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5461" windowWidth="10380" windowHeight="8910" activeTab="13"/>
  </bookViews>
  <sheets>
    <sheet name="3" sheetId="1" r:id="rId1"/>
    <sheet name="4" sheetId="2" r:id="rId2"/>
    <sheet name="5" sheetId="3" r:id="rId3"/>
    <sheet name="6" sheetId="4" r:id="rId4"/>
    <sheet name="7" sheetId="5" r:id="rId5"/>
    <sheet name="1 к 7му" sheetId="6" r:id="rId6"/>
    <sheet name="2 к 7му" sheetId="7" r:id="rId7"/>
    <sheet name="8" sheetId="8" r:id="rId8"/>
    <sheet name="9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9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<sst xmlns="http://schemas.openxmlformats.org/spreadsheetml/2006/main" count="1420" uniqueCount="557">
  <si>
    <t>Выплаты семьям опекунов на содержание подопечных детей</t>
  </si>
  <si>
    <t>МР "Ботлихский район"</t>
  </si>
  <si>
    <t>Строительство и модернизация автомобильных дорог общего пользования и местного значения</t>
  </si>
  <si>
    <t>Содержание и ремонт автомобильных дорог общего пользования и местного значения</t>
  </si>
  <si>
    <t xml:space="preserve">от 28 декабря 2012 г  </t>
  </si>
  <si>
    <t xml:space="preserve"> </t>
  </si>
  <si>
    <t xml:space="preserve">Распределение бюджетных ассигнований    </t>
  </si>
  <si>
    <t>МР "Ботлихский район" по разделам, подразделам, целевым статьям</t>
  </si>
  <si>
    <t xml:space="preserve">и видам расходов классификации расходов бюджета в ведомственной структуре  </t>
  </si>
  <si>
    <t>расходов на 2013 год и плановый период 2014 - 2015 годы</t>
  </si>
  <si>
    <t xml:space="preserve"> (руб)</t>
  </si>
  <si>
    <t>Наименование</t>
  </si>
  <si>
    <t>Ведом-ство</t>
  </si>
  <si>
    <t>Раздел</t>
  </si>
  <si>
    <t>Подраздел</t>
  </si>
  <si>
    <t>Целевая статья</t>
  </si>
  <si>
    <t>Вид рас-ходов</t>
  </si>
  <si>
    <t>2013 год</t>
  </si>
  <si>
    <t>2014 год</t>
  </si>
  <si>
    <t>2015 год</t>
  </si>
  <si>
    <t>2</t>
  </si>
  <si>
    <t>Администрация МР "Ботлихский район"</t>
  </si>
  <si>
    <t>001</t>
  </si>
  <si>
    <t>01</t>
  </si>
  <si>
    <t>00</t>
  </si>
  <si>
    <t>Функционирование высшего должностного лица   муниципального района</t>
  </si>
  <si>
    <t>02</t>
  </si>
  <si>
    <t>Глава муниципального района</t>
  </si>
  <si>
    <t>0020300</t>
  </si>
  <si>
    <t>000</t>
  </si>
  <si>
    <t>Расходы на выплаты персоналу местного самоуправления</t>
  </si>
  <si>
    <t>Инные закупки товаров, работ и услуг для муниципальных нужд</t>
  </si>
  <si>
    <t>Аппарат главы района</t>
  </si>
  <si>
    <t>0020400</t>
  </si>
  <si>
    <t>Функционирование представительных органов муниципального района</t>
  </si>
  <si>
    <t>03</t>
  </si>
  <si>
    <t>Депутаты представительного органа муниципального района</t>
  </si>
  <si>
    <t>0021100</t>
  </si>
  <si>
    <t>Функционирование исполнительной власти муниципального района</t>
  </si>
  <si>
    <t>04</t>
  </si>
  <si>
    <t>АМР "Ботлихский район"</t>
  </si>
  <si>
    <t>Уплата налогов, сборов и инных обязательных платежей в бюджетную систему РФ</t>
  </si>
  <si>
    <t>Осуществление полномочий РД по созданию и организации деятельности административных комиссий</t>
  </si>
  <si>
    <t>0020410</t>
  </si>
  <si>
    <t>Осуществление полномочий РД по созданию и организации деятельности комиссии по делам несовершеннолетных</t>
  </si>
  <si>
    <t>0020420</t>
  </si>
  <si>
    <t>Осуществление полномочий РД по хранению, комплектвованию, учету и использованию Архивного фонда РД</t>
  </si>
  <si>
    <t>0020430</t>
  </si>
  <si>
    <t>Глава администрации муниципального района</t>
  </si>
  <si>
    <t>0020800</t>
  </si>
  <si>
    <t>Составление (изменение и дополнение) списков кандидатов в присяжные заседатели</t>
  </si>
  <si>
    <t>05</t>
  </si>
  <si>
    <t>0014000</t>
  </si>
  <si>
    <t>Обеспечение деятельности финансовых органов и органов контроля</t>
  </si>
  <si>
    <t>06</t>
  </si>
  <si>
    <t>ФУ АМР "Ботлихский район"</t>
  </si>
  <si>
    <t>992</t>
  </si>
  <si>
    <t>Контрольно-счетный комитет муниципального района</t>
  </si>
  <si>
    <t>0022500</t>
  </si>
  <si>
    <t>Резервные фонды</t>
  </si>
  <si>
    <t>11</t>
  </si>
  <si>
    <t>0700500</t>
  </si>
  <si>
    <t>Резервные фонды местных администраций</t>
  </si>
  <si>
    <t>Прочие расходы</t>
  </si>
  <si>
    <t>Другие общегосударственные вопросы</t>
  </si>
  <si>
    <t>13</t>
  </si>
  <si>
    <t>0929900</t>
  </si>
  <si>
    <t>120</t>
  </si>
  <si>
    <t xml:space="preserve">Бюджетные инвестиции в объекты капитального строительства муниципальной собственности  КУ </t>
  </si>
  <si>
    <t>1020102</t>
  </si>
  <si>
    <t>НАЦИОНАЛЬНАЯ БЕЗОПАСНОСТЬ И ПРАВООХРАНИТЕЛЬНАЯ ДЕЯТЕЛЬНОСТЬ</t>
  </si>
  <si>
    <t>ДРУГИЕ ОБЩЕГОСУДАРСТВЕННЫЕ РАСХОДЫ</t>
  </si>
  <si>
    <t>Государственная регистрация актов гражданского состояния</t>
  </si>
  <si>
    <t>0013800</t>
  </si>
  <si>
    <t>Отдел ГО и ЧС</t>
  </si>
  <si>
    <t>09</t>
  </si>
  <si>
    <t>Национальная экономика</t>
  </si>
  <si>
    <t>Сельское хозяйство и рыболовство</t>
  </si>
  <si>
    <t>300</t>
  </si>
  <si>
    <t>Аппарат управления сельского хозяйства</t>
  </si>
  <si>
    <t>Транспорт</t>
  </si>
  <si>
    <t>08</t>
  </si>
  <si>
    <t>Дорожное хозяйство **</t>
  </si>
  <si>
    <t>3159801</t>
  </si>
  <si>
    <t>3159802</t>
  </si>
  <si>
    <t>Жилищно-коммунальное хозяйство</t>
  </si>
  <si>
    <t>Другие вопросы в области ЖКХ</t>
  </si>
  <si>
    <t>МКУ Служба субсидий</t>
  </si>
  <si>
    <t>350</t>
  </si>
  <si>
    <t>0029900</t>
  </si>
  <si>
    <t>Бюджетные инвестиции в объекты капитального строительства муниципальной собственности казенным учреждениям</t>
  </si>
  <si>
    <t>ОБРАЗОВАНИЕ</t>
  </si>
  <si>
    <t>400</t>
  </si>
  <si>
    <t>07</t>
  </si>
  <si>
    <t>Дошкольное образование*</t>
  </si>
  <si>
    <t>4209900</t>
  </si>
  <si>
    <t>Общее образование</t>
  </si>
  <si>
    <t>Школы - детские сады, школы начальные, неполные средние и средние*</t>
  </si>
  <si>
    <t>4219900</t>
  </si>
  <si>
    <t>Учреждения по внешкольной работе с детьми*</t>
  </si>
  <si>
    <t>4239900</t>
  </si>
  <si>
    <t>Молодежная политика и оздоровление детей</t>
  </si>
  <si>
    <t>Отдел по молодежной политике</t>
  </si>
  <si>
    <t>Прочие мероприятия по молодежной политике</t>
  </si>
  <si>
    <t>4310100</t>
  </si>
  <si>
    <t>Другие вопросы в области образования</t>
  </si>
  <si>
    <t>Аппарат Управления образования</t>
  </si>
  <si>
    <t>Осуществление полномочий РД по организации деятельности опеки и попечительства</t>
  </si>
  <si>
    <t>Учебно-методические кабинеты, группы хозяйственного обслуживания *</t>
  </si>
  <si>
    <t>4529900</t>
  </si>
  <si>
    <t>МКУ Районная  бухгалтерия образования</t>
  </si>
  <si>
    <t>Культура, кинематография</t>
  </si>
  <si>
    <t>450</t>
  </si>
  <si>
    <t xml:space="preserve">Культура </t>
  </si>
  <si>
    <t xml:space="preserve">Районный центр культуры и досуга </t>
  </si>
  <si>
    <t>4409900</t>
  </si>
  <si>
    <t>Централизованная библиотека</t>
  </si>
  <si>
    <t>4429900</t>
  </si>
  <si>
    <t>Ансамбль танца</t>
  </si>
  <si>
    <t>4439900</t>
  </si>
  <si>
    <t>Другие вопросы в области культуры</t>
  </si>
  <si>
    <t>Аппарат культуры</t>
  </si>
  <si>
    <t>Бухгалтерия культуры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</si>
  <si>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</si>
  <si>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</si>
  <si>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</si>
  <si>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</si>
  <si>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4910100</t>
  </si>
  <si>
    <t>Социальное обеспеч-е и инные выплаты населению</t>
  </si>
  <si>
    <t>Социальное обеспечение населения</t>
  </si>
  <si>
    <t>Обеспечение жильем детей сирот</t>
  </si>
  <si>
    <t>5053600</t>
  </si>
  <si>
    <t>Субсидия гражданам на приобретение жилья</t>
  </si>
  <si>
    <t>Предоставление субсидии гражданам на ЖКУ</t>
  </si>
  <si>
    <t>5054800</t>
  </si>
  <si>
    <t>Субсидии гражданам на ЖКУ</t>
  </si>
  <si>
    <t>Прочие мероприятия в области социальной политики</t>
  </si>
  <si>
    <t>5140100</t>
  </si>
  <si>
    <t>Оказание помощи обучающимся студентам и ветеранам</t>
  </si>
  <si>
    <t>Охрана семьи и детства</t>
  </si>
  <si>
    <t>5201320</t>
  </si>
  <si>
    <t>Физическая культура (прочие мероприятия)</t>
  </si>
  <si>
    <t>5129700</t>
  </si>
  <si>
    <t>Физическая культура</t>
  </si>
  <si>
    <t>5129701</t>
  </si>
  <si>
    <t>Физкультурно-оздоровительный комплекс</t>
  </si>
  <si>
    <t>480</t>
  </si>
  <si>
    <t>5129702</t>
  </si>
  <si>
    <t>Другие вопросы в области физкультуры и спорта</t>
  </si>
  <si>
    <t>Аппарат ФК и спорта</t>
  </si>
  <si>
    <t>Средства массовой информации</t>
  </si>
  <si>
    <t>12</t>
  </si>
  <si>
    <t>МКУ Районная вещательная компания</t>
  </si>
  <si>
    <t>4539900</t>
  </si>
  <si>
    <t>МКУ Редакция районной газеты "Дружба"</t>
  </si>
  <si>
    <t>470</t>
  </si>
  <si>
    <t>4578500</t>
  </si>
  <si>
    <t xml:space="preserve">Межбюджетные трансферты </t>
  </si>
  <si>
    <t>14</t>
  </si>
  <si>
    <t>Дотации на выравнивание бюджетной обеспеченности</t>
  </si>
  <si>
    <t>5160130</t>
  </si>
  <si>
    <t>Иные дотация на обеспечение сбалансированности бюджетов</t>
  </si>
  <si>
    <t>5160140</t>
  </si>
  <si>
    <t>Прочие межбюджетные трансферты</t>
  </si>
  <si>
    <t>5210100</t>
  </si>
  <si>
    <t>Субвенции на ЗАГСы</t>
  </si>
  <si>
    <t>Субвенции на ВУСы</t>
  </si>
  <si>
    <t>Субсидии на благоустройство сел **</t>
  </si>
  <si>
    <t>ИТОГО:</t>
  </si>
  <si>
    <r>
      <t xml:space="preserve">Примечание:  </t>
    </r>
    <r>
      <rPr>
        <b/>
        <sz val="8"/>
        <rFont val="Arial CYR"/>
        <family val="0"/>
      </rPr>
      <t xml:space="preserve"> *</t>
    </r>
    <r>
      <rPr>
        <sz val="8"/>
        <rFont val="Arial Cyr"/>
        <family val="0"/>
      </rPr>
      <t xml:space="preserve"> см. расшифр. №1 к приложению</t>
    </r>
  </si>
  <si>
    <r>
      <t>**</t>
    </r>
    <r>
      <rPr>
        <sz val="8"/>
        <rFont val="Arial Cyr"/>
        <family val="0"/>
      </rPr>
      <t xml:space="preserve"> расшифр. №2 к приложению.  </t>
    </r>
  </si>
  <si>
    <t>приложение 4 к решению</t>
  </si>
  <si>
    <t xml:space="preserve"> Собрания депутатов МР "Ботлихский район"</t>
  </si>
  <si>
    <t xml:space="preserve">"О районном бюджете МР "Ботлихский район"  </t>
  </si>
  <si>
    <t>на 2013 год и на плановый период 2014-2015 годов"</t>
  </si>
  <si>
    <t xml:space="preserve">от 28 декабря  2012 г </t>
  </si>
  <si>
    <t>Оценка ожидаемого исполнения районного бюджета МР "Ботлихский район"на 2012 год</t>
  </si>
  <si>
    <t>(тыс.руб.)</t>
  </si>
  <si>
    <t>Наименование показателя</t>
  </si>
  <si>
    <t>Уточненный план на 2012 год по состоянию на 01.12.2012 г.</t>
  </si>
  <si>
    <t>Отчет на 01.12.2012г.</t>
  </si>
  <si>
    <t>Ожидаемое исполнение на 2012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</si>
  <si>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</si>
  <si>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</si>
  <si>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</si>
  <si>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</si>
  <si>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</si>
  <si>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</si>
  <si>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</si>
  <si>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</si>
  <si>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</si>
  <si>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</si>
  <si>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</si>
  <si>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</si>
  <si>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</si>
  <si>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</si>
  <si>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</si>
  <si>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</si>
  <si>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котроые расположены в границах поселений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</si>
  <si>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</si>
  <si>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</si>
  <si>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</si>
  <si>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</si>
  <si>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</si>
  <si>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</si>
  <si>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</si>
  <si>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Межбюджетные трансферты</t>
  </si>
  <si>
    <t>Прочие безвозмездные поступления от бюджетов ТФОМС</t>
  </si>
  <si>
    <t xml:space="preserve">ПРОЧИЕ БЕЗВОЗМЕЗДНЫЕ ПОСТУПЛЕНИЯ 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</si>
  <si>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</si>
  <si>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</si>
  <si>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</si>
  <si>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</si>
  <si>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безопасностьи правоохранительная деятельность</t>
  </si>
  <si>
    <t>Образование</t>
  </si>
  <si>
    <t>Культура, кинематография, средства массовой информации</t>
  </si>
  <si>
    <t>Здравоохранение и спорт</t>
  </si>
  <si>
    <t>Обслуживание государственного и муниципального долга</t>
  </si>
  <si>
    <t xml:space="preserve">Межбюджетные трансферты  </t>
  </si>
  <si>
    <t>ВСЕГО РАСХОДОВ:</t>
  </si>
  <si>
    <t>ПРЕВЫШЕНИЕ РАСХОДОВ НАД ДОХОДАМИ (ДЕФИЦИТ)</t>
  </si>
  <si>
    <t>сумма</t>
  </si>
  <si>
    <t>в %</t>
  </si>
  <si>
    <t>приложение № 3</t>
  </si>
  <si>
    <t>к решению СД "О бюджете МР "Ботлихский район"</t>
  </si>
  <si>
    <t>на 2013 год и на  плановый период 2014 -2015 годов</t>
  </si>
  <si>
    <t>Объем поступлений доходов районного бюджета</t>
  </si>
  <si>
    <t xml:space="preserve">  МР "Ботлихский район"  на 2013 год и на плановый  период 2014 - 2015 годы.</t>
  </si>
  <si>
    <t>(тыс)</t>
  </si>
  <si>
    <t>№ п/п</t>
  </si>
  <si>
    <t>Код по КБК</t>
  </si>
  <si>
    <t>наименование</t>
  </si>
  <si>
    <t>Сумма</t>
  </si>
  <si>
    <t>2013 г.</t>
  </si>
  <si>
    <t>2014 г.</t>
  </si>
  <si>
    <t>2015 г.</t>
  </si>
  <si>
    <t>182 101 02021 01 0000 110</t>
  </si>
  <si>
    <t xml:space="preserve">Налог на доходы физических лиц </t>
  </si>
  <si>
    <t>182 105 02000 02 0000 110</t>
  </si>
  <si>
    <t>Единый налог на вмененный доход для отдельных видов деят.</t>
  </si>
  <si>
    <t>182 105 03000 01 0000 110</t>
  </si>
  <si>
    <t>Единый сельхозналог</t>
  </si>
  <si>
    <t>182 108 04020 01 0000 110</t>
  </si>
  <si>
    <t>Госпошлина</t>
  </si>
  <si>
    <t>Неналоговые доходы</t>
  </si>
  <si>
    <t>001 111 05035 05 0000 120</t>
  </si>
  <si>
    <t>Доходы от сдачи в аренду имущества, находящегося в собственности муниципального образования района</t>
  </si>
  <si>
    <t>001 302 01050 05 0000 130</t>
  </si>
  <si>
    <t>Прочие доходы от оказания платных услуг  (ясли-сады)</t>
  </si>
  <si>
    <t>Итого налоговые и неналоговые доходы:</t>
  </si>
  <si>
    <t>992 202 01001 05 0000 151</t>
  </si>
  <si>
    <t>Фонд финансовой поддержки муниципального района</t>
  </si>
  <si>
    <t>Субсидии</t>
  </si>
  <si>
    <t>в том числе:</t>
  </si>
  <si>
    <t>992 202 02074 05 0000 151</t>
  </si>
  <si>
    <t>на обеспечение разового питания уч-ся 1-4 классов</t>
  </si>
  <si>
    <t>992 202 02999 05 0000 151</t>
  </si>
  <si>
    <t>субсидии на детские дошкольные учреждения и учреждения образования</t>
  </si>
  <si>
    <t>Субвенция</t>
  </si>
  <si>
    <t>992 202 03024 05 0000 151</t>
  </si>
  <si>
    <t>госстандарт образования</t>
  </si>
  <si>
    <t>992 202 03027 05 0000 151</t>
  </si>
  <si>
    <t>пособия на детей сирот</t>
  </si>
  <si>
    <t>992 202 03026 05 0000 151</t>
  </si>
  <si>
    <t>на обеспечение детей-сирот жилимы помещениями</t>
  </si>
  <si>
    <t>001 202 03022 05 0000 151</t>
  </si>
  <si>
    <t>предоставление и обеспечение предоставления гражданам адресных субсидий на оплату жилья и коммунальных услуг</t>
  </si>
  <si>
    <t>001 202 03024 05 0000 151</t>
  </si>
  <si>
    <t>расходы для выполнения государственных полномочий РД по хранению, комплектованию и использованию Архивного фонда</t>
  </si>
  <si>
    <t>001 202 03003 05 0000 151</t>
  </si>
  <si>
    <t>ЗАГСы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</si>
  <si>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</si>
  <si>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992 202 03015 05 0000 151</t>
  </si>
  <si>
    <t>выполнения полномочий по первичному воинскому учету на территориях, где отсутствуют военные комиссариаты</t>
  </si>
  <si>
    <t>выполнения полномочий по образованию и организации деятельности административных комиссий</t>
  </si>
  <si>
    <t>выполнения полномочий на организацию и осуществление деятельности по опеке и попечительству</t>
  </si>
  <si>
    <t>выполнения полномочий по образованию и организации деятельности административных комиссий по несовершеннолетным</t>
  </si>
  <si>
    <t>992 202 03007 05 0000 151</t>
  </si>
  <si>
    <t>на составление (изменение и дополнение) списков кандидатов в присяжные заседатели</t>
  </si>
  <si>
    <t>Инные межбюджетные трансферты</t>
  </si>
  <si>
    <t>992 202 04025 05 0000 151</t>
  </si>
  <si>
    <t>расходы на комплектвования книжного фонда библиотек</t>
  </si>
  <si>
    <t>Всего доходов:</t>
  </si>
  <si>
    <t xml:space="preserve">                                                       Приложение 5</t>
  </si>
  <si>
    <t xml:space="preserve">                                                 к решению Собрания депутатов МР "Ботлихский район" </t>
  </si>
  <si>
    <t xml:space="preserve">                                                                           "О бюджете муниципального района  на 2013 год</t>
  </si>
  <si>
    <t xml:space="preserve">                                                                                 и на плановый период 2014 - 2015 годов"</t>
  </si>
  <si>
    <t xml:space="preserve"> от 28 декабря 2012г</t>
  </si>
  <si>
    <t xml:space="preserve">Объем межбюджетных трансфертов, </t>
  </si>
  <si>
    <t>получаемых из других бюджетов бюджетной системы Российской Федерации</t>
  </si>
  <si>
    <t xml:space="preserve"> на 2013 год и на плановый период 2014 - 2015 годы в районный бюджет </t>
  </si>
  <si>
    <t>Наименование доходов</t>
  </si>
  <si>
    <t>Сумма (тыс.руб.)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</si>
  <si>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</si>
  <si>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</si>
  <si>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из республиканского фонда финансовой поддержки муниципальных районов, на выравнивание бюджетной обеспеченности</t>
  </si>
  <si>
    <t>Субсидии бюджетам муниципальных образований (межбюджетных субсидии)</t>
  </si>
  <si>
    <t xml:space="preserve">       - на обеспечение разового питания учащихся 1-4 классов общеобразовательных учреждений</t>
  </si>
  <si>
    <t xml:space="preserve">       - на детские дошкольные учреждения и учреждения образования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</si>
  <si>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</si>
  <si>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государственных гарантий прав гражданина на получение общедоступного и бесплатного начального общего, основного общего, среднего (полного) образования (госстандарт).</t>
  </si>
  <si>
    <t>Субвенция на предоставление и обеспечение предоставления гражданам адресных субсидий на оплату жилья и коммунальных услуг</t>
  </si>
  <si>
    <t>Субвенции бюджетам муниципальных районов на осуществление отдельных государственных полномочий на государственную регистрацию актов  гражданского состояния о рождении и заключении брака, смерти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</si>
  <si>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</si>
  <si>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</si>
  <si>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</si>
  <si>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комиссий по делам несовершеннолетных</t>
  </si>
  <si>
    <t>Субвенции бюджетам муниципальных районов на осуществление отдельных государственных полномочий по хранению, комплектвованию, учету и использованию Архивного фонда РД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</si>
  <si>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</si>
  <si>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обеспечение жилыми помещениями 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</si>
  <si>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</si>
  <si>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</si>
  <si>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в том числе расходы на комплектвование книжных фондов библиотек</t>
  </si>
  <si>
    <t>приложение 6</t>
  </si>
  <si>
    <t xml:space="preserve">к решению Собрания депутатов </t>
  </si>
  <si>
    <t>от 28 декабря 2012 г.</t>
  </si>
  <si>
    <t>Налоги и неналоговые доходы поселений района на 2013 год и плановый период 2014 - 2015 годы МР "Ботлихский район"</t>
  </si>
  <si>
    <t>(тыс. руб.)</t>
  </si>
  <si>
    <t>Наименование поселений</t>
  </si>
  <si>
    <t>Налог на доходы с физических лиц</t>
  </si>
  <si>
    <t>Налог на имущество с физических лиц</t>
  </si>
  <si>
    <t>Земельный налог</t>
  </si>
  <si>
    <t>Единный сельско-хозяйственный налог</t>
  </si>
  <si>
    <t>Итого закрепленных доходов</t>
  </si>
  <si>
    <t>2013</t>
  </si>
  <si>
    <t>2014</t>
  </si>
  <si>
    <t>2015</t>
  </si>
  <si>
    <t>Алак</t>
  </si>
  <si>
    <t>Анди</t>
  </si>
  <si>
    <t>Ансалта</t>
  </si>
  <si>
    <t>Ашали</t>
  </si>
  <si>
    <t>Ботлих</t>
  </si>
  <si>
    <t>Гагатли</t>
  </si>
  <si>
    <t>Годобери</t>
  </si>
  <si>
    <t>Зило</t>
  </si>
  <si>
    <t>Инхело</t>
  </si>
  <si>
    <t>Кванхидатли</t>
  </si>
  <si>
    <t>Кижани</t>
  </si>
  <si>
    <t>Миарсо</t>
  </si>
  <si>
    <t>Муни</t>
  </si>
  <si>
    <t>Рахата</t>
  </si>
  <si>
    <t>Риквани</t>
  </si>
  <si>
    <t>Тандо</t>
  </si>
  <si>
    <t>Тлох</t>
  </si>
  <si>
    <t>Хелетури</t>
  </si>
  <si>
    <t>Чанко</t>
  </si>
  <si>
    <t>Шодрода</t>
  </si>
  <si>
    <t>Итого:</t>
  </si>
  <si>
    <t>приложение 11</t>
  </si>
  <si>
    <t>к решению Собрания депутатов</t>
  </si>
  <si>
    <t>МР "Ботлихский район" от 28 декабря 2012 г</t>
  </si>
  <si>
    <t>Дотация                                                                                                                                                                                                                                                                                                     поселениям МР "Ботлихский район" на выравнивание и балансировку бюджетной обеспеченности на 2013 год и на плановый период 2014 - 2015 годы</t>
  </si>
  <si>
    <t>Наименования поселений</t>
  </si>
  <si>
    <t>Распределение средств Районного фонда ФФПП (объем дотации поселениям)</t>
  </si>
  <si>
    <t>На сбалансирование</t>
  </si>
  <si>
    <t>2013 г</t>
  </si>
  <si>
    <t>2014 г</t>
  </si>
  <si>
    <t>2015г</t>
  </si>
  <si>
    <t>1</t>
  </si>
  <si>
    <t>3</t>
  </si>
  <si>
    <t>4</t>
  </si>
  <si>
    <t>тыс. руб</t>
  </si>
  <si>
    <t>Приложение 8</t>
  </si>
  <si>
    <t>от 28 декабря 2012 г</t>
  </si>
  <si>
    <t xml:space="preserve">Расчет бюджетных ассигнований на выполнение нормативных публичных обязательств  в 2013 году  </t>
  </si>
  <si>
    <r>
      <t xml:space="preserve">Среднегодовая численность получателей </t>
    </r>
    <r>
      <rPr>
        <b/>
        <i/>
        <sz val="10"/>
        <rFont val="Times New Roman"/>
        <family val="1"/>
      </rPr>
      <t>(чел)</t>
    </r>
  </si>
  <si>
    <r>
      <t xml:space="preserve">Расходы на 2012 год      </t>
    </r>
    <r>
      <rPr>
        <b/>
        <i/>
        <sz val="10"/>
        <rFont val="Times New Roman"/>
        <family val="1"/>
      </rPr>
      <t>(руб)</t>
    </r>
  </si>
  <si>
    <t>1.</t>
  </si>
  <si>
    <t>2.</t>
  </si>
  <si>
    <t>Доплаты ветеранам и другой категории населения за особые заслуги перед районом</t>
  </si>
  <si>
    <t>приложение 15</t>
  </si>
  <si>
    <t>Субвенция бюджетам поселений МР "Ботлихский район" на осуществление Федеральных полномочий, государственной регистрации актов гражданского состояния на 2013 г и плановый период 2014 - 2015 годы</t>
  </si>
  <si>
    <t>Численность населения на 01.01.2012 г</t>
  </si>
  <si>
    <t>2015 г</t>
  </si>
  <si>
    <t>приложение 16</t>
  </si>
  <si>
    <t>Субвенция поселениям МР "Ботлихский район" на осуществление переданных государственных полномочий по первичному воинскому учету, где отсутствуют военные комиссариаты на 2013 год и плановый период 2014 - 2015 годы</t>
  </si>
  <si>
    <t>(руб)</t>
  </si>
  <si>
    <t>2013г</t>
  </si>
  <si>
    <t>2014г</t>
  </si>
  <si>
    <t>расшифровка №2 к 7 приложению</t>
  </si>
  <si>
    <t xml:space="preserve"> Расходы на ремонт и строительство межпоселенческих дорог МР"Ботлихский район"  </t>
  </si>
  <si>
    <t>на 2013 год</t>
  </si>
  <si>
    <t xml:space="preserve">Наименование поселений </t>
  </si>
  <si>
    <t>капитальный ремонт</t>
  </si>
  <si>
    <t>капитальное строительство (реконструкция)</t>
  </si>
  <si>
    <t xml:space="preserve">Наименование работ  (объектов)    </t>
  </si>
  <si>
    <t xml:space="preserve"> Алак</t>
  </si>
  <si>
    <t xml:space="preserve">Кижани </t>
  </si>
  <si>
    <t>Итого</t>
  </si>
  <si>
    <t>приложение №12  к решению СД</t>
  </si>
  <si>
    <t xml:space="preserve">"О районном бюджете МР "Ботлихский район" на 2013 год </t>
  </si>
  <si>
    <t>и на плановый период 2014 - 2015 годов</t>
  </si>
  <si>
    <t xml:space="preserve">  от 28 декабря  2012 г.</t>
  </si>
  <si>
    <t>Инные межбюджетные трансферты (из фонда софинансирования) бюджетам сельских поселений</t>
  </si>
  <si>
    <t>МР "Ботлихский район" на 2013 год</t>
  </si>
  <si>
    <t>Всего</t>
  </si>
  <si>
    <t>Распределение субсидий бюджетам сельских поселений на 2013 год для софинансирования расходных объязательств, возникающих при выполнении полномочий органов местного самоуправления по вопросам местного значения, в целях софинансирования особо важных и контролируемых руководством района объектов, за счет средств Фонда софинансирования</t>
  </si>
  <si>
    <t>Расшифровка №1</t>
  </si>
  <si>
    <t>к приложению 7 к решению Собрания МР "Ботлихский район" на 2013 г</t>
  </si>
  <si>
    <t xml:space="preserve">Наименование бюджетных и казенных учреждений </t>
  </si>
  <si>
    <t>Расходы на выплату персоналу местного самоуправления  (110)</t>
  </si>
  <si>
    <t>Инные закупки товаров, работ и услуг для муниципальных нужд   (240)</t>
  </si>
  <si>
    <t>Уплата налогов, сборов и инных объязательств платежей в бюджетную систему РФ (850)</t>
  </si>
  <si>
    <t>Бюджетные инвестиции в объекты капитального строительства муницип. Собственности казенным учреждениям (411)</t>
  </si>
  <si>
    <t>ВСЕГО</t>
  </si>
  <si>
    <t xml:space="preserve">Алак СОШ МКУ </t>
  </si>
  <si>
    <t>Анди СОШ №1 МКУ</t>
  </si>
  <si>
    <t>Анди СОШ №2 МКУ</t>
  </si>
  <si>
    <t>Ансалта СОШ МКУ</t>
  </si>
  <si>
    <t>Ашали СОШ МКУ</t>
  </si>
  <si>
    <t>БСШ №1 МКУ</t>
  </si>
  <si>
    <t>БСШ №2 МКУ</t>
  </si>
  <si>
    <t>БСШ №3 МКУ</t>
  </si>
  <si>
    <t>Гагатли СОШ МКУ</t>
  </si>
  <si>
    <t>Годобери СОШ МКУ</t>
  </si>
  <si>
    <t>Зило СОШ МКУ</t>
  </si>
  <si>
    <t>Кванхидатли СОШ МКУ</t>
  </si>
  <si>
    <t>Миарсо СОШ МКУ</t>
  </si>
  <si>
    <t>Муни СОШ МКУ</t>
  </si>
  <si>
    <t>Ортоколо СОШ МКУ</t>
  </si>
  <si>
    <t>Рахата СОШ МКУ</t>
  </si>
  <si>
    <t>Риквани СОШ МКУ</t>
  </si>
  <si>
    <t>Тандо СОШ МКУ</t>
  </si>
  <si>
    <t>Тасута СОШ МКУ</t>
  </si>
  <si>
    <t>Тлох СОШ МКУ</t>
  </si>
  <si>
    <t>Хелетури СОШ МКУ</t>
  </si>
  <si>
    <t>Чанко СОШ МКУ</t>
  </si>
  <si>
    <t>Шодрода СОШ МКУ</t>
  </si>
  <si>
    <t xml:space="preserve">Инхело ООШ МКУ </t>
  </si>
  <si>
    <t>Кижани ООШ МКУ</t>
  </si>
  <si>
    <t>Беледи НОШ МКУ</t>
  </si>
  <si>
    <t>В-Алак НОШ МКУ</t>
  </si>
  <si>
    <t>Гунха НОШ МКУ</t>
  </si>
  <si>
    <t>Зибирхали НОШ МКУ</t>
  </si>
  <si>
    <t>Н-Алак НОШ МКУ</t>
  </si>
  <si>
    <t>Шиворта НОШ МКУ</t>
  </si>
  <si>
    <t>Анди  ДЮСШ МКУ</t>
  </si>
  <si>
    <t>Ансалта  ДЮСШ МКУ</t>
  </si>
  <si>
    <t>Анди  спортзал</t>
  </si>
  <si>
    <t>Гагатли спортзал</t>
  </si>
  <si>
    <t>Риквани спортзал</t>
  </si>
  <si>
    <t>Шодрода спортзал</t>
  </si>
  <si>
    <t>Зило спортзал</t>
  </si>
  <si>
    <t>Ортоколо спортзал</t>
  </si>
  <si>
    <t xml:space="preserve">Тлох ДЮСШ   МКУ </t>
  </si>
  <si>
    <t>Алак д/с</t>
  </si>
  <si>
    <t>Анди д/с</t>
  </si>
  <si>
    <t>Ансалта д/с</t>
  </si>
  <si>
    <t>Ботлих д/с 1 "Ч"</t>
  </si>
  <si>
    <t>Ботлих д/с 2 "С"</t>
  </si>
  <si>
    <t>Гагатли д/с</t>
  </si>
  <si>
    <t>Муни д/с</t>
  </si>
  <si>
    <t>Миарсо д/с</t>
  </si>
  <si>
    <t>Рахата д/с</t>
  </si>
  <si>
    <t>Тандо д/с</t>
  </si>
  <si>
    <t>Тлох д/с</t>
  </si>
  <si>
    <t>Зило ясли</t>
  </si>
  <si>
    <t>МКУ Информационно метод центр</t>
  </si>
  <si>
    <t>МКУ хозяйственная служба УО</t>
  </si>
  <si>
    <t xml:space="preserve"> Приложение №14 к  решению СД  "О бюджете МР Ботлихский район"  </t>
  </si>
  <si>
    <t xml:space="preserve"> на 2013 год и на плановый период 2014 - 2015 годов.</t>
  </si>
  <si>
    <t xml:space="preserve">от 28 декабря 2012 года   </t>
  </si>
  <si>
    <t xml:space="preserve">Субвенции </t>
  </si>
  <si>
    <t>для реализации общеобразовательных программ на 2013 и плановый период 2014-2015 годы,</t>
  </si>
  <si>
    <t>по общеобразовательным учреждениям муниципального района "Ботлихский район"(госстандарт).</t>
  </si>
  <si>
    <t>Наименование учреждений</t>
  </si>
  <si>
    <t>Всего на 2013 год</t>
  </si>
  <si>
    <t>Итого заработная плата</t>
  </si>
  <si>
    <t>Всего на 2014 год</t>
  </si>
  <si>
    <t>Всего на 2015 год</t>
  </si>
  <si>
    <t>Заработная плата</t>
  </si>
  <si>
    <t>Прочие выплаты (компес. за книгоизд. продукц.)</t>
  </si>
  <si>
    <t>Начисление на оплату труда</t>
  </si>
  <si>
    <t>На оказание услуг (вневедомственная охрана) и др учебные услуги</t>
  </si>
  <si>
    <r>
      <t xml:space="preserve">Увел-е стои-ти оснх ср-тв </t>
    </r>
    <r>
      <rPr>
        <b/>
        <sz val="8"/>
        <rFont val="Times New Roman"/>
        <family val="1"/>
      </rPr>
      <t>(приоб уч. пособ, тех средств Госстанд.)</t>
    </r>
  </si>
  <si>
    <r>
      <t>Уве.стои. м</t>
    </r>
    <r>
      <rPr>
        <b/>
        <sz val="8"/>
        <rFont val="Times New Roman"/>
        <family val="1"/>
      </rPr>
      <t>ат зап проч.расх мат и пр.снаб. (Госстан)</t>
    </r>
  </si>
  <si>
    <t>Педагогического персонала (учительская)</t>
  </si>
  <si>
    <t>Технического персонала</t>
  </si>
  <si>
    <t>Вечерная (сменная) школа</t>
  </si>
  <si>
    <t>ИТОГО</t>
  </si>
  <si>
    <t>приложение №13 к решению СД о бюджете</t>
  </si>
  <si>
    <t xml:space="preserve">муниципального района "Ботлихский район" на 2013 год  </t>
  </si>
  <si>
    <t xml:space="preserve">  и на плановый период 2014 - 2015 годов, от 28 декабря 2012 г.   </t>
  </si>
  <si>
    <t>Субсидии на обеспечение разового питания учащихся 1-4 классов</t>
  </si>
  <si>
    <t xml:space="preserve">муниципальных общеобразовательных учреждений Ботлихского </t>
  </si>
  <si>
    <t>района на 2013 и плановый период 2014 - 2015 годы.</t>
  </si>
  <si>
    <t>количество учащихся 1-4 классов</t>
  </si>
  <si>
    <t>сумма на 2013 год</t>
  </si>
  <si>
    <t>в т. ч. за счет средств рай/бюджета</t>
  </si>
  <si>
    <t xml:space="preserve">          приложение 9 к решению СД "О районном бюджете  </t>
  </si>
  <si>
    <t xml:space="preserve">        муниципального района "Ботлихский район"  </t>
  </si>
  <si>
    <t xml:space="preserve">                         на 2013 год и на плановый период 2014 - 2015 годы от 28 декабря 2012года      </t>
  </si>
  <si>
    <t>СМЕТА</t>
  </si>
  <si>
    <t>доходов и расходов резервного фонда районного бюджета МР "Ботлихский район"</t>
  </si>
  <si>
    <t>на 2013 г и на плановый период 2014 - 2015 годы</t>
  </si>
  <si>
    <t>Доходы местного бюджета</t>
  </si>
  <si>
    <t>Расходы всего</t>
  </si>
  <si>
    <t>2.1.</t>
  </si>
  <si>
    <t>Расходы, связанные с ликвидацией чрезвычайных ситуаций</t>
  </si>
  <si>
    <t>2.1.1.</t>
  </si>
  <si>
    <t xml:space="preserve"> - поисковые и аварийно-спасательные работы;</t>
  </si>
  <si>
    <t>2.1.2.</t>
  </si>
  <si>
    <t xml:space="preserve"> - аварийно-восстановительные работы;</t>
  </si>
  <si>
    <t>2.1.3.</t>
  </si>
  <si>
    <t xml:space="preserve"> - приобретение специального оборудования, хозяйственного инвентаря, медикаментов, продуктов питания, топлива для первоочередного жизнеобеспечения пострадавших граждан</t>
  </si>
  <si>
    <t>2.1.4.</t>
  </si>
  <si>
    <t xml:space="preserve"> - оказание единовременной материальной помощи пострадавшим.</t>
  </si>
  <si>
    <t xml:space="preserve">          приложение 19 к решению СД "О районном бюджете  </t>
  </si>
  <si>
    <t xml:space="preserve">                         на 2013 год и на плановый период 2014 - 2015 годы, от 28 декабря 2012 года     </t>
  </si>
  <si>
    <t>СВЕДЕНИЯ</t>
  </si>
  <si>
    <t>о муниципальном долге районного бюджета  МР "Ботлихский район" на 1 декабря 2012год</t>
  </si>
  <si>
    <t xml:space="preserve">                     </t>
  </si>
  <si>
    <t>Наименование должника</t>
  </si>
  <si>
    <t>Сумма дебеторы</t>
  </si>
  <si>
    <t>в том числе</t>
  </si>
  <si>
    <t>Возникновение задолженности</t>
  </si>
  <si>
    <t>Срок погашения задолженности (окончания действия объязательства)</t>
  </si>
  <si>
    <t>Основовной долг</t>
  </si>
  <si>
    <t>пени</t>
  </si>
  <si>
    <t>штрафы</t>
  </si>
  <si>
    <t>вид</t>
  </si>
  <si>
    <t>документ основание</t>
  </si>
  <si>
    <t>номер</t>
  </si>
  <si>
    <t>дата</t>
  </si>
  <si>
    <t>СПК "Андийский"</t>
  </si>
  <si>
    <t>кредит</t>
  </si>
  <si>
    <t>30.05.01г</t>
  </si>
  <si>
    <t>30.09.2001г</t>
  </si>
  <si>
    <t>25.10.05г</t>
  </si>
  <si>
    <t>25.12.2005г</t>
  </si>
  <si>
    <t>СПК "Искра"</t>
  </si>
  <si>
    <t>лизинг</t>
  </si>
  <si>
    <t>13.10.2007г</t>
  </si>
  <si>
    <t>КФХ "Гранит"</t>
  </si>
  <si>
    <t>24-Б.2.7.</t>
  </si>
  <si>
    <t>27.05.2004г</t>
  </si>
  <si>
    <t>СПК "Хелетури"</t>
  </si>
  <si>
    <t>21.10.08г</t>
  </si>
  <si>
    <t>21.10.2011г</t>
  </si>
  <si>
    <t>СПК "Тасута"</t>
  </si>
  <si>
    <t>22.12.08г</t>
  </si>
  <si>
    <t>22.12.2010г</t>
  </si>
  <si>
    <t>т.кр</t>
  </si>
  <si>
    <t>9,06,2000г</t>
  </si>
  <si>
    <t>МТС "Ботлихский"</t>
  </si>
  <si>
    <t>9.06.2000г</t>
  </si>
  <si>
    <t>ц.кр</t>
  </si>
  <si>
    <t>пост.207</t>
  </si>
  <si>
    <t>7.12.94г</t>
  </si>
  <si>
    <t>92-94гг</t>
  </si>
  <si>
    <t>КФХ "Хунда"</t>
  </si>
  <si>
    <t>Муни СельПО</t>
  </si>
  <si>
    <t xml:space="preserve">КФХ "Салют-Пи" </t>
  </si>
  <si>
    <t>КФХ "Беледи"</t>
  </si>
  <si>
    <t>ОАО "Ботлих КЗ"</t>
  </si>
  <si>
    <t>Межрегиноптторгбаза</t>
  </si>
  <si>
    <t xml:space="preserve">вз. зачет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</si>
</sst>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7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Times New Roman Cyr"/>
      <family val="1"/>
    </font>
    <font>
      <sz val="12"/>
      <name val="Times New Roman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 CYR"/>
      <family val="0"/>
    </font>
    <font>
      <sz val="13"/>
      <name val="Times New Roman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5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429">
    <xf numFmtId="0" fontId="0" fillId="0" borderId="0" xfId="0" applyAlignment="1">
      <alignment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6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top" wrapText="1"/>
    </xf>
    <xf numFmtId="49" fontId="6" fillId="32" borderId="14" xfId="0" applyNumberFormat="1" applyFont="1" applyFill="1" applyBorder="1" applyAlignment="1">
      <alignment horizontal="center" vertical="top"/>
    </xf>
    <xf numFmtId="49" fontId="6" fillId="32" borderId="14" xfId="0" applyNumberFormat="1" applyFont="1" applyFill="1" applyBorder="1" applyAlignment="1">
      <alignment horizontal="center" vertical="top" shrinkToFit="1"/>
    </xf>
    <xf numFmtId="0" fontId="6" fillId="32" borderId="14" xfId="0" applyFont="1" applyFill="1" applyBorder="1" applyAlignment="1">
      <alignment horizontal="center" vertical="top" shrinkToFit="1"/>
    </xf>
    <xf numFmtId="3" fontId="6" fillId="0" borderId="14" xfId="0" applyNumberFormat="1" applyFont="1" applyFill="1" applyBorder="1" applyAlignment="1">
      <alignment vertical="top"/>
    </xf>
    <xf numFmtId="3" fontId="6" fillId="0" borderId="19" xfId="0" applyNumberFormat="1" applyFont="1" applyFill="1" applyBorder="1" applyAlignment="1">
      <alignment vertical="top"/>
    </xf>
    <xf numFmtId="0" fontId="9" fillId="32" borderId="18" xfId="0" applyFont="1" applyFill="1" applyBorder="1" applyAlignment="1">
      <alignment horizontal="left" vertical="top" wrapText="1"/>
    </xf>
    <xf numFmtId="49" fontId="9" fillId="32" borderId="14" xfId="0" applyNumberFormat="1" applyFont="1" applyFill="1" applyBorder="1" applyAlignment="1">
      <alignment horizontal="center" vertical="top"/>
    </xf>
    <xf numFmtId="49" fontId="9" fillId="32" borderId="14" xfId="0" applyNumberFormat="1" applyFont="1" applyFill="1" applyBorder="1" applyAlignment="1">
      <alignment horizontal="center" vertical="top" shrinkToFit="1"/>
    </xf>
    <xf numFmtId="49" fontId="10" fillId="32" borderId="14" xfId="0" applyNumberFormat="1" applyFont="1" applyFill="1" applyBorder="1" applyAlignment="1">
      <alignment horizontal="center" vertical="top"/>
    </xf>
    <xf numFmtId="0" fontId="10" fillId="32" borderId="14" xfId="0" applyFont="1" applyFill="1" applyBorder="1" applyAlignment="1">
      <alignment horizontal="center" vertical="top" shrinkToFit="1"/>
    </xf>
    <xf numFmtId="0" fontId="6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center" vertical="top" shrinkToFit="1"/>
    </xf>
    <xf numFmtId="3" fontId="4" fillId="0" borderId="14" xfId="0" applyNumberFormat="1" applyFont="1" applyFill="1" applyBorder="1" applyAlignment="1">
      <alignment vertical="top"/>
    </xf>
    <xf numFmtId="3" fontId="4" fillId="0" borderId="19" xfId="0" applyNumberFormat="1" applyFont="1" applyFill="1" applyBorder="1" applyAlignment="1">
      <alignment vertical="top"/>
    </xf>
    <xf numFmtId="0" fontId="9" fillId="32" borderId="14" xfId="0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center" wrapText="1"/>
    </xf>
    <xf numFmtId="49" fontId="6" fillId="32" borderId="20" xfId="0" applyNumberFormat="1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9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49" fontId="10" fillId="32" borderId="14" xfId="0" applyNumberFormat="1" applyFont="1" applyFill="1" applyBorder="1" applyAlignment="1">
      <alignment horizontal="center" vertical="top" shrinkToFit="1"/>
    </xf>
    <xf numFmtId="0" fontId="6" fillId="32" borderId="14" xfId="0" applyFont="1" applyFill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9" fillId="32" borderId="14" xfId="0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 vertical="top"/>
    </xf>
    <xf numFmtId="3" fontId="4" fillId="0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 horizontal="center" vertical="top"/>
    </xf>
    <xf numFmtId="3" fontId="6" fillId="0" borderId="19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center" wrapText="1"/>
    </xf>
    <xf numFmtId="0" fontId="9" fillId="0" borderId="18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top" shrinkToFit="1"/>
    </xf>
    <xf numFmtId="3" fontId="4" fillId="0" borderId="17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49" fontId="6" fillId="0" borderId="14" xfId="0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3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17" fillId="0" borderId="15" xfId="0" applyFont="1" applyFill="1" applyBorder="1" applyAlignment="1">
      <alignment horizontal="justify" vertical="top" wrapText="1"/>
    </xf>
    <xf numFmtId="3" fontId="7" fillId="0" borderId="16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vertical="top"/>
    </xf>
    <xf numFmtId="0" fontId="7" fillId="0" borderId="18" xfId="0" applyFont="1" applyFill="1" applyBorder="1" applyAlignment="1">
      <alignment horizontal="justify" vertical="top" wrapText="1"/>
    </xf>
    <xf numFmtId="3" fontId="7" fillId="0" borderId="14" xfId="0" applyNumberFormat="1" applyFont="1" applyFill="1" applyBorder="1" applyAlignment="1">
      <alignment vertical="top"/>
    </xf>
    <xf numFmtId="3" fontId="7" fillId="0" borderId="22" xfId="0" applyNumberFormat="1" applyFont="1" applyFill="1" applyBorder="1" applyAlignment="1">
      <alignment vertical="top"/>
    </xf>
    <xf numFmtId="0" fontId="7" fillId="0" borderId="23" xfId="0" applyFont="1" applyFill="1" applyBorder="1" applyAlignment="1">
      <alignment horizontal="justify" vertical="top" wrapText="1"/>
    </xf>
    <xf numFmtId="3" fontId="7" fillId="0" borderId="24" xfId="0" applyNumberFormat="1" applyFont="1" applyFill="1" applyBorder="1" applyAlignment="1">
      <alignment vertical="top"/>
    </xf>
    <xf numFmtId="3" fontId="7" fillId="0" borderId="25" xfId="0" applyNumberFormat="1" applyFont="1" applyFill="1" applyBorder="1" applyAlignment="1">
      <alignment vertical="top"/>
    </xf>
    <xf numFmtId="0" fontId="7" fillId="0" borderId="18" xfId="0" applyFont="1" applyBorder="1" applyAlignment="1">
      <alignment horizontal="justify" vertical="top" wrapText="1"/>
    </xf>
    <xf numFmtId="3" fontId="7" fillId="0" borderId="14" xfId="0" applyNumberFormat="1" applyFont="1" applyBorder="1" applyAlignment="1">
      <alignment vertical="top"/>
    </xf>
    <xf numFmtId="3" fontId="7" fillId="0" borderId="22" xfId="0" applyNumberFormat="1" applyFont="1" applyBorder="1" applyAlignment="1">
      <alignment vertical="top"/>
    </xf>
    <xf numFmtId="0" fontId="7" fillId="0" borderId="18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26" xfId="0" applyFont="1" applyFill="1" applyBorder="1" applyAlignment="1">
      <alignment horizontal="justify" vertical="top" wrapText="1"/>
    </xf>
    <xf numFmtId="3" fontId="7" fillId="0" borderId="20" xfId="0" applyNumberFormat="1" applyFont="1" applyFill="1" applyBorder="1" applyAlignment="1">
      <alignment vertical="top"/>
    </xf>
    <xf numFmtId="3" fontId="7" fillId="0" borderId="27" xfId="0" applyNumberFormat="1" applyFont="1" applyFill="1" applyBorder="1" applyAlignment="1">
      <alignment vertical="top"/>
    </xf>
    <xf numFmtId="0" fontId="7" fillId="0" borderId="18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justify" vertical="top" wrapText="1"/>
    </xf>
    <xf numFmtId="3" fontId="7" fillId="0" borderId="24" xfId="0" applyNumberFormat="1" applyFont="1" applyBorder="1" applyAlignment="1">
      <alignment vertical="top"/>
    </xf>
    <xf numFmtId="3" fontId="7" fillId="0" borderId="25" xfId="0" applyNumberFormat="1" applyFont="1" applyBorder="1" applyAlignment="1">
      <alignment vertical="top"/>
    </xf>
    <xf numFmtId="0" fontId="17" fillId="0" borderId="18" xfId="0" applyFont="1" applyBorder="1" applyAlignment="1">
      <alignment horizontal="justify" vertical="top" wrapText="1"/>
    </xf>
    <xf numFmtId="0" fontId="7" fillId="0" borderId="23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/>
    </xf>
    <xf numFmtId="0" fontId="17" fillId="0" borderId="23" xfId="0" applyFont="1" applyFill="1" applyBorder="1" applyAlignment="1">
      <alignment horizontal="justify" vertical="top" wrapText="1"/>
    </xf>
    <xf numFmtId="0" fontId="7" fillId="0" borderId="28" xfId="0" applyFont="1" applyFill="1" applyBorder="1" applyAlignment="1">
      <alignment horizontal="justify" vertical="top" wrapText="1"/>
    </xf>
    <xf numFmtId="164" fontId="7" fillId="0" borderId="29" xfId="0" applyNumberFormat="1" applyFont="1" applyFill="1" applyBorder="1" applyAlignment="1">
      <alignment vertical="top"/>
    </xf>
    <xf numFmtId="3" fontId="7" fillId="0" borderId="29" xfId="0" applyNumberFormat="1" applyFont="1" applyFill="1" applyBorder="1" applyAlignment="1">
      <alignment vertical="top"/>
    </xf>
    <xf numFmtId="164" fontId="7" fillId="0" borderId="3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18" fillId="0" borderId="14" xfId="0" applyFont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64" fontId="21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164" fontId="6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49" fontId="4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24" fillId="0" borderId="0" xfId="0" applyFont="1" applyBorder="1" applyAlignment="1">
      <alignment horizontal="center" vertical="justify"/>
    </xf>
    <xf numFmtId="0" fontId="7" fillId="0" borderId="32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24" fillId="0" borderId="14" xfId="0" applyFont="1" applyBorder="1" applyAlignment="1">
      <alignment horizontal="center" vertical="justify" wrapText="1"/>
    </xf>
    <xf numFmtId="0" fontId="24" fillId="0" borderId="19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 vertical="justify" wrapText="1"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24" fillId="0" borderId="14" xfId="0" applyFont="1" applyFill="1" applyBorder="1" applyAlignment="1">
      <alignment vertical="justify" wrapText="1"/>
    </xf>
    <xf numFmtId="164" fontId="4" fillId="0" borderId="14" xfId="0" applyNumberFormat="1" applyFont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 vertical="justify" wrapText="1"/>
    </xf>
    <xf numFmtId="164" fontId="4" fillId="0" borderId="14" xfId="0" applyNumberFormat="1" applyFont="1" applyFill="1" applyBorder="1" applyAlignment="1">
      <alignment/>
    </xf>
    <xf numFmtId="0" fontId="24" fillId="0" borderId="14" xfId="0" applyNumberFormat="1" applyFont="1" applyFill="1" applyBorder="1" applyAlignment="1">
      <alignment horizontal="justify" vertical="justify" wrapText="1"/>
    </xf>
    <xf numFmtId="164" fontId="26" fillId="0" borderId="14" xfId="0" applyNumberFormat="1" applyFont="1" applyBorder="1" applyAlignment="1">
      <alignment wrapText="1"/>
    </xf>
    <xf numFmtId="0" fontId="27" fillId="0" borderId="14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wrapText="1"/>
    </xf>
    <xf numFmtId="164" fontId="26" fillId="0" borderId="14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horizontal="justify" vertical="justify" wrapText="1"/>
    </xf>
    <xf numFmtId="0" fontId="25" fillId="0" borderId="14" xfId="0" applyFont="1" applyFill="1" applyBorder="1" applyAlignment="1">
      <alignment vertical="justify" wrapText="1"/>
    </xf>
    <xf numFmtId="164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0" fontId="6" fillId="0" borderId="35" xfId="0" applyFont="1" applyBorder="1" applyAlignment="1">
      <alignment horizontal="left"/>
    </xf>
    <xf numFmtId="3" fontId="6" fillId="0" borderId="36" xfId="0" applyNumberFormat="1" applyFont="1" applyBorder="1" applyAlignment="1">
      <alignment/>
    </xf>
    <xf numFmtId="3" fontId="30" fillId="0" borderId="14" xfId="0" applyNumberFormat="1" applyFont="1" applyFill="1" applyBorder="1" applyAlignment="1">
      <alignment/>
    </xf>
    <xf numFmtId="164" fontId="30" fillId="0" borderId="14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64" fontId="22" fillId="0" borderId="14" xfId="0" applyNumberFormat="1" applyFont="1" applyFill="1" applyBorder="1" applyAlignment="1">
      <alignment horizontal="center" vertical="top" wrapText="1"/>
    </xf>
    <xf numFmtId="164" fontId="22" fillId="0" borderId="19" xfId="0" applyNumberFormat="1" applyFont="1" applyFill="1" applyBorder="1" applyAlignment="1">
      <alignment horizontal="center" vertical="top" wrapText="1"/>
    </xf>
    <xf numFmtId="0" fontId="22" fillId="0" borderId="16" xfId="0" applyFont="1" applyBorder="1" applyAlignment="1">
      <alignment vertical="top"/>
    </xf>
    <xf numFmtId="49" fontId="20" fillId="0" borderId="37" xfId="0" applyNumberFormat="1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8" fillId="0" borderId="39" xfId="0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left" vertical="center" wrapText="1"/>
    </xf>
    <xf numFmtId="3" fontId="6" fillId="0" borderId="29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3" fontId="6" fillId="0" borderId="36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 horizontal="right"/>
    </xf>
    <xf numFmtId="3" fontId="6" fillId="0" borderId="4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right" wrapText="1"/>
    </xf>
    <xf numFmtId="0" fontId="23" fillId="0" borderId="14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right" wrapText="1"/>
    </xf>
    <xf numFmtId="3" fontId="29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14" xfId="0" applyFont="1" applyFill="1" applyBorder="1" applyAlignment="1">
      <alignment vertical="center" wrapText="1"/>
    </xf>
    <xf numFmtId="0" fontId="33" fillId="0" borderId="14" xfId="0" applyFont="1" applyBorder="1" applyAlignment="1">
      <alignment/>
    </xf>
    <xf numFmtId="3" fontId="29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28" fillId="0" borderId="0" xfId="0" applyFont="1" applyFill="1" applyAlignment="1">
      <alignment horizontal="center" vertical="top" wrapText="1"/>
    </xf>
    <xf numFmtId="164" fontId="20" fillId="0" borderId="43" xfId="0" applyNumberFormat="1" applyFont="1" applyFill="1" applyBorder="1" applyAlignment="1">
      <alignment horizontal="center" vertical="top" wrapText="1"/>
    </xf>
    <xf numFmtId="164" fontId="20" fillId="0" borderId="32" xfId="0" applyNumberFormat="1" applyFont="1" applyFill="1" applyBorder="1" applyAlignment="1">
      <alignment horizontal="center" vertical="top" wrapText="1"/>
    </xf>
    <xf numFmtId="49" fontId="20" fillId="0" borderId="3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/>
    </xf>
    <xf numFmtId="0" fontId="6" fillId="0" borderId="40" xfId="0" applyFont="1" applyBorder="1" applyAlignment="1">
      <alignment horizontal="left" vertical="center" wrapText="1"/>
    </xf>
    <xf numFmtId="165" fontId="6" fillId="0" borderId="3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4" fontId="20" fillId="0" borderId="14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/>
    </xf>
    <xf numFmtId="0" fontId="8" fillId="0" borderId="32" xfId="0" applyFont="1" applyBorder="1" applyAlignment="1">
      <alignment/>
    </xf>
    <xf numFmtId="3" fontId="8" fillId="0" borderId="32" xfId="0" applyNumberFormat="1" applyFont="1" applyBorder="1" applyAlignment="1">
      <alignment/>
    </xf>
    <xf numFmtId="0" fontId="8" fillId="0" borderId="32" xfId="0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22" fillId="0" borderId="32" xfId="0" applyNumberFormat="1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3" fontId="22" fillId="0" borderId="14" xfId="0" applyNumberFormat="1" applyFont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22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18" fillId="0" borderId="14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 wrapText="1"/>
    </xf>
    <xf numFmtId="0" fontId="20" fillId="0" borderId="3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6" fillId="0" borderId="14" xfId="0" applyNumberFormat="1" applyFont="1" applyBorder="1" applyAlignment="1">
      <alignment/>
    </xf>
    <xf numFmtId="0" fontId="39" fillId="0" borderId="0" xfId="0" applyFont="1" applyFill="1" applyAlignment="1">
      <alignment horizontal="left" vertical="center"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6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right" vertical="center"/>
    </xf>
    <xf numFmtId="1" fontId="16" fillId="0" borderId="14" xfId="0" applyNumberFormat="1" applyFont="1" applyBorder="1" applyAlignment="1">
      <alignment horizontal="right" vertical="center"/>
    </xf>
    <xf numFmtId="166" fontId="7" fillId="0" borderId="14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6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/>
    </xf>
    <xf numFmtId="14" fontId="4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6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3" fontId="15" fillId="0" borderId="48" xfId="0" applyNumberFormat="1" applyFont="1" applyBorder="1" applyAlignment="1">
      <alignment horizontal="center" vertical="center" wrapText="1"/>
    </xf>
    <xf numFmtId="3" fontId="15" fillId="0" borderId="32" xfId="0" applyNumberFormat="1" applyFont="1" applyBorder="1" applyAlignment="1">
      <alignment horizontal="center" vertical="center" wrapText="1"/>
    </xf>
    <xf numFmtId="3" fontId="15" fillId="0" borderId="49" xfId="0" applyNumberFormat="1" applyFont="1" applyBorder="1" applyAlignment="1">
      <alignment horizontal="center" vertical="center" wrapText="1"/>
    </xf>
    <xf numFmtId="3" fontId="15" fillId="0" borderId="5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justify"/>
    </xf>
    <xf numFmtId="0" fontId="25" fillId="0" borderId="0" xfId="0" applyFont="1" applyFill="1" applyAlignment="1">
      <alignment horizontal="center"/>
    </xf>
    <xf numFmtId="0" fontId="25" fillId="0" borderId="17" xfId="0" applyFont="1" applyBorder="1" applyAlignment="1">
      <alignment horizontal="center" vertical="justify" wrapText="1"/>
    </xf>
    <xf numFmtId="0" fontId="25" fillId="0" borderId="32" xfId="0" applyFont="1" applyBorder="1" applyAlignment="1">
      <alignment horizontal="center" vertical="justify" wrapText="1"/>
    </xf>
    <xf numFmtId="0" fontId="20" fillId="0" borderId="14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8" fillId="0" borderId="0" xfId="0" applyNumberFormat="1" applyFont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4" fillId="0" borderId="0" xfId="52" applyNumberFormat="1" applyFont="1" applyFill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wrapText="1"/>
      <protection hidden="1"/>
    </xf>
    <xf numFmtId="0" fontId="7" fillId="0" borderId="0" xfId="52" applyFont="1" applyFill="1" applyAlignment="1" applyProtection="1">
      <alignment horizontal="center" wrapText="1"/>
      <protection hidden="1"/>
    </xf>
    <xf numFmtId="0" fontId="7" fillId="0" borderId="0" xfId="52" applyFont="1" applyFill="1" applyAlignment="1" applyProtection="1">
      <alignment horizontal="center"/>
      <protection hidden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2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2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0" fillId="0" borderId="4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20" fillId="0" borderId="65" xfId="0" applyNumberFormat="1" applyFont="1" applyFill="1" applyBorder="1" applyAlignment="1">
      <alignment horizontal="center" vertical="center" wrapText="1"/>
    </xf>
    <xf numFmtId="164" fontId="20" fillId="0" borderId="6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44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164" fontId="20" fillId="0" borderId="53" xfId="0" applyNumberFormat="1" applyFont="1" applyFill="1" applyBorder="1" applyAlignment="1">
      <alignment horizontal="center" vertical="center" wrapText="1"/>
    </xf>
    <xf numFmtId="164" fontId="20" fillId="0" borderId="54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>
      <alignment horizontal="center" vertical="center" wrapText="1"/>
    </xf>
    <xf numFmtId="164" fontId="20" fillId="0" borderId="56" xfId="0" applyNumberFormat="1" applyFont="1" applyFill="1" applyBorder="1" applyAlignment="1">
      <alignment horizontal="center" vertical="center" wrapText="1"/>
    </xf>
    <xf numFmtId="164" fontId="20" fillId="0" borderId="57" xfId="0" applyNumberFormat="1" applyFont="1" applyFill="1" applyBorder="1" applyAlignment="1">
      <alignment horizontal="center" vertical="center" wrapText="1"/>
    </xf>
    <xf numFmtId="164" fontId="20" fillId="0" borderId="58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59" xfId="0" applyNumberFormat="1" applyFont="1" applyFill="1" applyBorder="1" applyAlignment="1">
      <alignment horizontal="center" vertical="center" wrapText="1"/>
    </xf>
    <xf numFmtId="164" fontId="20" fillId="0" borderId="68" xfId="0" applyNumberFormat="1" applyFont="1" applyFill="1" applyBorder="1" applyAlignment="1">
      <alignment horizontal="center" vertical="center" wrapText="1"/>
    </xf>
    <xf numFmtId="164" fontId="20" fillId="0" borderId="69" xfId="0" applyNumberFormat="1" applyFont="1" applyFill="1" applyBorder="1" applyAlignment="1">
      <alignment horizontal="center" vertical="center" wrapText="1"/>
    </xf>
    <xf numFmtId="164" fontId="20" fillId="0" borderId="4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66675</xdr:rowOff>
    </xdr:from>
    <xdr:to>
      <xdr:col>8</xdr:col>
      <xdr:colOff>552450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29050" y="228600"/>
          <a:ext cx="2962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7 к решению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Районного Собрания депутатов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МР "Ботлихский район"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28 " декабря 2012г.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86;&#1090;&#1083;&#1080;&#1093;%20&#1073;&#1102;&#1076;&#1078;&#1077;&#1090;%202013\&#1043;&#1086;&#1090;&#1086;&#1074;&#1072;&#1103;%20&#1087;&#1088;&#1086;&#1076;&#1091;&#1082;&#1094;&#1080;&#1103;\&#1055;&#1088;&#1086;&#1077;&#1082;&#1090;%20&#1073;&#1102;&#1076;&#1078;&#1077;&#1090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ВСРБМР 7"/>
      <sheetName val="Свод бюджета района"/>
      <sheetName val="Оценка 4"/>
      <sheetName val="Доходы 3"/>
      <sheetName val="межбюд трансф 5"/>
      <sheetName val="Налоги посел 6"/>
      <sheetName val="Дотация пос 11"/>
      <sheetName val="Расч дот РФФПП"/>
      <sheetName val="Переч МП 9"/>
      <sheetName val="Публ. объяз 8"/>
      <sheetName val="ЗАГС 15"/>
      <sheetName val="ВУС 16"/>
      <sheetName val="Аппарат свод"/>
      <sheetName val="Аппарат свод (2)"/>
      <sheetName val="0113"/>
      <sheetName val="0408"/>
      <sheetName val="Автодороги"/>
      <sheetName val="расш 2 к 7 прил"/>
      <sheetName val="ЖКХ водопр"/>
      <sheetName val="субс посел прил 12"/>
      <sheetName val="отдел субсид"/>
      <sheetName val="Свод образ"/>
      <sheetName val="ясли сады"/>
      <sheetName val="Школы"/>
      <sheetName val="учительство  "/>
      <sheetName val="ОЗО"/>
      <sheetName val="группы прод дня"/>
      <sheetName val="расшифр 1 к 7 при"/>
      <sheetName val="прилож №14 гостан "/>
      <sheetName val="прилож №13 уч 1 4 кл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смета резер 9"/>
      <sheetName val="долг 19"/>
      <sheetName val="Свод образ (контр)"/>
      <sheetName val="ясли сады (контр)"/>
      <sheetName val="СШ (контр)"/>
      <sheetName val="ООШ НШ (контр)  "/>
      <sheetName val="Аппарат свод (контр)  "/>
      <sheetName val="Школы через РА (контр)"/>
      <sheetName val="ясли сады (контр) через РА"/>
      <sheetName val="УСХ контр"/>
      <sheetName val="Отдел субсид (контр)"/>
      <sheetName val="Свод культ контр"/>
      <sheetName val="МКУ ФОК контроль"/>
      <sheetName val="Редакция  (контр)"/>
      <sheetName val="ФУ АМР (контр)"/>
      <sheetName val="Свод по разделам для МФ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Апп расш 1"/>
      <sheetName val="ясли сады расш №2"/>
      <sheetName val="Школы №3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азПодр 5"/>
      <sheetName val="РБАПР6"/>
      <sheetName val="Лист1"/>
      <sheetName val="Дотация пос (2)"/>
      <sheetName val="СОШ МКУ"/>
      <sheetName val="ООШ"/>
      <sheetName val="НШ"/>
      <sheetName val="расч на обсл бухг"/>
    </sheetNames>
    <sheetDataSet>
      <sheetData sheetId="1">
        <row r="48">
          <cell r="G48">
            <v>353686.7737425002</v>
          </cell>
        </row>
      </sheetData>
      <sheetData sheetId="4">
        <row r="21">
          <cell r="E21">
            <v>298548</v>
          </cell>
          <cell r="F21">
            <v>247180</v>
          </cell>
          <cell r="G21">
            <v>247180</v>
          </cell>
        </row>
        <row r="24">
          <cell r="E24">
            <v>5527.712</v>
          </cell>
          <cell r="F24">
            <v>5527.7</v>
          </cell>
          <cell r="G24">
            <v>5527.7</v>
          </cell>
        </row>
        <row r="25">
          <cell r="E25">
            <v>5798</v>
          </cell>
          <cell r="F25">
            <v>5577</v>
          </cell>
          <cell r="G25">
            <v>5577</v>
          </cell>
        </row>
        <row r="28">
          <cell r="E28">
            <v>352650.5</v>
          </cell>
          <cell r="F28">
            <v>331005</v>
          </cell>
          <cell r="G28">
            <v>331005</v>
          </cell>
        </row>
        <row r="29">
          <cell r="E29">
            <v>3241</v>
          </cell>
          <cell r="F29">
            <v>3241</v>
          </cell>
          <cell r="G29">
            <v>3241</v>
          </cell>
        </row>
        <row r="30">
          <cell r="E30">
            <v>2871</v>
          </cell>
          <cell r="F30">
            <v>0</v>
          </cell>
          <cell r="G30">
            <v>0</v>
          </cell>
        </row>
        <row r="31">
          <cell r="E31">
            <v>28233</v>
          </cell>
          <cell r="F31">
            <v>21702</v>
          </cell>
          <cell r="G31">
            <v>22787</v>
          </cell>
        </row>
        <row r="32">
          <cell r="E32">
            <v>7</v>
          </cell>
          <cell r="F32">
            <v>7</v>
          </cell>
          <cell r="G32">
            <v>7</v>
          </cell>
        </row>
        <row r="33">
          <cell r="E33">
            <v>1470</v>
          </cell>
          <cell r="F33">
            <v>1882</v>
          </cell>
          <cell r="G33">
            <v>1882</v>
          </cell>
        </row>
        <row r="34">
          <cell r="E34">
            <v>85504</v>
          </cell>
          <cell r="F34">
            <v>73934</v>
          </cell>
          <cell r="G34">
            <v>73934</v>
          </cell>
        </row>
        <row r="35">
          <cell r="E35">
            <v>1229</v>
          </cell>
          <cell r="F35">
            <v>1260</v>
          </cell>
          <cell r="G35">
            <v>1260</v>
          </cell>
        </row>
        <row r="36">
          <cell r="E36">
            <v>385</v>
          </cell>
          <cell r="F36">
            <v>397</v>
          </cell>
          <cell r="G36">
            <v>397</v>
          </cell>
        </row>
        <row r="37">
          <cell r="E37">
            <v>649</v>
          </cell>
          <cell r="F37">
            <v>668</v>
          </cell>
          <cell r="G37">
            <v>668</v>
          </cell>
        </row>
        <row r="38">
          <cell r="E38">
            <v>340</v>
          </cell>
          <cell r="F38">
            <v>340</v>
          </cell>
          <cell r="G38">
            <v>340</v>
          </cell>
        </row>
      </sheetData>
      <sheetData sheetId="8">
        <row r="6">
          <cell r="B6" t="str">
            <v>2</v>
          </cell>
        </row>
        <row r="7">
          <cell r="B7">
            <v>2.695</v>
          </cell>
          <cell r="L7">
            <v>4032</v>
          </cell>
        </row>
        <row r="8">
          <cell r="B8">
            <v>5.81</v>
          </cell>
          <cell r="L8">
            <v>8644</v>
          </cell>
        </row>
        <row r="9">
          <cell r="B9">
            <v>5.275</v>
          </cell>
          <cell r="L9">
            <v>7947</v>
          </cell>
        </row>
        <row r="10">
          <cell r="B10">
            <v>0.86</v>
          </cell>
          <cell r="L10">
            <v>1989</v>
          </cell>
        </row>
        <row r="11">
          <cell r="B11">
            <v>11.893</v>
          </cell>
          <cell r="L11">
            <v>15881</v>
          </cell>
        </row>
        <row r="12">
          <cell r="B12">
            <v>3.696</v>
          </cell>
          <cell r="L12">
            <v>5958</v>
          </cell>
        </row>
        <row r="13">
          <cell r="B13">
            <v>3.232</v>
          </cell>
          <cell r="L13">
            <v>5084</v>
          </cell>
        </row>
        <row r="14">
          <cell r="B14">
            <v>1.27</v>
          </cell>
          <cell r="L14">
            <v>2955</v>
          </cell>
        </row>
        <row r="15">
          <cell r="B15">
            <v>2.139</v>
          </cell>
          <cell r="L15">
            <v>3178</v>
          </cell>
        </row>
        <row r="16">
          <cell r="B16">
            <v>0.925</v>
          </cell>
          <cell r="L16">
            <v>1918</v>
          </cell>
        </row>
        <row r="17">
          <cell r="B17">
            <v>0.348</v>
          </cell>
          <cell r="L17">
            <v>1039</v>
          </cell>
        </row>
        <row r="18">
          <cell r="B18">
            <v>1.72</v>
          </cell>
          <cell r="L18">
            <v>2727</v>
          </cell>
        </row>
        <row r="19">
          <cell r="B19">
            <v>3.925</v>
          </cell>
          <cell r="L19">
            <v>5158</v>
          </cell>
        </row>
        <row r="20">
          <cell r="B20">
            <v>2.904</v>
          </cell>
          <cell r="L20">
            <v>4261</v>
          </cell>
        </row>
        <row r="21">
          <cell r="B21">
            <v>1.269</v>
          </cell>
          <cell r="L21">
            <v>2711</v>
          </cell>
        </row>
        <row r="22">
          <cell r="B22">
            <v>0.661</v>
          </cell>
          <cell r="L22">
            <v>1334</v>
          </cell>
        </row>
        <row r="23">
          <cell r="B23">
            <v>2.814</v>
          </cell>
          <cell r="L23">
            <v>3916</v>
          </cell>
        </row>
        <row r="24">
          <cell r="B24">
            <v>1.378</v>
          </cell>
          <cell r="L24">
            <v>2651</v>
          </cell>
        </row>
        <row r="25">
          <cell r="B25">
            <v>0.709</v>
          </cell>
          <cell r="L25">
            <v>1913</v>
          </cell>
        </row>
        <row r="26">
          <cell r="B26">
            <v>1.277</v>
          </cell>
          <cell r="L26">
            <v>2211</v>
          </cell>
        </row>
      </sheetData>
      <sheetData sheetId="13">
        <row r="8">
          <cell r="X8">
            <v>1287901.537645</v>
          </cell>
          <cell r="Y8">
            <v>116134.35305500007</v>
          </cell>
        </row>
        <row r="9">
          <cell r="X9">
            <v>2612811.611455</v>
          </cell>
          <cell r="Y9">
            <v>151502.00384500017</v>
          </cell>
        </row>
        <row r="11">
          <cell r="X11">
            <v>2448593.3007075</v>
          </cell>
          <cell r="Y11">
            <v>353686.7737425002</v>
          </cell>
        </row>
        <row r="12">
          <cell r="X12">
            <v>1055556.457955</v>
          </cell>
          <cell r="Y12">
            <v>29482.3473449999</v>
          </cell>
        </row>
        <row r="13">
          <cell r="X13">
            <v>945754.3246175</v>
          </cell>
          <cell r="Y13">
            <v>105772.64043250005</v>
          </cell>
        </row>
        <row r="14">
          <cell r="X14">
            <v>0</v>
          </cell>
          <cell r="Y14">
            <v>0</v>
          </cell>
        </row>
        <row r="15">
          <cell r="Y15">
            <v>29642.57301000005</v>
          </cell>
        </row>
        <row r="16">
          <cell r="X16">
            <v>0</v>
          </cell>
          <cell r="Y16">
            <v>7000</v>
          </cell>
        </row>
        <row r="17">
          <cell r="X17">
            <v>0</v>
          </cell>
          <cell r="Y17">
            <v>3678671.503437</v>
          </cell>
        </row>
        <row r="19">
          <cell r="X19">
            <v>325689.9015825</v>
          </cell>
          <cell r="Y19">
            <v>14309.625367500004</v>
          </cell>
        </row>
        <row r="20">
          <cell r="X20">
            <v>0</v>
          </cell>
          <cell r="Y20">
            <v>0</v>
          </cell>
        </row>
        <row r="34">
          <cell r="X34">
            <v>518867.706285</v>
          </cell>
          <cell r="Y34">
            <v>31156.92681500007</v>
          </cell>
          <cell r="Z34">
            <v>0</v>
          </cell>
        </row>
        <row r="35">
          <cell r="X35">
            <v>0</v>
          </cell>
          <cell r="Y35">
            <v>0</v>
          </cell>
        </row>
        <row r="38">
          <cell r="X38">
            <v>553766.484725</v>
          </cell>
          <cell r="Y38">
            <v>180793.15877500002</v>
          </cell>
        </row>
        <row r="39">
          <cell r="X39">
            <v>4111822.4453125</v>
          </cell>
          <cell r="Y39">
            <v>944373.2734375</v>
          </cell>
          <cell r="Z39">
            <v>30400</v>
          </cell>
        </row>
        <row r="40">
          <cell r="X40">
            <v>2937821.2153399996</v>
          </cell>
          <cell r="Y40">
            <v>490863.5290600001</v>
          </cell>
          <cell r="Z40">
            <v>22480.000000000004</v>
          </cell>
        </row>
        <row r="41">
          <cell r="X41">
            <v>0</v>
          </cell>
          <cell r="Y41">
            <v>1500000</v>
          </cell>
          <cell r="Z41">
            <v>0</v>
          </cell>
        </row>
      </sheetData>
      <sheetData sheetId="17">
        <row r="7">
          <cell r="V7">
            <v>0</v>
          </cell>
        </row>
        <row r="8">
          <cell r="V8">
            <v>0</v>
          </cell>
        </row>
        <row r="9">
          <cell r="B9" t="str">
            <v>Дорога Ансалта- Ботлих</v>
          </cell>
          <cell r="V9">
            <v>0</v>
          </cell>
          <cell r="AM9">
            <v>12000000</v>
          </cell>
        </row>
        <row r="10">
          <cell r="B10" t="str">
            <v>Дорога от  кардона до Ашали</v>
          </cell>
          <cell r="V10">
            <v>900000</v>
          </cell>
        </row>
        <row r="11">
          <cell r="V11">
            <v>0</v>
          </cell>
        </row>
        <row r="12">
          <cell r="V12">
            <v>0</v>
          </cell>
        </row>
        <row r="13">
          <cell r="B13" t="str">
            <v>Дорога Зибирхали -Годобери</v>
          </cell>
          <cell r="V13">
            <v>3000000</v>
          </cell>
        </row>
        <row r="14">
          <cell r="V14">
            <v>0</v>
          </cell>
        </row>
        <row r="15">
          <cell r="B15" t="str">
            <v>Строительство берегоукрепительной дамбы</v>
          </cell>
          <cell r="V15">
            <v>0</v>
          </cell>
          <cell r="AM15">
            <v>2500000</v>
          </cell>
        </row>
        <row r="16">
          <cell r="V16">
            <v>0</v>
          </cell>
        </row>
        <row r="17">
          <cell r="B17" t="str">
            <v>Дорога от Кижани до Зило</v>
          </cell>
          <cell r="V17">
            <v>500000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B21" t="str">
            <v>Дорога от Риквани - до местности "Буцурлъи к1ол"</v>
          </cell>
          <cell r="V21">
            <v>700000</v>
          </cell>
        </row>
        <row r="22">
          <cell r="V22">
            <v>0</v>
          </cell>
        </row>
        <row r="23">
          <cell r="V23">
            <v>0</v>
          </cell>
        </row>
        <row r="24">
          <cell r="B24" t="str">
            <v>Дорога Хелетури - Алак</v>
          </cell>
          <cell r="V24">
            <v>1500000</v>
          </cell>
        </row>
        <row r="25">
          <cell r="V25">
            <v>0</v>
          </cell>
        </row>
        <row r="26">
          <cell r="B26" t="str">
            <v>Дорога Ансалта- Шодрода</v>
          </cell>
          <cell r="V26">
            <v>500000</v>
          </cell>
        </row>
      </sheetData>
      <sheetData sheetId="19">
        <row r="5">
          <cell r="BJ5" t="str">
            <v>капитальный ремонт внутри сельских дорог, мостов (ст. 225)</v>
          </cell>
          <cell r="BK5" t="str">
            <v>капитальное строительство внутрисельских дорог, мостов,  (ст. 310)</v>
          </cell>
          <cell r="BL5" t="str">
            <v>капитальный ремонт внутрисельского водопровода  (ст. 225)</v>
          </cell>
          <cell r="BM5" t="str">
            <v>капитальное строительство внутрисельского водопровода (ст. 310)</v>
          </cell>
          <cell r="BN5" t="str">
            <v>капитальное строительство канализ-и, насосных станций, пожводоемов (ст. 310)</v>
          </cell>
          <cell r="BO5" t="str">
            <v>Электрофикация вновь построенных окраин поселений (ст. 310)</v>
          </cell>
          <cell r="BP5" t="str">
            <v>Строительство административных зданий, других общественных помещ. (ст. 310)</v>
          </cell>
        </row>
        <row r="7">
          <cell r="BJ7">
            <v>1500000</v>
          </cell>
          <cell r="BL7">
            <v>600000</v>
          </cell>
        </row>
        <row r="8">
          <cell r="BK8">
            <v>1050000</v>
          </cell>
          <cell r="BM8">
            <v>1100000</v>
          </cell>
          <cell r="BN8">
            <v>2100000</v>
          </cell>
        </row>
        <row r="9">
          <cell r="BM9">
            <v>1500000</v>
          </cell>
          <cell r="BP9">
            <v>1500000</v>
          </cell>
        </row>
        <row r="10">
          <cell r="BM10">
            <v>500000</v>
          </cell>
        </row>
        <row r="11">
          <cell r="BK11">
            <v>500000</v>
          </cell>
        </row>
        <row r="12">
          <cell r="BJ12">
            <v>500000</v>
          </cell>
          <cell r="BK12">
            <v>700000</v>
          </cell>
          <cell r="BM12">
            <v>1200000</v>
          </cell>
          <cell r="BN12">
            <v>500000</v>
          </cell>
          <cell r="BO12">
            <v>400000</v>
          </cell>
        </row>
        <row r="13">
          <cell r="BL13">
            <v>300000</v>
          </cell>
          <cell r="BN13">
            <v>1500000</v>
          </cell>
        </row>
        <row r="14">
          <cell r="BL14">
            <v>1000000</v>
          </cell>
        </row>
        <row r="15">
          <cell r="BJ15">
            <v>1000000</v>
          </cell>
        </row>
        <row r="18">
          <cell r="BJ18">
            <v>1500000</v>
          </cell>
        </row>
        <row r="19">
          <cell r="BJ19">
            <v>1000000</v>
          </cell>
          <cell r="BM19">
            <v>1500000</v>
          </cell>
          <cell r="BN19">
            <v>3000000</v>
          </cell>
        </row>
        <row r="20">
          <cell r="BM20">
            <v>500000</v>
          </cell>
          <cell r="BN20">
            <v>500000</v>
          </cell>
        </row>
        <row r="21">
          <cell r="BM21">
            <v>500000</v>
          </cell>
        </row>
        <row r="23">
          <cell r="BJ23">
            <v>1500000</v>
          </cell>
        </row>
        <row r="25">
          <cell r="BP25">
            <v>2100000</v>
          </cell>
        </row>
        <row r="26">
          <cell r="BJ26">
            <v>500000</v>
          </cell>
        </row>
      </sheetData>
      <sheetData sheetId="21">
        <row r="10">
          <cell r="T10">
            <v>28233000</v>
          </cell>
        </row>
      </sheetData>
      <sheetData sheetId="22">
        <row r="7">
          <cell r="T7">
            <v>240881295.91113004</v>
          </cell>
          <cell r="U7">
            <v>0</v>
          </cell>
          <cell r="V7">
            <v>0</v>
          </cell>
          <cell r="W7">
            <v>0</v>
          </cell>
        </row>
        <row r="11">
          <cell r="AJ11">
            <v>0</v>
          </cell>
          <cell r="AL11">
            <v>0</v>
          </cell>
        </row>
        <row r="15">
          <cell r="T15">
            <v>1759853.7921499999</v>
          </cell>
          <cell r="U15">
            <v>602400.0000000002</v>
          </cell>
          <cell r="V15">
            <v>540852</v>
          </cell>
          <cell r="W15">
            <v>0</v>
          </cell>
        </row>
        <row r="16">
          <cell r="T16">
            <v>1616699.4668199997</v>
          </cell>
          <cell r="U16">
            <v>406549</v>
          </cell>
          <cell r="V16">
            <v>0</v>
          </cell>
          <cell r="W16">
            <v>0</v>
          </cell>
        </row>
        <row r="18">
          <cell r="T18">
            <v>0</v>
          </cell>
          <cell r="U18">
            <v>0</v>
          </cell>
          <cell r="V18">
            <v>0</v>
          </cell>
        </row>
        <row r="31">
          <cell r="T31">
            <v>609144.5921850001</v>
          </cell>
          <cell r="U31">
            <v>160855.63491499994</v>
          </cell>
          <cell r="V31">
            <v>0</v>
          </cell>
          <cell r="W31">
            <v>0</v>
          </cell>
        </row>
        <row r="32">
          <cell r="T32">
            <v>1947740.90256</v>
          </cell>
          <cell r="U32">
            <v>699203.5470400002</v>
          </cell>
        </row>
        <row r="33">
          <cell r="T33">
            <v>0</v>
          </cell>
          <cell r="U33">
            <v>300000</v>
          </cell>
          <cell r="V33">
            <v>0</v>
          </cell>
        </row>
      </sheetData>
      <sheetData sheetId="23">
        <row r="9">
          <cell r="AC9">
            <v>2903436.2971484833</v>
          </cell>
          <cell r="AD9">
            <v>1230389.3343555094</v>
          </cell>
          <cell r="AE9">
            <v>24099.100000000002</v>
          </cell>
          <cell r="AF9">
            <v>0</v>
          </cell>
        </row>
        <row r="10">
          <cell r="AC10">
            <v>5533276.258569285</v>
          </cell>
          <cell r="AD10">
            <v>2301953.030592515</v>
          </cell>
          <cell r="AE10">
            <v>9429</v>
          </cell>
          <cell r="AF10">
            <v>0</v>
          </cell>
        </row>
        <row r="11">
          <cell r="AC11">
            <v>5815699.687403238</v>
          </cell>
          <cell r="AD11">
            <v>2969230.9018295202</v>
          </cell>
          <cell r="AE11">
            <v>1193514.0000000002</v>
          </cell>
          <cell r="AF11">
            <v>2500000</v>
          </cell>
        </row>
        <row r="12">
          <cell r="AC12">
            <v>7246288.552788427</v>
          </cell>
          <cell r="AD12">
            <v>4555384.044329522</v>
          </cell>
          <cell r="AE12">
            <v>108251.00200000001</v>
          </cell>
          <cell r="AF12">
            <v>0</v>
          </cell>
        </row>
        <row r="13">
          <cell r="AC13">
            <v>6794139.722420247</v>
          </cell>
          <cell r="AD13">
            <v>3952621.182448026</v>
          </cell>
          <cell r="AE13">
            <v>150493.44400000002</v>
          </cell>
          <cell r="AF13">
            <v>0</v>
          </cell>
        </row>
        <row r="14">
          <cell r="AC14">
            <v>3469036.809610903</v>
          </cell>
          <cell r="AD14">
            <v>2027846.1134740128</v>
          </cell>
          <cell r="AE14">
            <v>88212.20000000001</v>
          </cell>
          <cell r="AF14">
            <v>0</v>
          </cell>
        </row>
        <row r="15">
          <cell r="AC15">
            <v>3680648.7726042354</v>
          </cell>
          <cell r="AD15">
            <v>1883771.7468555095</v>
          </cell>
          <cell r="AE15">
            <v>64174.05000000001</v>
          </cell>
          <cell r="AF15">
            <v>0</v>
          </cell>
        </row>
        <row r="16">
          <cell r="AC16">
            <v>0</v>
          </cell>
          <cell r="AD16">
            <v>0</v>
          </cell>
          <cell r="AE16">
            <v>0</v>
          </cell>
          <cell r="AF16">
            <v>5000000</v>
          </cell>
        </row>
        <row r="17">
          <cell r="AC17">
            <v>7462365.309813363</v>
          </cell>
          <cell r="AD17">
            <v>3897763.361829522</v>
          </cell>
          <cell r="AE17">
            <v>163808.00000000003</v>
          </cell>
          <cell r="AF17">
            <v>0</v>
          </cell>
        </row>
        <row r="18">
          <cell r="AC18">
            <v>2200462.4471361</v>
          </cell>
          <cell r="AD18">
            <v>1591848.9662370062</v>
          </cell>
          <cell r="AE18">
            <v>70805.00000000001</v>
          </cell>
          <cell r="AF18">
            <v>0</v>
          </cell>
        </row>
        <row r="19">
          <cell r="AC19">
            <v>2997368.2104377565</v>
          </cell>
          <cell r="AD19">
            <v>2793991.656474011</v>
          </cell>
          <cell r="AE19">
            <v>23040.686</v>
          </cell>
          <cell r="AF19">
            <v>0</v>
          </cell>
        </row>
        <row r="20">
          <cell r="AC20">
            <v>1480626.9017122567</v>
          </cell>
          <cell r="AD20">
            <v>964572.050618503</v>
          </cell>
          <cell r="AE20">
            <v>13053.400000000001</v>
          </cell>
          <cell r="AF20">
            <v>0</v>
          </cell>
        </row>
        <row r="21">
          <cell r="AC21">
            <v>1454526.1535505508</v>
          </cell>
          <cell r="AD21">
            <v>618019.2362370063</v>
          </cell>
          <cell r="AE21">
            <v>6865.400000000001</v>
          </cell>
          <cell r="AF21">
            <v>0</v>
          </cell>
        </row>
        <row r="22">
          <cell r="AC22">
            <v>1178460.8468574998</v>
          </cell>
          <cell r="AD22">
            <v>2368063.644</v>
          </cell>
          <cell r="AE22">
            <v>14443.000000000002</v>
          </cell>
          <cell r="AF22">
            <v>0</v>
          </cell>
        </row>
        <row r="23">
          <cell r="AC23">
            <v>1389395.8534225</v>
          </cell>
          <cell r="AD23">
            <v>787806.7331185031</v>
          </cell>
          <cell r="AE23">
            <v>19546</v>
          </cell>
          <cell r="AF23">
            <v>0</v>
          </cell>
        </row>
      </sheetData>
      <sheetData sheetId="24">
        <row r="10">
          <cell r="CB10">
            <v>2614152.01143</v>
          </cell>
          <cell r="CC10">
            <v>3499798.8971414464</v>
          </cell>
          <cell r="CD10">
            <v>103694.734</v>
          </cell>
          <cell r="CE10">
            <v>0</v>
          </cell>
          <cell r="CN10">
            <v>1961253.465</v>
          </cell>
          <cell r="CP10">
            <v>50400</v>
          </cell>
          <cell r="DB10">
            <v>568877.0561330558</v>
          </cell>
          <cell r="DN10">
            <v>1170000</v>
          </cell>
          <cell r="DR10">
            <v>476828.555294106</v>
          </cell>
          <cell r="DU10">
            <v>230044</v>
          </cell>
        </row>
        <row r="11">
          <cell r="CB11">
            <v>3117180.4159500003</v>
          </cell>
          <cell r="CC11">
            <v>4337681.857589391</v>
          </cell>
          <cell r="CD11">
            <v>273442.09200000006</v>
          </cell>
          <cell r="CE11">
            <v>300000</v>
          </cell>
          <cell r="CN11">
            <v>2341336.725</v>
          </cell>
          <cell r="CP11">
            <v>56400</v>
          </cell>
          <cell r="DB11">
            <v>599262.5654885651</v>
          </cell>
          <cell r="DN11">
            <v>1365000</v>
          </cell>
          <cell r="DR11">
            <v>556299.981176457</v>
          </cell>
          <cell r="DU11">
            <v>361981</v>
          </cell>
        </row>
        <row r="12">
          <cell r="CB12">
            <v>2737250.89917</v>
          </cell>
          <cell r="CC12">
            <v>3799550.551445679</v>
          </cell>
          <cell r="CD12">
            <v>361615.76800000004</v>
          </cell>
          <cell r="CE12">
            <v>0</v>
          </cell>
          <cell r="CN12">
            <v>2051006.835</v>
          </cell>
          <cell r="CP12">
            <v>54000</v>
          </cell>
          <cell r="DB12">
            <v>589134.062370062</v>
          </cell>
          <cell r="DN12">
            <v>1300000</v>
          </cell>
          <cell r="DR12">
            <v>529809.50588234</v>
          </cell>
          <cell r="DU12">
            <v>446556</v>
          </cell>
        </row>
        <row r="13">
          <cell r="CB13">
            <v>3296699.6623600004</v>
          </cell>
          <cell r="CC13">
            <v>5849558.714395878</v>
          </cell>
          <cell r="CD13">
            <v>447918.476</v>
          </cell>
          <cell r="CE13">
            <v>500000</v>
          </cell>
          <cell r="CN13">
            <v>2470614.18</v>
          </cell>
          <cell r="CP13">
            <v>64800</v>
          </cell>
          <cell r="DB13">
            <v>629648.0748440744</v>
          </cell>
          <cell r="DN13">
            <v>1560000</v>
          </cell>
          <cell r="DR13">
            <v>635771.407058808</v>
          </cell>
          <cell r="DU13">
            <v>504067</v>
          </cell>
        </row>
        <row r="14">
          <cell r="CB14">
            <v>925963.9036399999</v>
          </cell>
          <cell r="CC14">
            <v>1661194.9429684824</v>
          </cell>
          <cell r="CD14">
            <v>48116.52</v>
          </cell>
          <cell r="CE14">
            <v>0</v>
          </cell>
          <cell r="CN14">
            <v>694718.82</v>
          </cell>
          <cell r="CP14">
            <v>19200</v>
          </cell>
          <cell r="DB14">
            <v>477720.5280665279</v>
          </cell>
          <cell r="DN14">
            <v>585000</v>
          </cell>
          <cell r="DR14">
            <v>238414.277647053</v>
          </cell>
          <cell r="DU14">
            <v>64277</v>
          </cell>
        </row>
        <row r="15">
          <cell r="CB15">
            <v>3638751.6337800003</v>
          </cell>
          <cell r="CC15">
            <v>7013230.905842496</v>
          </cell>
          <cell r="CD15">
            <v>259622.36400000003</v>
          </cell>
          <cell r="CE15">
            <v>0</v>
          </cell>
          <cell r="CN15">
            <v>2722113.39</v>
          </cell>
          <cell r="CP15">
            <v>72000</v>
          </cell>
          <cell r="DB15">
            <v>710676.0997920992</v>
          </cell>
          <cell r="DN15">
            <v>2080000</v>
          </cell>
          <cell r="DR15">
            <v>847695.209411744</v>
          </cell>
          <cell r="DU15">
            <v>784856</v>
          </cell>
        </row>
        <row r="16">
          <cell r="CB16">
            <v>2525112.14293</v>
          </cell>
          <cell r="CC16">
            <v>5589341.661659803</v>
          </cell>
          <cell r="CD16">
            <v>665474.822</v>
          </cell>
          <cell r="CE16">
            <v>0</v>
          </cell>
          <cell r="CN16">
            <v>1876706.715</v>
          </cell>
          <cell r="CP16">
            <v>63600</v>
          </cell>
          <cell r="DB16">
            <v>670162.0873180868</v>
          </cell>
          <cell r="DN16">
            <v>1820000</v>
          </cell>
          <cell r="DR16">
            <v>741733.308235276</v>
          </cell>
          <cell r="DU16">
            <v>588642</v>
          </cell>
        </row>
        <row r="17">
          <cell r="CB17">
            <v>2133143.8163799997</v>
          </cell>
          <cell r="CC17">
            <v>2579718.0622587074</v>
          </cell>
          <cell r="CD17">
            <v>1097609.0000000002</v>
          </cell>
          <cell r="CE17">
            <v>3000000</v>
          </cell>
          <cell r="CN17">
            <v>1605609.69</v>
          </cell>
          <cell r="CP17">
            <v>36000</v>
          </cell>
          <cell r="DB17">
            <v>497977.5343035341</v>
          </cell>
          <cell r="DN17">
            <v>715000</v>
          </cell>
          <cell r="DR17">
            <v>291395.228235287</v>
          </cell>
          <cell r="DU17">
            <v>189448</v>
          </cell>
        </row>
        <row r="18">
          <cell r="CB18">
            <v>2280585.41712</v>
          </cell>
          <cell r="CC18">
            <v>4323587.193723844</v>
          </cell>
          <cell r="CD18">
            <v>471947.87400000007</v>
          </cell>
          <cell r="CE18">
            <v>0</v>
          </cell>
          <cell r="CN18">
            <v>1708744.56</v>
          </cell>
          <cell r="CP18">
            <v>43200</v>
          </cell>
          <cell r="DB18">
            <v>599262.5654885651</v>
          </cell>
          <cell r="DN18">
            <v>1365000</v>
          </cell>
          <cell r="DR18">
            <v>556299.981176457</v>
          </cell>
          <cell r="DU18">
            <v>419492</v>
          </cell>
        </row>
        <row r="19">
          <cell r="CB19">
            <v>3514630.97376</v>
          </cell>
          <cell r="CC19">
            <v>8135215.243134903</v>
          </cell>
          <cell r="CD19">
            <v>136149.98200000002</v>
          </cell>
          <cell r="CE19">
            <v>0</v>
          </cell>
          <cell r="CN19">
            <v>2635814.88</v>
          </cell>
          <cell r="CP19">
            <v>63600</v>
          </cell>
          <cell r="DB19">
            <v>690419.093555093</v>
          </cell>
          <cell r="DN19">
            <v>1950000</v>
          </cell>
          <cell r="DR19">
            <v>794714.25882351</v>
          </cell>
          <cell r="DU19">
            <v>578493</v>
          </cell>
        </row>
        <row r="20">
          <cell r="CB20">
            <v>1703780.6831800002</v>
          </cell>
          <cell r="CC20">
            <v>2288084.8521746756</v>
          </cell>
          <cell r="CD20">
            <v>132845.37200000003</v>
          </cell>
          <cell r="CE20">
            <v>0</v>
          </cell>
          <cell r="CN20">
            <v>1288833.09</v>
          </cell>
          <cell r="CP20">
            <v>22800</v>
          </cell>
          <cell r="DB20">
            <v>497977.5343035341</v>
          </cell>
          <cell r="DN20">
            <v>715000</v>
          </cell>
          <cell r="DR20">
            <v>291395.228235287</v>
          </cell>
          <cell r="DU20">
            <v>104873</v>
          </cell>
        </row>
        <row r="21">
          <cell r="CB21">
            <v>1057780.27352</v>
          </cell>
          <cell r="CC21">
            <v>1909399.1026323482</v>
          </cell>
          <cell r="CD21">
            <v>24859.424000000003</v>
          </cell>
          <cell r="CE21">
            <v>0</v>
          </cell>
          <cell r="CN21">
            <v>797342.76</v>
          </cell>
          <cell r="CP21">
            <v>18000</v>
          </cell>
          <cell r="DB21">
            <v>477720.5280665279</v>
          </cell>
          <cell r="DN21">
            <v>585000</v>
          </cell>
          <cell r="DR21">
            <v>238414.277647053</v>
          </cell>
          <cell r="DU21">
            <v>57511</v>
          </cell>
        </row>
        <row r="22">
          <cell r="CB22">
            <v>2292014.78344</v>
          </cell>
          <cell r="CC22">
            <v>4383909.019083949</v>
          </cell>
          <cell r="CD22">
            <v>190576.336</v>
          </cell>
          <cell r="CE22">
            <v>0</v>
          </cell>
          <cell r="CN22">
            <v>1729473.72</v>
          </cell>
          <cell r="CP22">
            <v>33600</v>
          </cell>
          <cell r="DB22">
            <v>518234.5405405403</v>
          </cell>
          <cell r="DN22">
            <v>845000</v>
          </cell>
          <cell r="DR22">
            <v>344376.178823521</v>
          </cell>
          <cell r="DU22">
            <v>192831</v>
          </cell>
        </row>
        <row r="23">
          <cell r="CB23">
            <v>2467411.9275599997</v>
          </cell>
          <cell r="CC23">
            <v>4575826.490306241</v>
          </cell>
          <cell r="CD23">
            <v>203394.828</v>
          </cell>
          <cell r="CE23">
            <v>0</v>
          </cell>
          <cell r="CN23">
            <v>1819056.78</v>
          </cell>
          <cell r="CP23">
            <v>84000</v>
          </cell>
          <cell r="DB23">
            <v>629648.0748440744</v>
          </cell>
          <cell r="DN23">
            <v>1560000</v>
          </cell>
          <cell r="DR23">
            <v>635771.407058808</v>
          </cell>
          <cell r="DU23">
            <v>443173</v>
          </cell>
        </row>
        <row r="24">
          <cell r="CB24">
            <v>1410617.8458500002</v>
          </cell>
          <cell r="CC24">
            <v>2142716.9166004453</v>
          </cell>
          <cell r="CD24">
            <v>49215.756</v>
          </cell>
          <cell r="CE24">
            <v>0</v>
          </cell>
          <cell r="CN24">
            <v>1070459.175</v>
          </cell>
          <cell r="CP24">
            <v>13200</v>
          </cell>
          <cell r="DB24">
            <v>497977.5343035341</v>
          </cell>
          <cell r="DN24">
            <v>715000</v>
          </cell>
          <cell r="DR24">
            <v>291395.228235287</v>
          </cell>
          <cell r="DU24">
            <v>111639</v>
          </cell>
        </row>
        <row r="25">
          <cell r="CB25">
            <v>2200289.01015</v>
          </cell>
          <cell r="CC25">
            <v>4794835.671557487</v>
          </cell>
          <cell r="CD25">
            <v>201412.594</v>
          </cell>
          <cell r="CE25">
            <v>200000</v>
          </cell>
          <cell r="CN25">
            <v>1644768.825</v>
          </cell>
          <cell r="CP25">
            <v>44400</v>
          </cell>
          <cell r="DB25">
            <v>619519.5717255713</v>
          </cell>
          <cell r="DN25">
            <v>1495000</v>
          </cell>
          <cell r="DR25">
            <v>609280.931764691</v>
          </cell>
          <cell r="DU25">
            <v>490535</v>
          </cell>
        </row>
        <row r="26">
          <cell r="CB26">
            <v>1540580.6165899998</v>
          </cell>
          <cell r="CC26">
            <v>2303109.2443315377</v>
          </cell>
          <cell r="CD26">
            <v>92159.82400000001</v>
          </cell>
          <cell r="CE26">
            <v>0</v>
          </cell>
          <cell r="CN26">
            <v>1161429.045</v>
          </cell>
          <cell r="CP26">
            <v>25200</v>
          </cell>
          <cell r="DB26">
            <v>497977.5343035341</v>
          </cell>
          <cell r="DN26">
            <v>715000</v>
          </cell>
          <cell r="DR26">
            <v>291395.228235287</v>
          </cell>
          <cell r="DU26">
            <v>101490</v>
          </cell>
        </row>
        <row r="27">
          <cell r="CB27">
            <v>1401539.60085</v>
          </cell>
          <cell r="CC27">
            <v>1996721.6280850393</v>
          </cell>
          <cell r="CD27">
            <v>146308.76</v>
          </cell>
          <cell r="CE27">
            <v>0</v>
          </cell>
          <cell r="CN27">
            <v>1052211.675</v>
          </cell>
          <cell r="CP27">
            <v>28800</v>
          </cell>
          <cell r="DB27">
            <v>497977.5343035341</v>
          </cell>
          <cell r="DN27">
            <v>715000</v>
          </cell>
          <cell r="DR27">
            <v>291395.228235287</v>
          </cell>
          <cell r="DU27">
            <v>60894</v>
          </cell>
        </row>
        <row r="28">
          <cell r="CB28">
            <v>985552.2491599999</v>
          </cell>
          <cell r="CC28">
            <v>2223630.270699575</v>
          </cell>
          <cell r="CD28">
            <v>11979.418000000001</v>
          </cell>
          <cell r="CE28">
            <v>0</v>
          </cell>
          <cell r="CN28">
            <v>742697.58</v>
          </cell>
          <cell r="CP28">
            <v>16800</v>
          </cell>
          <cell r="DB28">
            <v>477720.5280665279</v>
          </cell>
          <cell r="DN28">
            <v>585000</v>
          </cell>
          <cell r="DR28">
            <v>238414.277647053</v>
          </cell>
          <cell r="DU28">
            <v>77809</v>
          </cell>
        </row>
        <row r="29">
          <cell r="CB29">
            <v>3010963.71058</v>
          </cell>
          <cell r="CC29">
            <v>5247926.877682447</v>
          </cell>
          <cell r="CD29">
            <v>118171.648</v>
          </cell>
          <cell r="CE29">
            <v>0</v>
          </cell>
          <cell r="CN29">
            <v>2247191.79</v>
          </cell>
          <cell r="CP29">
            <v>68400</v>
          </cell>
          <cell r="DB29">
            <v>639776.5779625775</v>
          </cell>
          <cell r="DN29">
            <v>1625000</v>
          </cell>
          <cell r="DR29">
            <v>662261.882352925</v>
          </cell>
          <cell r="DU29">
            <v>517599</v>
          </cell>
        </row>
        <row r="30">
          <cell r="CB30">
            <v>2035850.85366</v>
          </cell>
          <cell r="CC30">
            <v>2620001.473201831</v>
          </cell>
          <cell r="CD30">
            <v>47199.672</v>
          </cell>
          <cell r="CE30">
            <v>0</v>
          </cell>
          <cell r="CN30">
            <v>1547412.33</v>
          </cell>
          <cell r="CP30">
            <v>19200</v>
          </cell>
          <cell r="DB30">
            <v>487849.031185031</v>
          </cell>
          <cell r="DN30">
            <v>650000</v>
          </cell>
          <cell r="DR30">
            <v>264904.75294117</v>
          </cell>
          <cell r="DU30">
            <v>50745</v>
          </cell>
        </row>
        <row r="31">
          <cell r="CB31">
            <v>1385043.01349</v>
          </cell>
          <cell r="CC31">
            <v>1977425.7401298564</v>
          </cell>
          <cell r="CD31">
            <v>178221.488</v>
          </cell>
          <cell r="CE31">
            <v>3000000</v>
          </cell>
          <cell r="CN31">
            <v>1045009.995</v>
          </cell>
          <cell r="CP31">
            <v>21600</v>
          </cell>
          <cell r="DB31">
            <v>497977.5343035341</v>
          </cell>
          <cell r="DN31">
            <v>715000</v>
          </cell>
          <cell r="DR31">
            <v>291395.228235287</v>
          </cell>
          <cell r="DU31">
            <v>94724</v>
          </cell>
        </row>
        <row r="32">
          <cell r="CB32">
            <v>1442849.38021</v>
          </cell>
          <cell r="CC32">
            <v>2222584.516040222</v>
          </cell>
          <cell r="CD32">
            <v>115540.79400000001</v>
          </cell>
          <cell r="CE32">
            <v>0</v>
          </cell>
          <cell r="CN32">
            <v>1088609.355</v>
          </cell>
          <cell r="CP32">
            <v>22800</v>
          </cell>
          <cell r="DB32">
            <v>497977.5343035341</v>
          </cell>
          <cell r="DN32">
            <v>715000</v>
          </cell>
          <cell r="DR32">
            <v>291395.228235287</v>
          </cell>
          <cell r="DU32">
            <v>98107</v>
          </cell>
        </row>
        <row r="33">
          <cell r="CB33">
            <v>1297511.71979</v>
          </cell>
          <cell r="CC33">
            <v>2582760.7557786265</v>
          </cell>
          <cell r="CD33">
            <v>143240.05000000002</v>
          </cell>
          <cell r="CE33">
            <v>0</v>
          </cell>
          <cell r="CN33">
            <v>979440.645</v>
          </cell>
          <cell r="CP33">
            <v>14400</v>
          </cell>
          <cell r="DB33">
            <v>518234.5405405403</v>
          </cell>
          <cell r="DN33">
            <v>845000</v>
          </cell>
          <cell r="DR33">
            <v>344376.178823521</v>
          </cell>
          <cell r="DU33">
            <v>385662</v>
          </cell>
        </row>
        <row r="34">
          <cell r="CB34">
            <v>1187555.3242</v>
          </cell>
          <cell r="CC34">
            <v>2163185.7272822075</v>
          </cell>
          <cell r="CD34">
            <v>32554.536</v>
          </cell>
          <cell r="CE34">
            <v>0</v>
          </cell>
          <cell r="CN34">
            <v>897047.1</v>
          </cell>
          <cell r="CP34">
            <v>16800</v>
          </cell>
          <cell r="DB34">
            <v>477720.5280665279</v>
          </cell>
          <cell r="DN34">
            <v>585000</v>
          </cell>
          <cell r="DR34">
            <v>238414.277647053</v>
          </cell>
          <cell r="DU34">
            <v>71043</v>
          </cell>
        </row>
        <row r="35">
          <cell r="CB35">
            <v>142646.12901</v>
          </cell>
          <cell r="CC35">
            <v>185392.146479847</v>
          </cell>
          <cell r="CD35">
            <v>2000</v>
          </cell>
          <cell r="CE35">
            <v>0</v>
          </cell>
          <cell r="CN35">
            <v>107623.755</v>
          </cell>
          <cell r="CP35">
            <v>2400</v>
          </cell>
          <cell r="DB35">
            <v>50828.5031185031</v>
          </cell>
          <cell r="DN35">
            <v>65000</v>
          </cell>
          <cell r="DR35">
            <v>26490.475294117</v>
          </cell>
          <cell r="DU35">
            <v>10149</v>
          </cell>
        </row>
        <row r="36">
          <cell r="CB36">
            <v>141486.12901</v>
          </cell>
          <cell r="CC36">
            <v>189515.20250225594</v>
          </cell>
          <cell r="CD36">
            <v>2000</v>
          </cell>
          <cell r="CE36">
            <v>0</v>
          </cell>
          <cell r="CN36">
            <v>107623.755</v>
          </cell>
          <cell r="CP36">
            <v>1200</v>
          </cell>
          <cell r="DB36">
            <v>50828.5031185031</v>
          </cell>
          <cell r="DN36">
            <v>65000</v>
          </cell>
          <cell r="DR36">
            <v>26490.475294117</v>
          </cell>
          <cell r="DU36">
            <v>13532</v>
          </cell>
        </row>
        <row r="37">
          <cell r="CB37">
            <v>128005.42347000001</v>
          </cell>
          <cell r="CC37">
            <v>461875.9436412216</v>
          </cell>
          <cell r="CD37">
            <v>2000</v>
          </cell>
          <cell r="CE37">
            <v>0</v>
          </cell>
          <cell r="CN37">
            <v>94996.485</v>
          </cell>
          <cell r="CP37">
            <v>3600</v>
          </cell>
          <cell r="DB37">
            <v>71085.5093555093</v>
          </cell>
          <cell r="DN37">
            <v>195000</v>
          </cell>
          <cell r="DR37">
            <v>79471.425882351</v>
          </cell>
          <cell r="DU37">
            <v>60894</v>
          </cell>
        </row>
        <row r="38">
          <cell r="CB38">
            <v>143512.6934</v>
          </cell>
          <cell r="CC38">
            <v>181269.09045743803</v>
          </cell>
          <cell r="CD38">
            <v>2000</v>
          </cell>
          <cell r="CE38">
            <v>0</v>
          </cell>
          <cell r="CN38">
            <v>109241.7</v>
          </cell>
          <cell r="CP38">
            <v>1200</v>
          </cell>
          <cell r="DB38">
            <v>50828.5031185031</v>
          </cell>
          <cell r="DN38">
            <v>65000</v>
          </cell>
          <cell r="DR38">
            <v>26490.475294117</v>
          </cell>
          <cell r="DU38">
            <v>6766</v>
          </cell>
        </row>
        <row r="39">
          <cell r="CB39">
            <v>142966.12901</v>
          </cell>
          <cell r="CC39">
            <v>329295.57307173917</v>
          </cell>
          <cell r="CD39">
            <v>2000</v>
          </cell>
          <cell r="CE39">
            <v>2000000</v>
          </cell>
          <cell r="CN39">
            <v>107623.755</v>
          </cell>
          <cell r="CP39">
            <v>2400</v>
          </cell>
          <cell r="DB39">
            <v>60957.0062370062</v>
          </cell>
          <cell r="DN39">
            <v>130000</v>
          </cell>
          <cell r="DR39">
            <v>52980.950588234</v>
          </cell>
          <cell r="DU39">
            <v>37213</v>
          </cell>
        </row>
        <row r="40">
          <cell r="CB40">
            <v>145096.85457</v>
          </cell>
          <cell r="CC40">
            <v>340618.6290941477</v>
          </cell>
          <cell r="CD40">
            <v>4199.56</v>
          </cell>
          <cell r="CE40">
            <v>0</v>
          </cell>
          <cell r="DU40">
            <v>40596</v>
          </cell>
        </row>
      </sheetData>
      <sheetData sheetId="25">
        <row r="5">
          <cell r="B5" t="str">
            <v>Алак СОШ МКУ </v>
          </cell>
          <cell r="D5">
            <v>68</v>
          </cell>
          <cell r="AT5">
            <v>7970722.079999999</v>
          </cell>
        </row>
        <row r="6">
          <cell r="B6" t="str">
            <v>Анди СОШ №1 МКУ</v>
          </cell>
          <cell r="D6">
            <v>107</v>
          </cell>
          <cell r="AT6">
            <v>10362590.520000001</v>
          </cell>
        </row>
        <row r="7">
          <cell r="B7" t="str">
            <v>Анди СОШ №2 МКУ</v>
          </cell>
          <cell r="D7">
            <v>132</v>
          </cell>
          <cell r="AT7">
            <v>10817318.594999999</v>
          </cell>
        </row>
        <row r="8">
          <cell r="B8" t="str">
            <v>Ансалта СОШ МКУ</v>
          </cell>
          <cell r="D8">
            <v>149</v>
          </cell>
          <cell r="AT8">
            <v>9646296.585</v>
          </cell>
        </row>
        <row r="9">
          <cell r="B9" t="str">
            <v>Ашали СОШ МКУ</v>
          </cell>
          <cell r="D9">
            <v>19</v>
          </cell>
          <cell r="AT9">
            <v>4065455.4</v>
          </cell>
        </row>
        <row r="10">
          <cell r="B10" t="str">
            <v>БСШ №1 МКУ</v>
          </cell>
          <cell r="D10">
            <v>232</v>
          </cell>
          <cell r="AT10">
            <v>12608232.435</v>
          </cell>
        </row>
        <row r="11">
          <cell r="B11" t="str">
            <v>БСШ №2 МКУ</v>
          </cell>
          <cell r="D11">
            <v>174</v>
          </cell>
          <cell r="AT11">
            <v>10657500.225</v>
          </cell>
        </row>
        <row r="12">
          <cell r="B12" t="str">
            <v>БСШ №3 МКУ</v>
          </cell>
          <cell r="D12">
            <v>56</v>
          </cell>
          <cell r="AT12">
            <v>5418072.359999999</v>
          </cell>
        </row>
        <row r="13">
          <cell r="B13" t="str">
            <v>Гагатли СОШ МКУ</v>
          </cell>
          <cell r="D13">
            <v>124</v>
          </cell>
          <cell r="AT13">
            <v>9648913.725</v>
          </cell>
        </row>
        <row r="14">
          <cell r="B14" t="str">
            <v>Годобери СОШ МКУ</v>
          </cell>
          <cell r="D14">
            <v>171</v>
          </cell>
          <cell r="AT14">
            <v>14092101.435</v>
          </cell>
        </row>
        <row r="15">
          <cell r="B15" t="str">
            <v>Зило СОШ МКУ</v>
          </cell>
          <cell r="D15">
            <v>31</v>
          </cell>
          <cell r="AT15">
            <v>4937765.445</v>
          </cell>
        </row>
        <row r="16">
          <cell r="B16" t="str">
            <v>Кванхидатли СОШ МКУ</v>
          </cell>
          <cell r="D16">
            <v>17</v>
          </cell>
          <cell r="AT16">
            <v>3518238.5850000004</v>
          </cell>
        </row>
        <row r="17">
          <cell r="B17" t="str">
            <v>Миарсо СОШ МКУ</v>
          </cell>
          <cell r="D17">
            <v>57</v>
          </cell>
          <cell r="AT17">
            <v>6134316.915</v>
          </cell>
        </row>
        <row r="18">
          <cell r="B18" t="str">
            <v>Муни СОШ МКУ</v>
          </cell>
          <cell r="D18">
            <v>131</v>
          </cell>
          <cell r="AT18">
            <v>9800399.219999999</v>
          </cell>
        </row>
        <row r="19">
          <cell r="B19" t="str">
            <v>Ортоколо СОШ МКУ</v>
          </cell>
          <cell r="D19">
            <v>33</v>
          </cell>
          <cell r="AT19">
            <v>4882990.68</v>
          </cell>
        </row>
        <row r="20">
          <cell r="B20" t="str">
            <v>Рахата СОШ МКУ</v>
          </cell>
          <cell r="D20">
            <v>145</v>
          </cell>
          <cell r="AT20">
            <v>9629161.725</v>
          </cell>
        </row>
        <row r="21">
          <cell r="B21" t="str">
            <v>Риквани СОШ МКУ</v>
          </cell>
          <cell r="D21">
            <v>30</v>
          </cell>
          <cell r="AT21">
            <v>5467415.325</v>
          </cell>
        </row>
        <row r="22">
          <cell r="B22" t="str">
            <v>Тандо СОШ МКУ</v>
          </cell>
          <cell r="D22">
            <v>18</v>
          </cell>
          <cell r="AT22">
            <v>5107249.95</v>
          </cell>
        </row>
        <row r="23">
          <cell r="B23" t="str">
            <v>Тасута СОШ МКУ</v>
          </cell>
          <cell r="D23">
            <v>23</v>
          </cell>
          <cell r="AT23">
            <v>4015680.36</v>
          </cell>
        </row>
        <row r="24">
          <cell r="B24" t="str">
            <v>Тлох СОШ МКУ</v>
          </cell>
          <cell r="D24">
            <v>153</v>
          </cell>
          <cell r="AT24">
            <v>11504527.71</v>
          </cell>
        </row>
        <row r="25">
          <cell r="B25" t="str">
            <v>Хелетури СОШ МКУ</v>
          </cell>
          <cell r="D25">
            <v>15</v>
          </cell>
          <cell r="AT25">
            <v>4687396.5</v>
          </cell>
        </row>
        <row r="26">
          <cell r="B26" t="str">
            <v>Чанко СОШ МКУ</v>
          </cell>
          <cell r="D26">
            <v>28</v>
          </cell>
          <cell r="AT26">
            <v>4995305.489999999</v>
          </cell>
        </row>
        <row r="27">
          <cell r="B27" t="str">
            <v>Шодрода СОШ МКУ</v>
          </cell>
          <cell r="D27">
            <v>29</v>
          </cell>
          <cell r="AT27">
            <v>4176486.33</v>
          </cell>
        </row>
        <row r="28">
          <cell r="B28" t="str">
            <v>Инхело ООШ МКУ </v>
          </cell>
          <cell r="D28">
            <v>114</v>
          </cell>
          <cell r="AT28">
            <v>4424954.145</v>
          </cell>
        </row>
        <row r="29">
          <cell r="B29" t="str">
            <v>Кижани ООШ МКУ</v>
          </cell>
          <cell r="D29">
            <v>21</v>
          </cell>
          <cell r="AT29">
            <v>3576334.155</v>
          </cell>
        </row>
        <row r="30">
          <cell r="B30" t="str">
            <v>Беледи НОШ МКУ</v>
          </cell>
          <cell r="D30">
            <v>3</v>
          </cell>
          <cell r="AT30">
            <v>361782.57</v>
          </cell>
        </row>
        <row r="31">
          <cell r="B31" t="str">
            <v>В-Алак НОШ МКУ</v>
          </cell>
          <cell r="D31">
            <v>4</v>
          </cell>
          <cell r="AT31">
            <v>276923.04000000004</v>
          </cell>
        </row>
        <row r="32">
          <cell r="B32" t="str">
            <v>Гунха НОШ МКУ</v>
          </cell>
          <cell r="D32">
            <v>18</v>
          </cell>
          <cell r="AT32">
            <v>877643.085</v>
          </cell>
        </row>
        <row r="33">
          <cell r="B33" t="str">
            <v>Зибирхали НОШ МКУ</v>
          </cell>
          <cell r="D33">
            <v>2</v>
          </cell>
          <cell r="AT33">
            <v>276923.04000000004</v>
          </cell>
        </row>
        <row r="34">
          <cell r="B34" t="str">
            <v>Н-Алак НОШ МКУ</v>
          </cell>
          <cell r="D34">
            <v>11</v>
          </cell>
          <cell r="AT34">
            <v>508490.55</v>
          </cell>
        </row>
        <row r="35">
          <cell r="B35" t="str">
            <v>Шиворта НОШ МКУ</v>
          </cell>
          <cell r="D35">
            <v>12</v>
          </cell>
        </row>
      </sheetData>
      <sheetData sheetId="31">
        <row r="7">
          <cell r="AA7">
            <v>4369012.25628</v>
          </cell>
          <cell r="AB7">
            <v>2179994</v>
          </cell>
          <cell r="AC7">
            <v>0</v>
          </cell>
          <cell r="AD7">
            <v>0</v>
          </cell>
        </row>
        <row r="8">
          <cell r="AA8">
            <v>3057413.7483</v>
          </cell>
          <cell r="AB8">
            <v>447250</v>
          </cell>
          <cell r="AC8">
            <v>0</v>
          </cell>
          <cell r="AD8">
            <v>0</v>
          </cell>
        </row>
        <row r="9">
          <cell r="AA9">
            <v>0</v>
          </cell>
          <cell r="AB9">
            <v>0</v>
          </cell>
          <cell r="AC9">
            <v>0</v>
          </cell>
          <cell r="AD9">
            <v>5000000</v>
          </cell>
        </row>
        <row r="11">
          <cell r="AA11">
            <v>0</v>
          </cell>
          <cell r="AB11">
            <v>0</v>
          </cell>
          <cell r="AC11">
            <v>0</v>
          </cell>
          <cell r="AD11">
            <v>5000000</v>
          </cell>
        </row>
        <row r="12">
          <cell r="AA12">
            <v>0</v>
          </cell>
          <cell r="AB12">
            <v>0</v>
          </cell>
          <cell r="AC12">
            <v>0</v>
          </cell>
          <cell r="AD12">
            <v>500000</v>
          </cell>
        </row>
        <row r="13">
          <cell r="AA13">
            <v>0</v>
          </cell>
          <cell r="AB13">
            <v>0</v>
          </cell>
          <cell r="AC13">
            <v>0</v>
          </cell>
          <cell r="AD13">
            <v>3000000</v>
          </cell>
        </row>
        <row r="14">
          <cell r="AA14">
            <v>0</v>
          </cell>
          <cell r="AB14">
            <v>0</v>
          </cell>
          <cell r="AC14">
            <v>0</v>
          </cell>
          <cell r="AD14">
            <v>1000000</v>
          </cell>
        </row>
        <row r="15">
          <cell r="AA15">
            <v>0</v>
          </cell>
          <cell r="AB15">
            <v>0</v>
          </cell>
          <cell r="AC15">
            <v>0</v>
          </cell>
          <cell r="AD15">
            <v>500000</v>
          </cell>
        </row>
        <row r="16">
          <cell r="AA16">
            <v>3039481.13568</v>
          </cell>
          <cell r="AB16">
            <v>447250</v>
          </cell>
          <cell r="AC16">
            <v>0</v>
          </cell>
          <cell r="AD16">
            <v>0</v>
          </cell>
        </row>
      </sheetData>
      <sheetData sheetId="33">
        <row r="12">
          <cell r="X12">
            <v>0</v>
          </cell>
          <cell r="Y12">
            <v>100000</v>
          </cell>
          <cell r="Z12">
            <v>0</v>
          </cell>
        </row>
      </sheetData>
      <sheetData sheetId="34">
        <row r="8">
          <cell r="H8">
            <v>2383160.53639</v>
          </cell>
          <cell r="I8">
            <v>1050368</v>
          </cell>
          <cell r="J8">
            <v>0</v>
          </cell>
        </row>
      </sheetData>
      <sheetData sheetId="35">
        <row r="8">
          <cell r="H8">
            <v>2536993.21</v>
          </cell>
          <cell r="I8">
            <v>780974.4959999998</v>
          </cell>
          <cell r="J8">
            <v>504500</v>
          </cell>
        </row>
      </sheetData>
      <sheetData sheetId="36">
        <row r="6">
          <cell r="G6" t="str">
            <v> </v>
          </cell>
        </row>
        <row r="8">
          <cell r="G8">
            <v>2871000</v>
          </cell>
        </row>
        <row r="9">
          <cell r="G9">
            <v>0</v>
          </cell>
        </row>
        <row r="16">
          <cell r="G16">
            <v>360000</v>
          </cell>
        </row>
        <row r="19">
          <cell r="G19">
            <v>7798056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5.375" style="0" customWidth="1"/>
    <col min="2" max="2" width="20.75390625" style="0" customWidth="1"/>
    <col min="3" max="3" width="34.25390625" style="0" customWidth="1"/>
    <col min="5" max="5" width="10.625" style="0" customWidth="1"/>
    <col min="6" max="6" width="10.875" style="0" customWidth="1"/>
  </cols>
  <sheetData>
    <row r="1" spans="1:6" ht="12.75">
      <c r="A1" s="111"/>
      <c r="B1" s="111"/>
      <c r="C1" s="288" t="s">
        <v>223</v>
      </c>
      <c r="D1" s="288"/>
      <c r="E1" s="288"/>
      <c r="F1" s="288"/>
    </row>
    <row r="2" spans="1:6" ht="12.75">
      <c r="A2" s="111"/>
      <c r="B2" s="111"/>
      <c r="C2" s="288" t="s">
        <v>224</v>
      </c>
      <c r="D2" s="288"/>
      <c r="E2" s="288"/>
      <c r="F2" s="288"/>
    </row>
    <row r="3" spans="1:6" ht="12.75">
      <c r="A3" s="111"/>
      <c r="B3" s="111"/>
      <c r="C3" s="288" t="s">
        <v>225</v>
      </c>
      <c r="D3" s="288"/>
      <c r="E3" s="288"/>
      <c r="F3" s="288"/>
    </row>
    <row r="4" spans="1:6" ht="12.75">
      <c r="A4" s="111"/>
      <c r="B4" s="111"/>
      <c r="C4" s="288" t="s">
        <v>4</v>
      </c>
      <c r="D4" s="288"/>
      <c r="E4" s="288"/>
      <c r="F4" s="288"/>
    </row>
    <row r="5" spans="1:6" ht="15.75">
      <c r="A5" s="111"/>
      <c r="B5" s="289" t="s">
        <v>226</v>
      </c>
      <c r="C5" s="289"/>
      <c r="D5" s="289"/>
      <c r="E5" s="289"/>
      <c r="F5" s="289"/>
    </row>
    <row r="6" spans="1:6" ht="15.75">
      <c r="A6" s="111"/>
      <c r="B6" s="289" t="s">
        <v>227</v>
      </c>
      <c r="C6" s="289"/>
      <c r="D6" s="289"/>
      <c r="E6" s="289"/>
      <c r="F6" s="289"/>
    </row>
    <row r="7" spans="1:6" ht="12.75">
      <c r="A7" s="111"/>
      <c r="B7" s="290" t="s">
        <v>5</v>
      </c>
      <c r="C7" s="290"/>
      <c r="D7" s="290"/>
      <c r="E7" s="290"/>
      <c r="F7" s="290"/>
    </row>
    <row r="8" spans="1:6" ht="12.75">
      <c r="A8" s="111"/>
      <c r="B8" s="112"/>
      <c r="C8" s="112"/>
      <c r="D8" s="291" t="s">
        <v>228</v>
      </c>
      <c r="E8" s="291"/>
      <c r="F8" s="291"/>
    </row>
    <row r="9" spans="1:6" ht="12.75">
      <c r="A9" s="292" t="s">
        <v>229</v>
      </c>
      <c r="B9" s="292" t="s">
        <v>230</v>
      </c>
      <c r="C9" s="293" t="s">
        <v>231</v>
      </c>
      <c r="D9" s="294" t="s">
        <v>232</v>
      </c>
      <c r="E9" s="294"/>
      <c r="F9" s="294"/>
    </row>
    <row r="10" spans="1:6" ht="12.75">
      <c r="A10" s="292"/>
      <c r="B10" s="292"/>
      <c r="C10" s="293"/>
      <c r="D10" s="114" t="s">
        <v>233</v>
      </c>
      <c r="E10" s="114" t="s">
        <v>234</v>
      </c>
      <c r="F10" s="114" t="s">
        <v>235</v>
      </c>
    </row>
    <row r="11" spans="1:6" ht="12.75">
      <c r="A11" s="115">
        <v>1</v>
      </c>
      <c r="B11" s="115" t="s">
        <v>236</v>
      </c>
      <c r="C11" s="116" t="s">
        <v>237</v>
      </c>
      <c r="D11" s="117">
        <v>31717</v>
      </c>
      <c r="E11" s="117">
        <f>D11</f>
        <v>31717</v>
      </c>
      <c r="F11" s="117">
        <f>E11*1.025</f>
        <v>32509.924999999996</v>
      </c>
    </row>
    <row r="12" spans="1:6" ht="24">
      <c r="A12" s="115">
        <v>2</v>
      </c>
      <c r="B12" s="115" t="s">
        <v>238</v>
      </c>
      <c r="C12" s="116" t="s">
        <v>239</v>
      </c>
      <c r="D12" s="118">
        <v>3264</v>
      </c>
      <c r="E12" s="117">
        <f>D12</f>
        <v>3264</v>
      </c>
      <c r="F12" s="117">
        <f>E12*1.025</f>
        <v>3345.6</v>
      </c>
    </row>
    <row r="13" spans="1:6" ht="12.75">
      <c r="A13" s="115">
        <v>3</v>
      </c>
      <c r="B13" s="115" t="s">
        <v>240</v>
      </c>
      <c r="C13" s="116" t="s">
        <v>241</v>
      </c>
      <c r="D13" s="118">
        <v>56</v>
      </c>
      <c r="E13" s="117">
        <f>D13</f>
        <v>56</v>
      </c>
      <c r="F13" s="117">
        <f>E13*1.025</f>
        <v>57.39999999999999</v>
      </c>
    </row>
    <row r="14" spans="1:6" ht="12.75">
      <c r="A14" s="115">
        <v>4</v>
      </c>
      <c r="B14" s="115" t="s">
        <v>242</v>
      </c>
      <c r="C14" s="116" t="s">
        <v>243</v>
      </c>
      <c r="D14" s="118">
        <v>992</v>
      </c>
      <c r="E14" s="117">
        <f>D14</f>
        <v>992</v>
      </c>
      <c r="F14" s="117">
        <f>E14*1.025</f>
        <v>1016.8</v>
      </c>
    </row>
    <row r="15" spans="1:6" ht="12.75">
      <c r="A15" s="115"/>
      <c r="B15" s="115"/>
      <c r="C15" s="119" t="s">
        <v>244</v>
      </c>
      <c r="D15" s="120">
        <f>SUM(D16:D17)</f>
        <v>1101</v>
      </c>
      <c r="E15" s="120">
        <f>SUM(E16:E17)</f>
        <v>1120</v>
      </c>
      <c r="F15" s="120">
        <f>SUM(F16:F17)</f>
        <v>1120</v>
      </c>
    </row>
    <row r="16" spans="1:6" ht="38.25">
      <c r="A16" s="115">
        <v>5</v>
      </c>
      <c r="B16" s="115" t="s">
        <v>245</v>
      </c>
      <c r="C16" s="121" t="s">
        <v>246</v>
      </c>
      <c r="D16" s="117">
        <v>220</v>
      </c>
      <c r="E16" s="117">
        <f>D16</f>
        <v>220</v>
      </c>
      <c r="F16" s="117">
        <f>E16</f>
        <v>220</v>
      </c>
    </row>
    <row r="17" spans="1:6" ht="25.5">
      <c r="A17" s="115">
        <v>6</v>
      </c>
      <c r="B17" s="115" t="s">
        <v>247</v>
      </c>
      <c r="C17" s="121" t="s">
        <v>248</v>
      </c>
      <c r="D17" s="117">
        <v>881</v>
      </c>
      <c r="E17" s="117">
        <v>900</v>
      </c>
      <c r="F17" s="117">
        <f>E17</f>
        <v>900</v>
      </c>
    </row>
    <row r="18" spans="1:6" ht="12.75">
      <c r="A18" s="115"/>
      <c r="B18" s="115"/>
      <c r="C18" s="122" t="s">
        <v>249</v>
      </c>
      <c r="D18" s="120">
        <f>SUM(D11:D15)</f>
        <v>37130</v>
      </c>
      <c r="E18" s="120">
        <f>SUM(E11:E15)</f>
        <v>37149</v>
      </c>
      <c r="F18" s="120">
        <f>SUM(F11:F15)</f>
        <v>38049.725</v>
      </c>
    </row>
    <row r="19" spans="1:6" ht="12.75">
      <c r="A19" s="115"/>
      <c r="B19" s="115"/>
      <c r="C19" s="113"/>
      <c r="D19" s="120"/>
      <c r="E19" s="117"/>
      <c r="F19" s="117"/>
    </row>
    <row r="20" spans="1:6" ht="25.5">
      <c r="A20" s="115">
        <v>7</v>
      </c>
      <c r="B20" s="115" t="s">
        <v>250</v>
      </c>
      <c r="C20" s="123" t="s">
        <v>251</v>
      </c>
      <c r="D20" s="120">
        <v>298548</v>
      </c>
      <c r="E20" s="124">
        <v>247180</v>
      </c>
      <c r="F20" s="124">
        <v>247180</v>
      </c>
    </row>
    <row r="21" spans="1:6" ht="12.75">
      <c r="A21" s="115">
        <v>8</v>
      </c>
      <c r="B21" s="115"/>
      <c r="C21" s="122" t="s">
        <v>252</v>
      </c>
      <c r="D21" s="120">
        <f>SUM(D23:D24)</f>
        <v>11325.712</v>
      </c>
      <c r="E21" s="120">
        <f>SUM(E23:E24)</f>
        <v>11104.7</v>
      </c>
      <c r="F21" s="120">
        <f>SUM(F23:F24)</f>
        <v>11104.7</v>
      </c>
    </row>
    <row r="22" spans="1:6" ht="12.75">
      <c r="A22" s="115"/>
      <c r="B22" s="115"/>
      <c r="C22" s="125" t="s">
        <v>253</v>
      </c>
      <c r="D22" s="118"/>
      <c r="E22" s="117"/>
      <c r="F22" s="117"/>
    </row>
    <row r="23" spans="1:6" ht="12.75">
      <c r="A23" s="115">
        <v>9</v>
      </c>
      <c r="B23" s="126" t="s">
        <v>254</v>
      </c>
      <c r="C23" s="115" t="s">
        <v>255</v>
      </c>
      <c r="D23" s="118">
        <v>5527.712</v>
      </c>
      <c r="E23" s="117">
        <v>5527.7</v>
      </c>
      <c r="F23" s="117">
        <v>5527.7</v>
      </c>
    </row>
    <row r="24" spans="1:6" ht="25.5">
      <c r="A24" s="115">
        <v>10</v>
      </c>
      <c r="B24" s="115" t="s">
        <v>256</v>
      </c>
      <c r="C24" s="127" t="s">
        <v>257</v>
      </c>
      <c r="D24" s="118">
        <v>5798</v>
      </c>
      <c r="E24" s="117">
        <v>5577</v>
      </c>
      <c r="F24" s="117">
        <v>5577</v>
      </c>
    </row>
    <row r="25" spans="1:6" ht="12.75">
      <c r="A25" s="115"/>
      <c r="B25" s="115"/>
      <c r="C25" s="122" t="s">
        <v>258</v>
      </c>
      <c r="D25" s="120">
        <f>SUM(D27:D38)</f>
        <v>476579.5</v>
      </c>
      <c r="E25" s="120">
        <f>SUM(E27:E38)</f>
        <v>434436</v>
      </c>
      <c r="F25" s="120">
        <f>SUM(F27:F38)</f>
        <v>435521</v>
      </c>
    </row>
    <row r="26" spans="1:6" ht="12.75">
      <c r="A26" s="115"/>
      <c r="B26" s="115"/>
      <c r="C26" s="128" t="s">
        <v>253</v>
      </c>
      <c r="D26" s="118"/>
      <c r="E26" s="117"/>
      <c r="F26" s="117"/>
    </row>
    <row r="27" spans="1:6" ht="12.75">
      <c r="A27" s="115">
        <v>11</v>
      </c>
      <c r="B27" s="115" t="s">
        <v>259</v>
      </c>
      <c r="C27" s="129" t="s">
        <v>260</v>
      </c>
      <c r="D27" s="118">
        <v>352650.5</v>
      </c>
      <c r="E27" s="117">
        <v>331005</v>
      </c>
      <c r="F27" s="117">
        <v>331005</v>
      </c>
    </row>
    <row r="28" spans="1:6" ht="12.75">
      <c r="A28" s="115">
        <v>12</v>
      </c>
      <c r="B28" s="115" t="s">
        <v>261</v>
      </c>
      <c r="C28" s="129" t="s">
        <v>262</v>
      </c>
      <c r="D28" s="118">
        <v>3241</v>
      </c>
      <c r="E28" s="117">
        <v>3241</v>
      </c>
      <c r="F28" s="117">
        <v>3241</v>
      </c>
    </row>
    <row r="29" spans="1:6" ht="12.75">
      <c r="A29" s="115">
        <v>13</v>
      </c>
      <c r="B29" s="115" t="s">
        <v>263</v>
      </c>
      <c r="C29" s="129" t="s">
        <v>264</v>
      </c>
      <c r="D29" s="118">
        <v>2871</v>
      </c>
      <c r="E29" s="117">
        <v>0</v>
      </c>
      <c r="F29" s="117">
        <v>0</v>
      </c>
    </row>
    <row r="30" spans="1:6" ht="33.75">
      <c r="A30" s="115">
        <v>14</v>
      </c>
      <c r="B30" s="115" t="s">
        <v>265</v>
      </c>
      <c r="C30" s="130" t="s">
        <v>266</v>
      </c>
      <c r="D30" s="118">
        <v>28233</v>
      </c>
      <c r="E30" s="117">
        <v>21702</v>
      </c>
      <c r="F30" s="117">
        <v>22787</v>
      </c>
    </row>
    <row r="31" spans="1:6" ht="45">
      <c r="A31" s="115">
        <v>15</v>
      </c>
      <c r="B31" s="115" t="s">
        <v>267</v>
      </c>
      <c r="C31" s="130" t="s">
        <v>268</v>
      </c>
      <c r="D31" s="118">
        <v>7</v>
      </c>
      <c r="E31" s="117">
        <v>7</v>
      </c>
      <c r="F31" s="117">
        <v>7</v>
      </c>
    </row>
    <row r="32" spans="1:6" ht="12.75">
      <c r="A32" s="115">
        <v>16</v>
      </c>
      <c r="B32" s="115" t="s">
        <v>269</v>
      </c>
      <c r="C32" s="130" t="s">
        <v>270</v>
      </c>
      <c r="D32" s="118">
        <v>1470</v>
      </c>
      <c r="E32" s="117">
        <v>1882</v>
      </c>
      <c r="F32" s="117">
        <v>1882</v>
      </c>
    </row>
    <row r="33" spans="1:6" ht="56.25">
      <c r="A33" s="115">
        <v>17</v>
      </c>
      <c r="B33" s="115" t="s">
        <v>267</v>
      </c>
      <c r="C33" s="130" t="s">
        <v>271</v>
      </c>
      <c r="D33" s="118">
        <v>85504</v>
      </c>
      <c r="E33" s="117">
        <v>73934</v>
      </c>
      <c r="F33" s="117">
        <v>73934</v>
      </c>
    </row>
    <row r="34" spans="1:6" ht="33.75">
      <c r="A34" s="115">
        <v>18</v>
      </c>
      <c r="B34" s="115" t="s">
        <v>272</v>
      </c>
      <c r="C34" s="130" t="s">
        <v>273</v>
      </c>
      <c r="D34" s="118">
        <v>1229</v>
      </c>
      <c r="E34" s="117">
        <v>1260</v>
      </c>
      <c r="F34" s="117">
        <v>1260</v>
      </c>
    </row>
    <row r="35" spans="1:6" ht="33.75">
      <c r="A35" s="115">
        <v>19</v>
      </c>
      <c r="B35" s="115" t="s">
        <v>259</v>
      </c>
      <c r="C35" s="130" t="s">
        <v>274</v>
      </c>
      <c r="D35" s="118">
        <v>385</v>
      </c>
      <c r="E35" s="117">
        <v>397</v>
      </c>
      <c r="F35" s="117">
        <v>397</v>
      </c>
    </row>
    <row r="36" spans="1:6" ht="33.75">
      <c r="A36" s="115">
        <v>20</v>
      </c>
      <c r="B36" s="115" t="s">
        <v>259</v>
      </c>
      <c r="C36" s="130" t="s">
        <v>275</v>
      </c>
      <c r="D36" s="118">
        <v>649</v>
      </c>
      <c r="E36" s="117">
        <v>668</v>
      </c>
      <c r="F36" s="117">
        <v>668</v>
      </c>
    </row>
    <row r="37" spans="1:6" ht="33.75">
      <c r="A37" s="115">
        <v>21</v>
      </c>
      <c r="B37" s="115" t="s">
        <v>267</v>
      </c>
      <c r="C37" s="130" t="s">
        <v>276</v>
      </c>
      <c r="D37" s="118">
        <v>340</v>
      </c>
      <c r="E37" s="117">
        <v>340</v>
      </c>
      <c r="F37" s="117">
        <v>340</v>
      </c>
    </row>
    <row r="38" spans="1:6" ht="22.5">
      <c r="A38" s="115">
        <v>22</v>
      </c>
      <c r="B38" s="115" t="s">
        <v>277</v>
      </c>
      <c r="C38" s="130" t="s">
        <v>278</v>
      </c>
      <c r="D38" s="118"/>
      <c r="E38" s="117">
        <v>0</v>
      </c>
      <c r="F38" s="117">
        <v>0</v>
      </c>
    </row>
    <row r="39" spans="1:6" ht="12.75">
      <c r="A39" s="115"/>
      <c r="B39" s="115"/>
      <c r="C39" s="131" t="s">
        <v>279</v>
      </c>
      <c r="D39" s="120">
        <f>D40</f>
        <v>0</v>
      </c>
      <c r="E39" s="120">
        <f>E40</f>
        <v>0</v>
      </c>
      <c r="F39" s="120">
        <f>F40</f>
        <v>0</v>
      </c>
    </row>
    <row r="40" spans="1:6" ht="22.5">
      <c r="A40" s="115">
        <v>23</v>
      </c>
      <c r="B40" s="115" t="s">
        <v>280</v>
      </c>
      <c r="C40" s="130" t="s">
        <v>281</v>
      </c>
      <c r="D40" s="118">
        <v>0</v>
      </c>
      <c r="E40" s="117">
        <v>0</v>
      </c>
      <c r="F40" s="117">
        <v>0</v>
      </c>
    </row>
    <row r="41" spans="1:6" ht="12.75">
      <c r="A41" s="115"/>
      <c r="B41" s="115"/>
      <c r="C41" s="132" t="s">
        <v>282</v>
      </c>
      <c r="D41" s="120">
        <f>SUM(D18,D20,D21,D25,D39)</f>
        <v>823583.212</v>
      </c>
      <c r="E41" s="120">
        <f>SUM(E18,E19,E20,E21,E25)</f>
        <v>729869.7</v>
      </c>
      <c r="F41" s="120">
        <f>SUM(F18,F19,F20,F21,F25)</f>
        <v>731855.425</v>
      </c>
    </row>
  </sheetData>
  <sheetProtection/>
  <mergeCells count="12">
    <mergeCell ref="B7:F7"/>
    <mergeCell ref="D8:F8"/>
    <mergeCell ref="A9:A10"/>
    <mergeCell ref="B9:B10"/>
    <mergeCell ref="C9:C10"/>
    <mergeCell ref="D9:F9"/>
    <mergeCell ref="C1:F1"/>
    <mergeCell ref="C2:F2"/>
    <mergeCell ref="C3:F3"/>
    <mergeCell ref="C4:F4"/>
    <mergeCell ref="B5:F5"/>
    <mergeCell ref="B6:F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4.375" style="0" customWidth="1"/>
    <col min="2" max="2" width="8.125" style="0" customWidth="1"/>
  </cols>
  <sheetData>
    <row r="1" spans="2:5" ht="12.75">
      <c r="B1" s="378" t="s">
        <v>348</v>
      </c>
      <c r="C1" s="378"/>
      <c r="D1" s="378"/>
      <c r="E1" s="378"/>
    </row>
    <row r="2" spans="2:5" ht="12.75">
      <c r="B2" s="378" t="s">
        <v>349</v>
      </c>
      <c r="C2" s="378"/>
      <c r="D2" s="378"/>
      <c r="E2" s="378"/>
    </row>
    <row r="3" spans="2:5" ht="12.75">
      <c r="B3" s="378" t="s">
        <v>350</v>
      </c>
      <c r="C3" s="378"/>
      <c r="D3" s="378"/>
      <c r="E3" s="378"/>
    </row>
    <row r="4" spans="1:5" ht="69.75" customHeight="1" thickBot="1">
      <c r="A4" s="389" t="s">
        <v>351</v>
      </c>
      <c r="B4" s="389"/>
      <c r="C4" s="389"/>
      <c r="D4" s="389"/>
      <c r="E4" t="s">
        <v>361</v>
      </c>
    </row>
    <row r="5" spans="1:5" ht="12.75">
      <c r="A5" s="379" t="s">
        <v>352</v>
      </c>
      <c r="B5" s="382" t="s">
        <v>353</v>
      </c>
      <c r="C5" s="383"/>
      <c r="D5" s="383"/>
      <c r="E5" s="388" t="s">
        <v>354</v>
      </c>
    </row>
    <row r="6" spans="1:5" ht="12.75">
      <c r="A6" s="380"/>
      <c r="B6" s="384"/>
      <c r="C6" s="385"/>
      <c r="D6" s="385"/>
      <c r="E6" s="388"/>
    </row>
    <row r="7" spans="1:5" ht="12.75">
      <c r="A7" s="380"/>
      <c r="B7" s="386"/>
      <c r="C7" s="387"/>
      <c r="D7" s="387"/>
      <c r="E7" s="388"/>
    </row>
    <row r="8" spans="1:5" ht="13.5" thickBot="1">
      <c r="A8" s="381"/>
      <c r="B8" s="172" t="s">
        <v>355</v>
      </c>
      <c r="C8" s="172" t="s">
        <v>356</v>
      </c>
      <c r="D8" s="173" t="s">
        <v>357</v>
      </c>
      <c r="E8" s="174"/>
    </row>
    <row r="9" spans="1:5" ht="13.5" thickBot="1">
      <c r="A9" s="175" t="s">
        <v>358</v>
      </c>
      <c r="B9" s="175" t="s">
        <v>20</v>
      </c>
      <c r="C9" s="175" t="s">
        <v>359</v>
      </c>
      <c r="D9" s="175" t="s">
        <v>360</v>
      </c>
      <c r="E9" s="176">
        <v>5</v>
      </c>
    </row>
    <row r="10" spans="1:5" ht="12.75">
      <c r="A10" s="177" t="s">
        <v>327</v>
      </c>
      <c r="B10" s="178">
        <f>'[1]Расч дот РФФПП'!L7</f>
        <v>4032</v>
      </c>
      <c r="C10" s="179">
        <f>B10*0.8646846931137</f>
        <v>3486.4086826344383</v>
      </c>
      <c r="D10" s="180">
        <f>C10</f>
        <v>3486.4086826344383</v>
      </c>
      <c r="E10" s="181"/>
    </row>
    <row r="11" spans="1:5" ht="12.75">
      <c r="A11" s="177" t="s">
        <v>328</v>
      </c>
      <c r="B11" s="178">
        <f>'[1]Расч дот РФФПП'!L8-2</f>
        <v>8642</v>
      </c>
      <c r="C11" s="179">
        <f aca="true" t="shared" si="0" ref="C11:C29">B11*0.8646846931137</f>
        <v>7472.6051178885955</v>
      </c>
      <c r="D11" s="180">
        <f aca="true" t="shared" si="1" ref="D11:D29">C11</f>
        <v>7472.6051178885955</v>
      </c>
      <c r="E11" s="182"/>
    </row>
    <row r="12" spans="1:5" ht="12.75">
      <c r="A12" s="177" t="s">
        <v>329</v>
      </c>
      <c r="B12" s="178">
        <f>'[1]Расч дот РФФПП'!L9</f>
        <v>7947</v>
      </c>
      <c r="C12" s="179">
        <f t="shared" si="0"/>
        <v>6871.649256174574</v>
      </c>
      <c r="D12" s="180">
        <f t="shared" si="1"/>
        <v>6871.649256174574</v>
      </c>
      <c r="E12" s="181"/>
    </row>
    <row r="13" spans="1:5" ht="12.75">
      <c r="A13" s="177" t="s">
        <v>330</v>
      </c>
      <c r="B13" s="178">
        <f>'[1]Расч дот РФФПП'!L10</f>
        <v>1989</v>
      </c>
      <c r="C13" s="179">
        <f t="shared" si="0"/>
        <v>1719.8578546031492</v>
      </c>
      <c r="D13" s="180">
        <f t="shared" si="1"/>
        <v>1719.8578546031492</v>
      </c>
      <c r="E13" s="183"/>
    </row>
    <row r="14" spans="1:5" ht="12.75">
      <c r="A14" s="177" t="s">
        <v>331</v>
      </c>
      <c r="B14" s="178">
        <f>'[1]Расч дот РФФПП'!L11</f>
        <v>15881</v>
      </c>
      <c r="C14" s="179">
        <f t="shared" si="0"/>
        <v>13732.05761133867</v>
      </c>
      <c r="D14" s="180">
        <f t="shared" si="1"/>
        <v>13732.05761133867</v>
      </c>
      <c r="E14" s="183"/>
    </row>
    <row r="15" spans="1:5" ht="12.75">
      <c r="A15" s="177" t="s">
        <v>332</v>
      </c>
      <c r="B15" s="178">
        <f>'[1]Расч дот РФФПП'!L12-1</f>
        <v>5957</v>
      </c>
      <c r="C15" s="179">
        <f t="shared" si="0"/>
        <v>5150.926716878311</v>
      </c>
      <c r="D15" s="180">
        <f t="shared" si="1"/>
        <v>5150.926716878311</v>
      </c>
      <c r="E15" s="183"/>
    </row>
    <row r="16" spans="1:5" ht="12.75">
      <c r="A16" s="177" t="s">
        <v>333</v>
      </c>
      <c r="B16" s="178">
        <f>'[1]Расч дот РФФПП'!L13</f>
        <v>5084</v>
      </c>
      <c r="C16" s="179">
        <f t="shared" si="0"/>
        <v>4396.056979790051</v>
      </c>
      <c r="D16" s="180">
        <f t="shared" si="1"/>
        <v>4396.056979790051</v>
      </c>
      <c r="E16" s="183"/>
    </row>
    <row r="17" spans="1:5" ht="12.75">
      <c r="A17" s="177" t="s">
        <v>334</v>
      </c>
      <c r="B17" s="178">
        <f>'[1]Расч дот РФФПП'!L14</f>
        <v>2955</v>
      </c>
      <c r="C17" s="179">
        <f t="shared" si="0"/>
        <v>2555.1432681509837</v>
      </c>
      <c r="D17" s="180">
        <f t="shared" si="1"/>
        <v>2555.1432681509837</v>
      </c>
      <c r="E17" s="183"/>
    </row>
    <row r="18" spans="1:5" ht="12.75">
      <c r="A18" s="177" t="s">
        <v>335</v>
      </c>
      <c r="B18" s="178">
        <f>'[1]Расч дот РФФПП'!L15</f>
        <v>3178</v>
      </c>
      <c r="C18" s="179">
        <f t="shared" si="0"/>
        <v>2747.9679547153387</v>
      </c>
      <c r="D18" s="180">
        <f t="shared" si="1"/>
        <v>2747.9679547153387</v>
      </c>
      <c r="E18" s="183"/>
    </row>
    <row r="19" spans="1:5" ht="12.75">
      <c r="A19" s="177" t="s">
        <v>336</v>
      </c>
      <c r="B19" s="178">
        <f>'[1]Расч дот РФФПП'!L16</f>
        <v>1918</v>
      </c>
      <c r="C19" s="179">
        <f t="shared" si="0"/>
        <v>1658.4652413920767</v>
      </c>
      <c r="D19" s="180">
        <f t="shared" si="1"/>
        <v>1658.4652413920767</v>
      </c>
      <c r="E19" s="183"/>
    </row>
    <row r="20" spans="1:5" ht="12.75">
      <c r="A20" s="177" t="s">
        <v>337</v>
      </c>
      <c r="B20" s="178">
        <f>'[1]Расч дот РФФПП'!L17+E20</f>
        <v>1339</v>
      </c>
      <c r="C20" s="179">
        <f t="shared" si="0"/>
        <v>1157.8128040792442</v>
      </c>
      <c r="D20" s="180">
        <f t="shared" si="1"/>
        <v>1157.8128040792442</v>
      </c>
      <c r="E20" s="183">
        <v>300</v>
      </c>
    </row>
    <row r="21" spans="1:5" ht="12.75">
      <c r="A21" s="177" t="s">
        <v>338</v>
      </c>
      <c r="B21" s="178">
        <f>'[1]Расч дот РФФПП'!L18</f>
        <v>2727</v>
      </c>
      <c r="C21" s="179">
        <f t="shared" si="0"/>
        <v>2357.99515812106</v>
      </c>
      <c r="D21" s="180">
        <f t="shared" si="1"/>
        <v>2357.99515812106</v>
      </c>
      <c r="E21" s="183"/>
    </row>
    <row r="22" spans="1:5" ht="12.75">
      <c r="A22" s="177" t="s">
        <v>339</v>
      </c>
      <c r="B22" s="178">
        <f>'[1]Расч дот РФФПП'!L19</f>
        <v>5158</v>
      </c>
      <c r="C22" s="179">
        <f t="shared" si="0"/>
        <v>4460.043647080464</v>
      </c>
      <c r="D22" s="180">
        <f t="shared" si="1"/>
        <v>4460.043647080464</v>
      </c>
      <c r="E22" s="183"/>
    </row>
    <row r="23" spans="1:5" ht="12.75">
      <c r="A23" s="177" t="s">
        <v>340</v>
      </c>
      <c r="B23" s="178">
        <f>'[1]Расч дот РФФПП'!L20</f>
        <v>4261</v>
      </c>
      <c r="C23" s="179">
        <f t="shared" si="0"/>
        <v>3684.421477357476</v>
      </c>
      <c r="D23" s="180">
        <f t="shared" si="1"/>
        <v>3684.421477357476</v>
      </c>
      <c r="E23" s="183"/>
    </row>
    <row r="24" spans="1:5" ht="12.75">
      <c r="A24" s="177" t="s">
        <v>341</v>
      </c>
      <c r="B24" s="178">
        <f>'[1]Расч дот РФФПП'!L21</f>
        <v>2711</v>
      </c>
      <c r="C24" s="179">
        <f t="shared" si="0"/>
        <v>2344.1602030312406</v>
      </c>
      <c r="D24" s="180">
        <f t="shared" si="1"/>
        <v>2344.1602030312406</v>
      </c>
      <c r="E24" s="183"/>
    </row>
    <row r="25" spans="1:5" ht="12.75">
      <c r="A25" s="177" t="s">
        <v>342</v>
      </c>
      <c r="B25" s="178">
        <f>'[1]Расч дот РФФПП'!L22+E25</f>
        <v>1534</v>
      </c>
      <c r="C25" s="179">
        <f t="shared" si="0"/>
        <v>1326.4263192364158</v>
      </c>
      <c r="D25" s="180">
        <f t="shared" si="1"/>
        <v>1326.4263192364158</v>
      </c>
      <c r="E25" s="183">
        <v>200</v>
      </c>
    </row>
    <row r="26" spans="1:5" ht="12.75">
      <c r="A26" s="177" t="s">
        <v>343</v>
      </c>
      <c r="B26" s="178">
        <f>'[1]Расч дот РФФПП'!L23</f>
        <v>3916</v>
      </c>
      <c r="C26" s="179">
        <f t="shared" si="0"/>
        <v>3386.105258233249</v>
      </c>
      <c r="D26" s="180">
        <f t="shared" si="1"/>
        <v>3386.105258233249</v>
      </c>
      <c r="E26" s="183"/>
    </row>
    <row r="27" spans="1:5" ht="12.75">
      <c r="A27" s="177" t="s">
        <v>344</v>
      </c>
      <c r="B27" s="178">
        <f>'[1]Расч дот РФФПП'!L24</f>
        <v>2651</v>
      </c>
      <c r="C27" s="179">
        <f t="shared" si="0"/>
        <v>2292.2791214444187</v>
      </c>
      <c r="D27" s="180">
        <f t="shared" si="1"/>
        <v>2292.2791214444187</v>
      </c>
      <c r="E27" s="183"/>
    </row>
    <row r="28" spans="1:5" ht="12.75">
      <c r="A28" s="177" t="s">
        <v>345</v>
      </c>
      <c r="B28" s="178">
        <f>'[1]Расч дот РФФПП'!L25</f>
        <v>1913</v>
      </c>
      <c r="C28" s="179">
        <f t="shared" si="0"/>
        <v>1654.141817926508</v>
      </c>
      <c r="D28" s="180">
        <f t="shared" si="1"/>
        <v>1654.141817926508</v>
      </c>
      <c r="E28" s="183"/>
    </row>
    <row r="29" spans="1:5" ht="13.5" thickBot="1">
      <c r="A29" s="184" t="s">
        <v>346</v>
      </c>
      <c r="B29" s="185">
        <f>'[1]Расч дот РФФПП'!L26</f>
        <v>2211</v>
      </c>
      <c r="C29" s="179">
        <f t="shared" si="0"/>
        <v>1911.8178564743907</v>
      </c>
      <c r="D29" s="180">
        <f t="shared" si="1"/>
        <v>1911.8178564743907</v>
      </c>
      <c r="E29" s="181"/>
    </row>
    <row r="30" spans="1:5" ht="13.5" thickBot="1">
      <c r="A30" s="186" t="s">
        <v>347</v>
      </c>
      <c r="B30" s="187">
        <f>SUM(B10:B29)</f>
        <v>86004</v>
      </c>
      <c r="C30" s="187">
        <f>SUM(C10:C29)</f>
        <v>74366.34234655065</v>
      </c>
      <c r="D30" s="188">
        <f>SUM(D10:D29)</f>
        <v>74366.34234655065</v>
      </c>
      <c r="E30" s="189">
        <f>SUM(E10:E29)</f>
        <v>500</v>
      </c>
    </row>
  </sheetData>
  <sheetProtection/>
  <mergeCells count="7">
    <mergeCell ref="A5:A8"/>
    <mergeCell ref="B5:D7"/>
    <mergeCell ref="E5:E7"/>
    <mergeCell ref="B1:E1"/>
    <mergeCell ref="B2:E2"/>
    <mergeCell ref="B3:E3"/>
    <mergeCell ref="A4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4.125" style="0" customWidth="1"/>
    <col min="2" max="2" width="16.875" style="0" customWidth="1"/>
    <col min="3" max="3" width="11.75390625" style="0" customWidth="1"/>
    <col min="10" max="10" width="13.25390625" style="0" customWidth="1"/>
  </cols>
  <sheetData>
    <row r="2" spans="1:10" ht="12.75">
      <c r="A2" s="111"/>
      <c r="B2" s="111"/>
      <c r="C2" s="216"/>
      <c r="D2" s="353" t="s">
        <v>389</v>
      </c>
      <c r="E2" s="353"/>
      <c r="F2" s="353"/>
      <c r="G2" s="353"/>
      <c r="H2" s="353"/>
      <c r="I2" s="353"/>
      <c r="J2" s="353"/>
    </row>
    <row r="3" spans="1:10" ht="12.75">
      <c r="A3" s="111"/>
      <c r="B3" s="111"/>
      <c r="C3" s="353" t="s">
        <v>390</v>
      </c>
      <c r="D3" s="353"/>
      <c r="E3" s="353"/>
      <c r="F3" s="353"/>
      <c r="G3" s="353"/>
      <c r="H3" s="353"/>
      <c r="I3" s="353"/>
      <c r="J3" s="353"/>
    </row>
    <row r="4" spans="1:10" ht="12.75">
      <c r="A4" s="111"/>
      <c r="B4" s="111"/>
      <c r="C4" s="353" t="s">
        <v>391</v>
      </c>
      <c r="D4" s="353"/>
      <c r="E4" s="353"/>
      <c r="F4" s="353"/>
      <c r="G4" s="353"/>
      <c r="H4" s="353"/>
      <c r="I4" s="353"/>
      <c r="J4" s="353"/>
    </row>
    <row r="5" spans="1:10" ht="12.75">
      <c r="A5" s="111"/>
      <c r="B5" s="235" t="s">
        <v>5</v>
      </c>
      <c r="C5" s="353" t="s">
        <v>392</v>
      </c>
      <c r="D5" s="353"/>
      <c r="E5" s="353"/>
      <c r="F5" s="353"/>
      <c r="G5" s="353"/>
      <c r="H5" s="353"/>
      <c r="I5" s="353"/>
      <c r="J5" s="353"/>
    </row>
    <row r="6" spans="1:10" ht="12.75">
      <c r="A6" s="111"/>
      <c r="B6" s="359" t="s">
        <v>393</v>
      </c>
      <c r="C6" s="359"/>
      <c r="D6" s="359"/>
      <c r="E6" s="359"/>
      <c r="F6" s="359"/>
      <c r="G6" s="359"/>
      <c r="H6" s="359"/>
      <c r="I6" s="359"/>
      <c r="J6" s="359"/>
    </row>
    <row r="7" spans="1:10" ht="12.75">
      <c r="A7" s="111"/>
      <c r="B7" s="390" t="s">
        <v>394</v>
      </c>
      <c r="C7" s="390"/>
      <c r="D7" s="390"/>
      <c r="E7" s="390"/>
      <c r="F7" s="390"/>
      <c r="G7" s="390"/>
      <c r="H7" s="390"/>
      <c r="I7" s="390"/>
      <c r="J7" s="390"/>
    </row>
    <row r="8" spans="1:10" ht="12.75">
      <c r="A8" s="111"/>
      <c r="B8" s="236"/>
      <c r="C8" s="236"/>
      <c r="D8" s="236"/>
      <c r="E8" s="219"/>
      <c r="F8" s="111"/>
      <c r="G8" s="111"/>
      <c r="H8" s="111"/>
      <c r="I8" s="111"/>
      <c r="J8" s="111"/>
    </row>
    <row r="9" spans="1:10" ht="12.75">
      <c r="A9" s="294"/>
      <c r="B9" s="391" t="s">
        <v>318</v>
      </c>
      <c r="C9" s="293" t="s">
        <v>395</v>
      </c>
      <c r="D9" s="392" t="s">
        <v>396</v>
      </c>
      <c r="E9" s="393"/>
      <c r="F9" s="393"/>
      <c r="G9" s="393"/>
      <c r="H9" s="393"/>
      <c r="I9" s="393"/>
      <c r="J9" s="394"/>
    </row>
    <row r="10" spans="1:10" ht="108">
      <c r="A10" s="294"/>
      <c r="B10" s="348"/>
      <c r="C10" s="293"/>
      <c r="D10" s="237" t="str">
        <f>'[1]ЖКХ водопр'!BJ5</f>
        <v>капитальный ремонт внутри сельских дорог, мостов (ст. 225)</v>
      </c>
      <c r="E10" s="238" t="str">
        <f>'[1]ЖКХ водопр'!BK5</f>
        <v>капитальное строительство внутрисельских дорог, мостов,  (ст. 310)</v>
      </c>
      <c r="F10" s="237" t="str">
        <f>'[1]ЖКХ водопр'!BL5</f>
        <v>капитальный ремонт внутрисельского водопровода  (ст. 225)</v>
      </c>
      <c r="G10" s="237" t="str">
        <f>'[1]ЖКХ водопр'!BM5</f>
        <v>капитальное строительство внутрисельского водопровода (ст. 310)</v>
      </c>
      <c r="H10" s="237" t="str">
        <f>'[1]ЖКХ водопр'!BN5</f>
        <v>капитальное строительство канализ-и, насосных станций, пожводоемов (ст. 310)</v>
      </c>
      <c r="I10" s="237" t="str">
        <f>'[1]ЖКХ водопр'!BO5</f>
        <v>Электрофикация вновь построенных окраин поселений (ст. 310)</v>
      </c>
      <c r="J10" s="238" t="str">
        <f>'[1]ЖКХ водопр'!BP5</f>
        <v>Строительство административных зданий, других общественных помещ. (ст. 310)</v>
      </c>
    </row>
    <row r="11" spans="1:10" ht="12.75">
      <c r="A11" s="115"/>
      <c r="B11" s="239">
        <v>1</v>
      </c>
      <c r="C11" s="239">
        <v>2</v>
      </c>
      <c r="D11" s="239">
        <v>3</v>
      </c>
      <c r="E11" s="239">
        <v>4</v>
      </c>
      <c r="F11" s="239">
        <v>5</v>
      </c>
      <c r="G11" s="239">
        <v>6</v>
      </c>
      <c r="H11" s="239">
        <v>7</v>
      </c>
      <c r="I11" s="239">
        <v>8</v>
      </c>
      <c r="J11" s="239">
        <v>9</v>
      </c>
    </row>
    <row r="12" spans="1:10" ht="12.75">
      <c r="A12" s="132">
        <v>1</v>
      </c>
      <c r="B12" s="122" t="s">
        <v>386</v>
      </c>
      <c r="C12" s="234">
        <f>SUM(D12,E12:J12)</f>
        <v>2100000</v>
      </c>
      <c r="D12" s="240">
        <f>'[1]ЖКХ водопр'!BJ7</f>
        <v>1500000</v>
      </c>
      <c r="E12" s="240">
        <f>'[1]ЖКХ водопр'!BK7</f>
        <v>0</v>
      </c>
      <c r="F12" s="240">
        <f>'[1]ЖКХ водопр'!BL7</f>
        <v>600000</v>
      </c>
      <c r="G12" s="240">
        <f>'[1]ЖКХ водопр'!BM7</f>
        <v>0</v>
      </c>
      <c r="H12" s="240">
        <f>'[1]ЖКХ водопр'!BN7</f>
        <v>0</v>
      </c>
      <c r="I12" s="240">
        <f>'[1]ЖКХ водопр'!BO7</f>
        <v>0</v>
      </c>
      <c r="J12" s="240">
        <f>'[1]ЖКХ водопр'!BP7</f>
        <v>0</v>
      </c>
    </row>
    <row r="13" spans="1:10" ht="12.75">
      <c r="A13" s="132">
        <v>2</v>
      </c>
      <c r="B13" s="122" t="s">
        <v>328</v>
      </c>
      <c r="C13" s="234">
        <f aca="true" t="shared" si="0" ref="C13:C31">SUM(D13,E13:J13)</f>
        <v>4250000</v>
      </c>
      <c r="D13" s="240">
        <f>'[1]ЖКХ водопр'!BJ8</f>
        <v>0</v>
      </c>
      <c r="E13" s="240">
        <f>'[1]ЖКХ водопр'!BK8</f>
        <v>1050000</v>
      </c>
      <c r="F13" s="240">
        <f>'[1]ЖКХ водопр'!BL8</f>
        <v>0</v>
      </c>
      <c r="G13" s="240">
        <f>'[1]ЖКХ водопр'!BM8</f>
        <v>1100000</v>
      </c>
      <c r="H13" s="240">
        <f>'[1]ЖКХ водопр'!BN8</f>
        <v>2100000</v>
      </c>
      <c r="I13" s="240">
        <f>'[1]ЖКХ водопр'!BO8</f>
        <v>0</v>
      </c>
      <c r="J13" s="240">
        <f>'[1]ЖКХ водопр'!BP8</f>
        <v>0</v>
      </c>
    </row>
    <row r="14" spans="1:10" ht="12.75">
      <c r="A14" s="132">
        <v>3</v>
      </c>
      <c r="B14" s="122" t="s">
        <v>329</v>
      </c>
      <c r="C14" s="234">
        <f t="shared" si="0"/>
        <v>3000000</v>
      </c>
      <c r="D14" s="240">
        <f>'[1]ЖКХ водопр'!BJ9</f>
        <v>0</v>
      </c>
      <c r="E14" s="240">
        <f>'[1]ЖКХ водопр'!BK9</f>
        <v>0</v>
      </c>
      <c r="F14" s="240">
        <f>'[1]ЖКХ водопр'!BL9</f>
        <v>0</v>
      </c>
      <c r="G14" s="240">
        <f>'[1]ЖКХ водопр'!BM9</f>
        <v>1500000</v>
      </c>
      <c r="H14" s="240">
        <f>'[1]ЖКХ водопр'!BN9</f>
        <v>0</v>
      </c>
      <c r="I14" s="240">
        <f>'[1]ЖКХ водопр'!BO9</f>
        <v>0</v>
      </c>
      <c r="J14" s="240">
        <f>'[1]ЖКХ водопр'!BP9</f>
        <v>1500000</v>
      </c>
    </row>
    <row r="15" spans="1:10" ht="12.75">
      <c r="A15" s="132">
        <v>4</v>
      </c>
      <c r="B15" s="122" t="s">
        <v>330</v>
      </c>
      <c r="C15" s="234">
        <f t="shared" si="0"/>
        <v>500000</v>
      </c>
      <c r="D15" s="240">
        <f>'[1]ЖКХ водопр'!BJ10</f>
        <v>0</v>
      </c>
      <c r="E15" s="240">
        <f>'[1]ЖКХ водопр'!BK10</f>
        <v>0</v>
      </c>
      <c r="F15" s="240">
        <f>'[1]ЖКХ водопр'!BL10</f>
        <v>0</v>
      </c>
      <c r="G15" s="240">
        <f>'[1]ЖКХ водопр'!BM10</f>
        <v>500000</v>
      </c>
      <c r="H15" s="240">
        <f>'[1]ЖКХ водопр'!BN10</f>
        <v>0</v>
      </c>
      <c r="I15" s="240">
        <f>'[1]ЖКХ водопр'!BO10</f>
        <v>0</v>
      </c>
      <c r="J15" s="240">
        <f>'[1]ЖКХ водопр'!BP10</f>
        <v>0</v>
      </c>
    </row>
    <row r="16" spans="1:10" ht="12.75">
      <c r="A16" s="132">
        <v>5</v>
      </c>
      <c r="B16" s="122" t="s">
        <v>331</v>
      </c>
      <c r="C16" s="234">
        <f t="shared" si="0"/>
        <v>500000</v>
      </c>
      <c r="D16" s="240">
        <f>'[1]ЖКХ водопр'!BJ11</f>
        <v>0</v>
      </c>
      <c r="E16" s="240">
        <f>'[1]ЖКХ водопр'!BK11</f>
        <v>500000</v>
      </c>
      <c r="F16" s="240">
        <f>'[1]ЖКХ водопр'!BL11</f>
        <v>0</v>
      </c>
      <c r="G16" s="240">
        <f>'[1]ЖКХ водопр'!BM11</f>
        <v>0</v>
      </c>
      <c r="H16" s="240">
        <f>'[1]ЖКХ водопр'!BN11</f>
        <v>0</v>
      </c>
      <c r="I16" s="240">
        <f>'[1]ЖКХ водопр'!BO11</f>
        <v>0</v>
      </c>
      <c r="J16" s="240">
        <f>'[1]ЖКХ водопр'!BP11</f>
        <v>0</v>
      </c>
    </row>
    <row r="17" spans="1:10" ht="12.75">
      <c r="A17" s="132">
        <v>6</v>
      </c>
      <c r="B17" s="122" t="s">
        <v>332</v>
      </c>
      <c r="C17" s="234">
        <f t="shared" si="0"/>
        <v>3300000</v>
      </c>
      <c r="D17" s="240">
        <f>'[1]ЖКХ водопр'!BJ12</f>
        <v>500000</v>
      </c>
      <c r="E17" s="240">
        <f>'[1]ЖКХ водопр'!BK12</f>
        <v>700000</v>
      </c>
      <c r="F17" s="240">
        <f>'[1]ЖКХ водопр'!BL12</f>
        <v>0</v>
      </c>
      <c r="G17" s="240">
        <f>'[1]ЖКХ водопр'!BM12</f>
        <v>1200000</v>
      </c>
      <c r="H17" s="240">
        <f>'[1]ЖКХ водопр'!BN12</f>
        <v>500000</v>
      </c>
      <c r="I17" s="240">
        <f>'[1]ЖКХ водопр'!BO12</f>
        <v>400000</v>
      </c>
      <c r="J17" s="240">
        <f>'[1]ЖКХ водопр'!BP12</f>
        <v>0</v>
      </c>
    </row>
    <row r="18" spans="1:10" ht="12.75">
      <c r="A18" s="132">
        <v>7</v>
      </c>
      <c r="B18" s="122" t="s">
        <v>333</v>
      </c>
      <c r="C18" s="234">
        <f t="shared" si="0"/>
        <v>1800000</v>
      </c>
      <c r="D18" s="240">
        <f>'[1]ЖКХ водопр'!BJ13</f>
        <v>0</v>
      </c>
      <c r="E18" s="240">
        <f>'[1]ЖКХ водопр'!BK13</f>
        <v>0</v>
      </c>
      <c r="F18" s="240">
        <f>'[1]ЖКХ водопр'!BL13</f>
        <v>300000</v>
      </c>
      <c r="G18" s="240">
        <f>'[1]ЖКХ водопр'!BM13</f>
        <v>0</v>
      </c>
      <c r="H18" s="240">
        <f>'[1]ЖКХ водопр'!BN13</f>
        <v>1500000</v>
      </c>
      <c r="I18" s="240">
        <f>'[1]ЖКХ водопр'!BO13</f>
        <v>0</v>
      </c>
      <c r="J18" s="240">
        <f>'[1]ЖКХ водопр'!BP13</f>
        <v>0</v>
      </c>
    </row>
    <row r="19" spans="1:10" ht="12.75">
      <c r="A19" s="132">
        <v>8</v>
      </c>
      <c r="B19" s="122" t="s">
        <v>334</v>
      </c>
      <c r="C19" s="234">
        <f t="shared" si="0"/>
        <v>1000000</v>
      </c>
      <c r="D19" s="240">
        <f>'[1]ЖКХ водопр'!BJ14</f>
        <v>0</v>
      </c>
      <c r="E19" s="240">
        <f>'[1]ЖКХ водопр'!BK14</f>
        <v>0</v>
      </c>
      <c r="F19" s="240">
        <f>'[1]ЖКХ водопр'!BL14</f>
        <v>1000000</v>
      </c>
      <c r="G19" s="240">
        <f>'[1]ЖКХ водопр'!BM14</f>
        <v>0</v>
      </c>
      <c r="H19" s="240">
        <f>'[1]ЖКХ водопр'!BN14</f>
        <v>0</v>
      </c>
      <c r="I19" s="240">
        <f>'[1]ЖКХ водопр'!BO14</f>
        <v>0</v>
      </c>
      <c r="J19" s="240">
        <f>'[1]ЖКХ водопр'!BP14</f>
        <v>0</v>
      </c>
    </row>
    <row r="20" spans="1:10" ht="12.75">
      <c r="A20" s="132">
        <v>9</v>
      </c>
      <c r="B20" s="122" t="s">
        <v>335</v>
      </c>
      <c r="C20" s="234">
        <f t="shared" si="0"/>
        <v>1000000</v>
      </c>
      <c r="D20" s="240">
        <f>'[1]ЖКХ водопр'!BJ15</f>
        <v>1000000</v>
      </c>
      <c r="E20" s="240">
        <f>'[1]ЖКХ водопр'!BK15</f>
        <v>0</v>
      </c>
      <c r="F20" s="240">
        <f>'[1]ЖКХ водопр'!BL15</f>
        <v>0</v>
      </c>
      <c r="G20" s="240">
        <f>'[1]ЖКХ водопр'!BM15</f>
        <v>0</v>
      </c>
      <c r="H20" s="240">
        <f>'[1]ЖКХ водопр'!BN15</f>
        <v>0</v>
      </c>
      <c r="I20" s="240">
        <f>'[1]ЖКХ водопр'!BO15</f>
        <v>0</v>
      </c>
      <c r="J20" s="240">
        <f>'[1]ЖКХ водопр'!BP15</f>
        <v>0</v>
      </c>
    </row>
    <row r="21" spans="1:10" ht="12.75">
      <c r="A21" s="132">
        <v>10</v>
      </c>
      <c r="B21" s="122" t="s">
        <v>336</v>
      </c>
      <c r="C21" s="234">
        <f t="shared" si="0"/>
        <v>0</v>
      </c>
      <c r="D21" s="240">
        <f>'[1]ЖКХ водопр'!BJ16</f>
        <v>0</v>
      </c>
      <c r="E21" s="240">
        <f>'[1]ЖКХ водопр'!BK16</f>
        <v>0</v>
      </c>
      <c r="F21" s="240">
        <f>'[1]ЖКХ водопр'!BL16</f>
        <v>0</v>
      </c>
      <c r="G21" s="240">
        <f>'[1]ЖКХ водопр'!BM16</f>
        <v>0</v>
      </c>
      <c r="H21" s="240">
        <f>'[1]ЖКХ водопр'!BN16</f>
        <v>0</v>
      </c>
      <c r="I21" s="240">
        <f>'[1]ЖКХ водопр'!BO16</f>
        <v>0</v>
      </c>
      <c r="J21" s="240">
        <f>'[1]ЖКХ водопр'!BP16</f>
        <v>0</v>
      </c>
    </row>
    <row r="22" spans="1:10" ht="12.75">
      <c r="A22" s="132">
        <v>11</v>
      </c>
      <c r="B22" s="122" t="s">
        <v>387</v>
      </c>
      <c r="C22" s="234">
        <f t="shared" si="0"/>
        <v>0</v>
      </c>
      <c r="D22" s="240">
        <f>'[1]ЖКХ водопр'!BJ17</f>
        <v>0</v>
      </c>
      <c r="E22" s="240">
        <f>'[1]ЖКХ водопр'!BK17</f>
        <v>0</v>
      </c>
      <c r="F22" s="240">
        <f>'[1]ЖКХ водопр'!BL17</f>
        <v>0</v>
      </c>
      <c r="G22" s="240">
        <f>'[1]ЖКХ водопр'!BM17</f>
        <v>0</v>
      </c>
      <c r="H22" s="240">
        <f>'[1]ЖКХ водопр'!BN17</f>
        <v>0</v>
      </c>
      <c r="I22" s="240">
        <f>'[1]ЖКХ водопр'!BO17</f>
        <v>0</v>
      </c>
      <c r="J22" s="240">
        <f>'[1]ЖКХ водопр'!BP17</f>
        <v>0</v>
      </c>
    </row>
    <row r="23" spans="1:10" ht="12.75">
      <c r="A23" s="132">
        <v>12</v>
      </c>
      <c r="B23" s="122" t="s">
        <v>338</v>
      </c>
      <c r="C23" s="234">
        <f t="shared" si="0"/>
        <v>1500000</v>
      </c>
      <c r="D23" s="240">
        <f>'[1]ЖКХ водопр'!BJ18</f>
        <v>1500000</v>
      </c>
      <c r="E23" s="240">
        <f>'[1]ЖКХ водопр'!BK18</f>
        <v>0</v>
      </c>
      <c r="F23" s="240">
        <f>'[1]ЖКХ водопр'!BL18</f>
        <v>0</v>
      </c>
      <c r="G23" s="240">
        <f>'[1]ЖКХ водопр'!BM18</f>
        <v>0</v>
      </c>
      <c r="H23" s="240">
        <f>'[1]ЖКХ водопр'!BN18</f>
        <v>0</v>
      </c>
      <c r="I23" s="240">
        <f>'[1]ЖКХ водопр'!BO18</f>
        <v>0</v>
      </c>
      <c r="J23" s="240">
        <f>'[1]ЖКХ водопр'!BP18</f>
        <v>0</v>
      </c>
    </row>
    <row r="24" spans="1:10" ht="12.75">
      <c r="A24" s="132">
        <v>13</v>
      </c>
      <c r="B24" s="122" t="s">
        <v>339</v>
      </c>
      <c r="C24" s="234">
        <f t="shared" si="0"/>
        <v>5500000</v>
      </c>
      <c r="D24" s="240">
        <f>'[1]ЖКХ водопр'!BJ19</f>
        <v>1000000</v>
      </c>
      <c r="E24" s="240">
        <f>'[1]ЖКХ водопр'!BK19</f>
        <v>0</v>
      </c>
      <c r="F24" s="240">
        <f>'[1]ЖКХ водопр'!BL19</f>
        <v>0</v>
      </c>
      <c r="G24" s="240">
        <f>'[1]ЖКХ водопр'!BM19</f>
        <v>1500000</v>
      </c>
      <c r="H24" s="240">
        <f>'[1]ЖКХ водопр'!BN19</f>
        <v>3000000</v>
      </c>
      <c r="I24" s="240">
        <f>'[1]ЖКХ водопр'!BO19</f>
        <v>0</v>
      </c>
      <c r="J24" s="240">
        <f>'[1]ЖКХ водопр'!BP19</f>
        <v>0</v>
      </c>
    </row>
    <row r="25" spans="1:10" ht="12.75">
      <c r="A25" s="132">
        <v>14</v>
      </c>
      <c r="B25" s="122" t="s">
        <v>340</v>
      </c>
      <c r="C25" s="234">
        <f t="shared" si="0"/>
        <v>1000000</v>
      </c>
      <c r="D25" s="240">
        <f>'[1]ЖКХ водопр'!BJ20</f>
        <v>0</v>
      </c>
      <c r="E25" s="240">
        <f>'[1]ЖКХ водопр'!BK20</f>
        <v>0</v>
      </c>
      <c r="F25" s="240">
        <f>'[1]ЖКХ водопр'!BL20</f>
        <v>0</v>
      </c>
      <c r="G25" s="240">
        <f>'[1]ЖКХ водопр'!BM20</f>
        <v>500000</v>
      </c>
      <c r="H25" s="240">
        <f>'[1]ЖКХ водопр'!BN20</f>
        <v>500000</v>
      </c>
      <c r="I25" s="240">
        <f>'[1]ЖКХ водопр'!BO20</f>
        <v>0</v>
      </c>
      <c r="J25" s="240">
        <f>'[1]ЖКХ водопр'!BP20</f>
        <v>0</v>
      </c>
    </row>
    <row r="26" spans="1:10" ht="12.75">
      <c r="A26" s="132">
        <v>15</v>
      </c>
      <c r="B26" s="122" t="s">
        <v>341</v>
      </c>
      <c r="C26" s="234">
        <f t="shared" si="0"/>
        <v>500000</v>
      </c>
      <c r="D26" s="240">
        <f>'[1]ЖКХ водопр'!BJ21</f>
        <v>0</v>
      </c>
      <c r="E26" s="240">
        <f>'[1]ЖКХ водопр'!BK21</f>
        <v>0</v>
      </c>
      <c r="F26" s="240">
        <f>'[1]ЖКХ водопр'!BL21</f>
        <v>0</v>
      </c>
      <c r="G26" s="240">
        <f>'[1]ЖКХ водопр'!BM21</f>
        <v>500000</v>
      </c>
      <c r="H26" s="240">
        <f>'[1]ЖКХ водопр'!BN21</f>
        <v>0</v>
      </c>
      <c r="I26" s="240">
        <f>'[1]ЖКХ водопр'!BO21</f>
        <v>0</v>
      </c>
      <c r="J26" s="240">
        <f>'[1]ЖКХ водопр'!BP21</f>
        <v>0</v>
      </c>
    </row>
    <row r="27" spans="1:10" ht="12.75">
      <c r="A27" s="132">
        <v>16</v>
      </c>
      <c r="B27" s="122" t="s">
        <v>342</v>
      </c>
      <c r="C27" s="234">
        <f t="shared" si="0"/>
        <v>0</v>
      </c>
      <c r="D27" s="240">
        <f>'[1]ЖКХ водопр'!BJ22</f>
        <v>0</v>
      </c>
      <c r="E27" s="240">
        <f>'[1]ЖКХ водопр'!BK22</f>
        <v>0</v>
      </c>
      <c r="F27" s="240">
        <f>'[1]ЖКХ водопр'!BL22</f>
        <v>0</v>
      </c>
      <c r="G27" s="240">
        <f>'[1]ЖКХ водопр'!BM22</f>
        <v>0</v>
      </c>
      <c r="H27" s="240">
        <f>'[1]ЖКХ водопр'!BN22</f>
        <v>0</v>
      </c>
      <c r="I27" s="240">
        <f>'[1]ЖКХ водопр'!BO22</f>
        <v>0</v>
      </c>
      <c r="J27" s="240">
        <f>'[1]ЖКХ водопр'!BP22</f>
        <v>0</v>
      </c>
    </row>
    <row r="28" spans="1:10" ht="12.75">
      <c r="A28" s="132">
        <v>17</v>
      </c>
      <c r="B28" s="122" t="s">
        <v>343</v>
      </c>
      <c r="C28" s="234">
        <f t="shared" si="0"/>
        <v>1500000</v>
      </c>
      <c r="D28" s="240">
        <f>'[1]ЖКХ водопр'!BJ23</f>
        <v>1500000</v>
      </c>
      <c r="E28" s="240">
        <f>'[1]ЖКХ водопр'!BK23</f>
        <v>0</v>
      </c>
      <c r="F28" s="240">
        <f>'[1]ЖКХ водопр'!BL23</f>
        <v>0</v>
      </c>
      <c r="G28" s="240">
        <f>'[1]ЖКХ водопр'!BM23</f>
        <v>0</v>
      </c>
      <c r="H28" s="240">
        <f>'[1]ЖКХ водопр'!BN23</f>
        <v>0</v>
      </c>
      <c r="I28" s="240">
        <f>'[1]ЖКХ водопр'!BO23</f>
        <v>0</v>
      </c>
      <c r="J28" s="240">
        <f>'[1]ЖКХ водопр'!BP23</f>
        <v>0</v>
      </c>
    </row>
    <row r="29" spans="1:10" ht="12.75">
      <c r="A29" s="132">
        <v>18</v>
      </c>
      <c r="B29" s="122" t="s">
        <v>344</v>
      </c>
      <c r="C29" s="234">
        <f t="shared" si="0"/>
        <v>0</v>
      </c>
      <c r="D29" s="240">
        <f>'[1]ЖКХ водопр'!BJ24</f>
        <v>0</v>
      </c>
      <c r="E29" s="240">
        <f>'[1]ЖКХ водопр'!BK24</f>
        <v>0</v>
      </c>
      <c r="F29" s="240">
        <f>'[1]ЖКХ водопр'!BL24</f>
        <v>0</v>
      </c>
      <c r="G29" s="240">
        <f>'[1]ЖКХ водопр'!BM24</f>
        <v>0</v>
      </c>
      <c r="H29" s="240">
        <f>'[1]ЖКХ водопр'!BN24</f>
        <v>0</v>
      </c>
      <c r="I29" s="240">
        <f>'[1]ЖКХ водопр'!BO24</f>
        <v>0</v>
      </c>
      <c r="J29" s="240">
        <f>'[1]ЖКХ водопр'!BP24</f>
        <v>0</v>
      </c>
    </row>
    <row r="30" spans="1:10" ht="12.75">
      <c r="A30" s="132">
        <v>19</v>
      </c>
      <c r="B30" s="122" t="s">
        <v>345</v>
      </c>
      <c r="C30" s="234">
        <f t="shared" si="0"/>
        <v>2100000</v>
      </c>
      <c r="D30" s="240">
        <f>'[1]ЖКХ водопр'!BJ25</f>
        <v>0</v>
      </c>
      <c r="E30" s="240">
        <f>'[1]ЖКХ водопр'!BK25</f>
        <v>0</v>
      </c>
      <c r="F30" s="240">
        <f>'[1]ЖКХ водопр'!BL25</f>
        <v>0</v>
      </c>
      <c r="G30" s="240">
        <f>'[1]ЖКХ водопр'!BM25</f>
        <v>0</v>
      </c>
      <c r="H30" s="240">
        <f>'[1]ЖКХ водопр'!BN25</f>
        <v>0</v>
      </c>
      <c r="I30" s="240">
        <f>'[1]ЖКХ водопр'!BO25</f>
        <v>0</v>
      </c>
      <c r="J30" s="240">
        <f>'[1]ЖКХ водопр'!BP25</f>
        <v>2100000</v>
      </c>
    </row>
    <row r="31" spans="1:10" ht="12.75">
      <c r="A31" s="132">
        <v>20</v>
      </c>
      <c r="B31" s="122" t="s">
        <v>346</v>
      </c>
      <c r="C31" s="234">
        <f t="shared" si="0"/>
        <v>500000</v>
      </c>
      <c r="D31" s="240">
        <f>'[1]ЖКХ водопр'!BJ26</f>
        <v>500000</v>
      </c>
      <c r="E31" s="240">
        <f>'[1]ЖКХ водопр'!BK26</f>
        <v>0</v>
      </c>
      <c r="F31" s="240">
        <f>'[1]ЖКХ водопр'!BL26</f>
        <v>0</v>
      </c>
      <c r="G31" s="240">
        <f>'[1]ЖКХ водопр'!BM26</f>
        <v>0</v>
      </c>
      <c r="H31" s="240">
        <f>'[1]ЖКХ водопр'!BN26</f>
        <v>0</v>
      </c>
      <c r="I31" s="240">
        <f>'[1]ЖКХ водопр'!BO26</f>
        <v>0</v>
      </c>
      <c r="J31" s="240">
        <f>'[1]ЖКХ водопр'!BP26</f>
        <v>0</v>
      </c>
    </row>
    <row r="32" spans="1:10" ht="12.75">
      <c r="A32" s="132"/>
      <c r="B32" s="64" t="s">
        <v>347</v>
      </c>
      <c r="C32" s="202">
        <f>SUM(C12:C31)</f>
        <v>30050000</v>
      </c>
      <c r="D32" s="202">
        <f aca="true" t="shared" si="1" ref="D32:J32">SUM(D12:D31)</f>
        <v>7500000</v>
      </c>
      <c r="E32" s="202">
        <f t="shared" si="1"/>
        <v>2250000</v>
      </c>
      <c r="F32" s="202">
        <f t="shared" si="1"/>
        <v>1900000</v>
      </c>
      <c r="G32" s="202">
        <f t="shared" si="1"/>
        <v>6800000</v>
      </c>
      <c r="H32" s="202">
        <f t="shared" si="1"/>
        <v>7600000</v>
      </c>
      <c r="I32" s="202">
        <f t="shared" si="1"/>
        <v>400000</v>
      </c>
      <c r="J32" s="202">
        <f t="shared" si="1"/>
        <v>3600000</v>
      </c>
    </row>
  </sheetData>
  <sheetProtection/>
  <mergeCells count="10">
    <mergeCell ref="A9:A10"/>
    <mergeCell ref="B9:B10"/>
    <mergeCell ref="C9:C10"/>
    <mergeCell ref="D9:J9"/>
    <mergeCell ref="D2:J2"/>
    <mergeCell ref="C3:J3"/>
    <mergeCell ref="C4:J4"/>
    <mergeCell ref="C5:J5"/>
    <mergeCell ref="B6:J6"/>
    <mergeCell ref="B7:J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4.25390625" style="0" customWidth="1"/>
    <col min="2" max="2" width="20.875" style="0" customWidth="1"/>
    <col min="3" max="3" width="7.75390625" style="0" customWidth="1"/>
  </cols>
  <sheetData>
    <row r="1" spans="1:7" ht="12.75">
      <c r="A1" s="111"/>
      <c r="B1" s="111"/>
      <c r="C1" s="395" t="s">
        <v>480</v>
      </c>
      <c r="D1" s="395"/>
      <c r="E1" s="395"/>
      <c r="F1" s="395"/>
      <c r="G1" s="395"/>
    </row>
    <row r="2" spans="1:7" ht="12.75">
      <c r="A2" s="111"/>
      <c r="B2" s="111"/>
      <c r="C2" s="395" t="s">
        <v>481</v>
      </c>
      <c r="D2" s="395"/>
      <c r="E2" s="395"/>
      <c r="F2" s="395"/>
      <c r="G2" s="395"/>
    </row>
    <row r="3" spans="1:7" ht="12.75">
      <c r="A3" s="111"/>
      <c r="B3" s="288" t="s">
        <v>482</v>
      </c>
      <c r="C3" s="288"/>
      <c r="D3" s="288"/>
      <c r="E3" s="288"/>
      <c r="F3" s="288"/>
      <c r="G3" s="288"/>
    </row>
    <row r="4" spans="1:7" ht="12.75">
      <c r="A4" s="111"/>
      <c r="B4" s="111"/>
      <c r="C4" s="111"/>
      <c r="D4" s="111"/>
      <c r="E4" s="111"/>
      <c r="F4" s="111"/>
      <c r="G4" s="216" t="s">
        <v>5</v>
      </c>
    </row>
    <row r="5" spans="1:7" ht="12.75">
      <c r="A5" s="354" t="s">
        <v>483</v>
      </c>
      <c r="B5" s="354"/>
      <c r="C5" s="354"/>
      <c r="D5" s="354"/>
      <c r="E5" s="354"/>
      <c r="F5" s="354"/>
      <c r="G5" s="111"/>
    </row>
    <row r="6" spans="1:7" ht="12.75">
      <c r="A6" s="354" t="s">
        <v>484</v>
      </c>
      <c r="B6" s="354"/>
      <c r="C6" s="354"/>
      <c r="D6" s="354"/>
      <c r="E6" s="354"/>
      <c r="F6" s="354"/>
      <c r="G6" s="111"/>
    </row>
    <row r="7" spans="1:7" ht="12.75">
      <c r="A7" s="354" t="s">
        <v>485</v>
      </c>
      <c r="B7" s="354"/>
      <c r="C7" s="354"/>
      <c r="D7" s="354"/>
      <c r="E7" s="354"/>
      <c r="F7" s="354"/>
      <c r="G7" s="111"/>
    </row>
    <row r="8" spans="1:7" ht="12.75">
      <c r="A8" s="111"/>
      <c r="B8" s="111"/>
      <c r="C8" s="111"/>
      <c r="D8" s="249" t="s">
        <v>10</v>
      </c>
      <c r="E8" s="249"/>
      <c r="F8" s="111"/>
      <c r="G8" s="111"/>
    </row>
    <row r="9" spans="1:7" ht="63.75">
      <c r="A9" s="221" t="s">
        <v>229</v>
      </c>
      <c r="B9" s="221" t="s">
        <v>465</v>
      </c>
      <c r="C9" s="193" t="s">
        <v>486</v>
      </c>
      <c r="D9" s="221" t="s">
        <v>487</v>
      </c>
      <c r="E9" s="229" t="s">
        <v>488</v>
      </c>
      <c r="F9" s="221" t="s">
        <v>18</v>
      </c>
      <c r="G9" s="221" t="s">
        <v>19</v>
      </c>
    </row>
    <row r="10" spans="1:7" ht="12.75">
      <c r="A10" s="115">
        <v>1</v>
      </c>
      <c r="B10" s="115" t="str">
        <f>'[1]учительство  '!B5</f>
        <v>Алак СОШ МКУ </v>
      </c>
      <c r="C10" s="267">
        <f>'[1]учительство  '!D5</f>
        <v>68</v>
      </c>
      <c r="D10" s="234">
        <f>'[1]Школы'!DU10</f>
        <v>230044</v>
      </c>
      <c r="E10" s="240">
        <f>C10*3.9405525069915*199</f>
        <v>53323.55652460898</v>
      </c>
      <c r="F10" s="240">
        <f>D10*0.7682028</f>
        <v>176720.4449232</v>
      </c>
      <c r="G10" s="240">
        <f>F10</f>
        <v>176720.4449232</v>
      </c>
    </row>
    <row r="11" spans="1:7" ht="12.75">
      <c r="A11" s="115">
        <v>2</v>
      </c>
      <c r="B11" s="115" t="str">
        <f>'[1]учительство  '!B6</f>
        <v>Анди СОШ №1 МКУ</v>
      </c>
      <c r="C11" s="267">
        <f>'[1]учительство  '!D6</f>
        <v>107</v>
      </c>
      <c r="D11" s="234">
        <f>'[1]Школы'!DU11</f>
        <v>361981</v>
      </c>
      <c r="E11" s="240">
        <f aca="true" t="shared" si="0" ref="E11:E40">C11*3.9405525069915*199</f>
        <v>83906.18453137002</v>
      </c>
      <c r="F11" s="240">
        <f aca="true" t="shared" si="1" ref="F11:F40">D11*0.7682028</f>
        <v>278074.81774679996</v>
      </c>
      <c r="G11" s="240">
        <f aca="true" t="shared" si="2" ref="G11:G40">F11</f>
        <v>278074.81774679996</v>
      </c>
    </row>
    <row r="12" spans="1:7" ht="12.75">
      <c r="A12" s="115">
        <v>3</v>
      </c>
      <c r="B12" s="115" t="str">
        <f>'[1]учительство  '!B7</f>
        <v>Анди СОШ №2 МКУ</v>
      </c>
      <c r="C12" s="267">
        <f>'[1]учительство  '!D7</f>
        <v>132</v>
      </c>
      <c r="D12" s="234">
        <f>'[1]Школы'!DU12</f>
        <v>446556</v>
      </c>
      <c r="E12" s="240">
        <f t="shared" si="0"/>
        <v>103510.43325365272</v>
      </c>
      <c r="F12" s="240">
        <f t="shared" si="1"/>
        <v>343045.5695568</v>
      </c>
      <c r="G12" s="240">
        <f t="shared" si="2"/>
        <v>343045.5695568</v>
      </c>
    </row>
    <row r="13" spans="1:7" ht="12.75">
      <c r="A13" s="115">
        <v>4</v>
      </c>
      <c r="B13" s="115" t="str">
        <f>'[1]учительство  '!B8</f>
        <v>Ансалта СОШ МКУ</v>
      </c>
      <c r="C13" s="267">
        <f>'[1]учительство  '!D8</f>
        <v>149</v>
      </c>
      <c r="D13" s="234">
        <f>'[1]Школы'!DU13</f>
        <v>504067</v>
      </c>
      <c r="E13" s="240">
        <f t="shared" si="0"/>
        <v>116841.32238480497</v>
      </c>
      <c r="F13" s="240">
        <f t="shared" si="1"/>
        <v>387225.6807876</v>
      </c>
      <c r="G13" s="240">
        <f t="shared" si="2"/>
        <v>387225.6807876</v>
      </c>
    </row>
    <row r="14" spans="1:7" ht="12.75">
      <c r="A14" s="115">
        <v>5</v>
      </c>
      <c r="B14" s="115" t="str">
        <f>'[1]учительство  '!B9</f>
        <v>Ашали СОШ МКУ</v>
      </c>
      <c r="C14" s="267">
        <f>'[1]учительство  '!D9</f>
        <v>19</v>
      </c>
      <c r="D14" s="234">
        <f>'[1]Школы'!DU14</f>
        <v>64277</v>
      </c>
      <c r="E14" s="240">
        <f t="shared" si="0"/>
        <v>14899.229028934862</v>
      </c>
      <c r="F14" s="240">
        <f t="shared" si="1"/>
        <v>49377.7713756</v>
      </c>
      <c r="G14" s="240">
        <f t="shared" si="2"/>
        <v>49377.7713756</v>
      </c>
    </row>
    <row r="15" spans="1:7" ht="12.75">
      <c r="A15" s="115">
        <v>6</v>
      </c>
      <c r="B15" s="115" t="str">
        <f>'[1]учительство  '!B10</f>
        <v>БСШ №1 МКУ</v>
      </c>
      <c r="C15" s="267">
        <f>'[1]учительство  '!D10</f>
        <v>232</v>
      </c>
      <c r="D15" s="234">
        <f>'[1]Школы'!DU15</f>
        <v>784856</v>
      </c>
      <c r="E15" s="240">
        <f t="shared" si="0"/>
        <v>181927.42814278358</v>
      </c>
      <c r="F15" s="240">
        <f t="shared" si="1"/>
        <v>602928.5767968</v>
      </c>
      <c r="G15" s="240">
        <f t="shared" si="2"/>
        <v>602928.5767968</v>
      </c>
    </row>
    <row r="16" spans="1:7" ht="12.75">
      <c r="A16" s="115">
        <v>7</v>
      </c>
      <c r="B16" s="115" t="str">
        <f>'[1]учительство  '!B11</f>
        <v>БСШ №2 МКУ</v>
      </c>
      <c r="C16" s="267">
        <f>'[1]учительство  '!D11</f>
        <v>174</v>
      </c>
      <c r="D16" s="234">
        <f>'[1]Школы'!DU16</f>
        <v>588642</v>
      </c>
      <c r="E16" s="240">
        <f t="shared" si="0"/>
        <v>136445.5711070877</v>
      </c>
      <c r="F16" s="240">
        <f t="shared" si="1"/>
        <v>452196.4325976</v>
      </c>
      <c r="G16" s="240">
        <f t="shared" si="2"/>
        <v>452196.4325976</v>
      </c>
    </row>
    <row r="17" spans="1:7" ht="12.75">
      <c r="A17" s="115">
        <v>8</v>
      </c>
      <c r="B17" s="115" t="str">
        <f>'[1]учительство  '!B12</f>
        <v>БСШ №3 МКУ</v>
      </c>
      <c r="C17" s="267">
        <f>'[1]учительство  '!D12</f>
        <v>56</v>
      </c>
      <c r="D17" s="234">
        <f>'[1]Школы'!DU17</f>
        <v>189448</v>
      </c>
      <c r="E17" s="240">
        <f t="shared" si="0"/>
        <v>43913.51713791327</v>
      </c>
      <c r="F17" s="240">
        <f t="shared" si="1"/>
        <v>145534.4840544</v>
      </c>
      <c r="G17" s="240">
        <f t="shared" si="2"/>
        <v>145534.4840544</v>
      </c>
    </row>
    <row r="18" spans="1:7" ht="12.75">
      <c r="A18" s="115">
        <v>9</v>
      </c>
      <c r="B18" s="115" t="str">
        <f>'[1]учительство  '!B13</f>
        <v>Гагатли СОШ МКУ</v>
      </c>
      <c r="C18" s="267">
        <f>'[1]учительство  '!D13</f>
        <v>124</v>
      </c>
      <c r="D18" s="234">
        <f>'[1]Школы'!DU18</f>
        <v>419492</v>
      </c>
      <c r="E18" s="240">
        <f t="shared" si="0"/>
        <v>97237.07366252226</v>
      </c>
      <c r="F18" s="240">
        <f t="shared" si="1"/>
        <v>322254.9289776</v>
      </c>
      <c r="G18" s="240">
        <f t="shared" si="2"/>
        <v>322254.9289776</v>
      </c>
    </row>
    <row r="19" spans="1:7" ht="12.75">
      <c r="A19" s="115">
        <v>10</v>
      </c>
      <c r="B19" s="115" t="str">
        <f>'[1]учительство  '!B14</f>
        <v>Годобери СОШ МКУ</v>
      </c>
      <c r="C19" s="267">
        <f>'[1]учительство  '!D14</f>
        <v>171</v>
      </c>
      <c r="D19" s="234">
        <f>'[1]Школы'!DU19</f>
        <v>578493</v>
      </c>
      <c r="E19" s="240">
        <f t="shared" si="0"/>
        <v>134093.06126041376</v>
      </c>
      <c r="F19" s="240">
        <f t="shared" si="1"/>
        <v>444399.94238039997</v>
      </c>
      <c r="G19" s="240">
        <f t="shared" si="2"/>
        <v>444399.94238039997</v>
      </c>
    </row>
    <row r="20" spans="1:7" ht="12.75">
      <c r="A20" s="115">
        <v>11</v>
      </c>
      <c r="B20" s="115" t="str">
        <f>'[1]учительство  '!B15</f>
        <v>Зило СОШ МКУ</v>
      </c>
      <c r="C20" s="267">
        <f>'[1]учительство  '!D15</f>
        <v>31</v>
      </c>
      <c r="D20" s="234">
        <f>'[1]Школы'!DU20</f>
        <v>104873</v>
      </c>
      <c r="E20" s="240">
        <f t="shared" si="0"/>
        <v>24309.268415630566</v>
      </c>
      <c r="F20" s="240">
        <f t="shared" si="1"/>
        <v>80563.7322444</v>
      </c>
      <c r="G20" s="240">
        <f t="shared" si="2"/>
        <v>80563.7322444</v>
      </c>
    </row>
    <row r="21" spans="1:7" ht="12.75">
      <c r="A21" s="115">
        <v>12</v>
      </c>
      <c r="B21" s="115" t="str">
        <f>'[1]учительство  '!B16</f>
        <v>Кванхидатли СОШ МКУ</v>
      </c>
      <c r="C21" s="267">
        <f>'[1]учительство  '!D16</f>
        <v>17</v>
      </c>
      <c r="D21" s="234">
        <f>'[1]Школы'!DU21</f>
        <v>57511</v>
      </c>
      <c r="E21" s="240">
        <f t="shared" si="0"/>
        <v>13330.889131152246</v>
      </c>
      <c r="F21" s="240">
        <f t="shared" si="1"/>
        <v>44180.1112308</v>
      </c>
      <c r="G21" s="240">
        <f t="shared" si="2"/>
        <v>44180.1112308</v>
      </c>
    </row>
    <row r="22" spans="1:7" ht="12.75">
      <c r="A22" s="115">
        <v>13</v>
      </c>
      <c r="B22" s="115" t="str">
        <f>'[1]учительство  '!B17</f>
        <v>Миарсо СОШ МКУ</v>
      </c>
      <c r="C22" s="267">
        <f>'[1]учительство  '!D17</f>
        <v>57</v>
      </c>
      <c r="D22" s="234">
        <f>'[1]Школы'!DU22</f>
        <v>192831</v>
      </c>
      <c r="E22" s="240">
        <f t="shared" si="0"/>
        <v>44697.68708680459</v>
      </c>
      <c r="F22" s="240">
        <f t="shared" si="1"/>
        <v>148133.3141268</v>
      </c>
      <c r="G22" s="240">
        <f t="shared" si="2"/>
        <v>148133.3141268</v>
      </c>
    </row>
    <row r="23" spans="1:7" ht="12.75">
      <c r="A23" s="115">
        <v>14</v>
      </c>
      <c r="B23" s="115" t="str">
        <f>'[1]учительство  '!B18</f>
        <v>Муни СОШ МКУ</v>
      </c>
      <c r="C23" s="267">
        <f>'[1]учительство  '!D18</f>
        <v>131</v>
      </c>
      <c r="D23" s="234">
        <f>'[1]Школы'!DU23</f>
        <v>443173</v>
      </c>
      <c r="E23" s="240">
        <f t="shared" si="0"/>
        <v>102726.26330476142</v>
      </c>
      <c r="F23" s="240">
        <f t="shared" si="1"/>
        <v>340446.73948439996</v>
      </c>
      <c r="G23" s="240">
        <f t="shared" si="2"/>
        <v>340446.73948439996</v>
      </c>
    </row>
    <row r="24" spans="1:7" ht="12.75">
      <c r="A24" s="115">
        <v>15</v>
      </c>
      <c r="B24" s="115" t="str">
        <f>'[1]учительство  '!B19</f>
        <v>Ортоколо СОШ МКУ</v>
      </c>
      <c r="C24" s="267">
        <f>'[1]учительство  '!D19</f>
        <v>33</v>
      </c>
      <c r="D24" s="234">
        <f>'[1]Школы'!DU24</f>
        <v>111639</v>
      </c>
      <c r="E24" s="240">
        <f t="shared" si="0"/>
        <v>25877.60831341318</v>
      </c>
      <c r="F24" s="240">
        <f t="shared" si="1"/>
        <v>85761.3923892</v>
      </c>
      <c r="G24" s="240">
        <f t="shared" si="2"/>
        <v>85761.3923892</v>
      </c>
    </row>
    <row r="25" spans="1:7" ht="12.75">
      <c r="A25" s="115">
        <v>16</v>
      </c>
      <c r="B25" s="115" t="str">
        <f>'[1]учительство  '!B20</f>
        <v>Рахата СОШ МКУ</v>
      </c>
      <c r="C25" s="267">
        <f>'[1]учительство  '!D20</f>
        <v>145</v>
      </c>
      <c r="D25" s="234">
        <f>'[1]Школы'!DU25</f>
        <v>490535</v>
      </c>
      <c r="E25" s="240">
        <f t="shared" si="0"/>
        <v>113704.64258923972</v>
      </c>
      <c r="F25" s="240">
        <f t="shared" si="1"/>
        <v>376830.360498</v>
      </c>
      <c r="G25" s="240">
        <f t="shared" si="2"/>
        <v>376830.360498</v>
      </c>
    </row>
    <row r="26" spans="1:7" ht="12.75">
      <c r="A26" s="115">
        <v>17</v>
      </c>
      <c r="B26" s="115" t="str">
        <f>'[1]учительство  '!B21</f>
        <v>Риквани СОШ МКУ</v>
      </c>
      <c r="C26" s="267">
        <f>'[1]учительство  '!D21</f>
        <v>30</v>
      </c>
      <c r="D26" s="234">
        <f>'[1]Школы'!DU26</f>
        <v>101490</v>
      </c>
      <c r="E26" s="240">
        <f t="shared" si="0"/>
        <v>23525.098466739255</v>
      </c>
      <c r="F26" s="240">
        <f t="shared" si="1"/>
        <v>77964.902172</v>
      </c>
      <c r="G26" s="240">
        <f t="shared" si="2"/>
        <v>77964.902172</v>
      </c>
    </row>
    <row r="27" spans="1:7" ht="12.75">
      <c r="A27" s="115">
        <v>18</v>
      </c>
      <c r="B27" s="115" t="str">
        <f>'[1]учительство  '!B22</f>
        <v>Тандо СОШ МКУ</v>
      </c>
      <c r="C27" s="267">
        <f>'[1]учительство  '!D22</f>
        <v>18</v>
      </c>
      <c r="D27" s="234">
        <f>'[1]Школы'!DU27</f>
        <v>60894</v>
      </c>
      <c r="E27" s="240">
        <f t="shared" si="0"/>
        <v>14115.059080043553</v>
      </c>
      <c r="F27" s="240">
        <f t="shared" si="1"/>
        <v>46778.9413032</v>
      </c>
      <c r="G27" s="240">
        <f t="shared" si="2"/>
        <v>46778.9413032</v>
      </c>
    </row>
    <row r="28" spans="1:7" ht="12.75">
      <c r="A28" s="115">
        <v>19</v>
      </c>
      <c r="B28" s="115" t="str">
        <f>'[1]учительство  '!B23</f>
        <v>Тасута СОШ МКУ</v>
      </c>
      <c r="C28" s="267">
        <f>'[1]учительство  '!D23</f>
        <v>23</v>
      </c>
      <c r="D28" s="234">
        <f>'[1]Школы'!DU28</f>
        <v>77809</v>
      </c>
      <c r="E28" s="240">
        <f t="shared" si="0"/>
        <v>18035.908824500097</v>
      </c>
      <c r="F28" s="240">
        <f t="shared" si="1"/>
        <v>59773.091665199994</v>
      </c>
      <c r="G28" s="240">
        <f t="shared" si="2"/>
        <v>59773.091665199994</v>
      </c>
    </row>
    <row r="29" spans="1:7" ht="12.75">
      <c r="A29" s="115">
        <v>20</v>
      </c>
      <c r="B29" s="115" t="str">
        <f>'[1]учительство  '!B24</f>
        <v>Тлох СОШ МКУ</v>
      </c>
      <c r="C29" s="267">
        <f>'[1]учительство  '!D24</f>
        <v>153</v>
      </c>
      <c r="D29" s="234">
        <f>'[1]Школы'!DU29</f>
        <v>517599</v>
      </c>
      <c r="E29" s="240">
        <f t="shared" si="0"/>
        <v>119978.00218037021</v>
      </c>
      <c r="F29" s="240">
        <f t="shared" si="1"/>
        <v>397621.0010772</v>
      </c>
      <c r="G29" s="240">
        <f t="shared" si="2"/>
        <v>397621.0010772</v>
      </c>
    </row>
    <row r="30" spans="1:7" ht="12.75">
      <c r="A30" s="115">
        <v>21</v>
      </c>
      <c r="B30" s="115" t="str">
        <f>'[1]учительство  '!B25</f>
        <v>Хелетури СОШ МКУ</v>
      </c>
      <c r="C30" s="267">
        <f>'[1]учительство  '!D25</f>
        <v>15</v>
      </c>
      <c r="D30" s="234">
        <f>'[1]Школы'!DU30</f>
        <v>50745</v>
      </c>
      <c r="E30" s="240">
        <f t="shared" si="0"/>
        <v>11762.549233369627</v>
      </c>
      <c r="F30" s="240">
        <f t="shared" si="1"/>
        <v>38982.451086</v>
      </c>
      <c r="G30" s="240">
        <f t="shared" si="2"/>
        <v>38982.451086</v>
      </c>
    </row>
    <row r="31" spans="1:7" ht="12.75">
      <c r="A31" s="115">
        <v>22</v>
      </c>
      <c r="B31" s="115" t="str">
        <f>'[1]учительство  '!B26</f>
        <v>Чанко СОШ МКУ</v>
      </c>
      <c r="C31" s="267">
        <f>'[1]учительство  '!D26</f>
        <v>28</v>
      </c>
      <c r="D31" s="234">
        <f>'[1]Школы'!DU31</f>
        <v>94724</v>
      </c>
      <c r="E31" s="240">
        <f t="shared" si="0"/>
        <v>21956.758568956637</v>
      </c>
      <c r="F31" s="240">
        <f t="shared" si="1"/>
        <v>72767.2420272</v>
      </c>
      <c r="G31" s="240">
        <f t="shared" si="2"/>
        <v>72767.2420272</v>
      </c>
    </row>
    <row r="32" spans="1:7" ht="12.75">
      <c r="A32" s="115">
        <v>23</v>
      </c>
      <c r="B32" s="115" t="str">
        <f>'[1]учительство  '!B27</f>
        <v>Шодрода СОШ МКУ</v>
      </c>
      <c r="C32" s="267">
        <f>'[1]учительство  '!D27</f>
        <v>29</v>
      </c>
      <c r="D32" s="234">
        <f>'[1]Школы'!DU32</f>
        <v>98107</v>
      </c>
      <c r="E32" s="240">
        <f t="shared" si="0"/>
        <v>22740.928517847948</v>
      </c>
      <c r="F32" s="240">
        <f t="shared" si="1"/>
        <v>75366.0720996</v>
      </c>
      <c r="G32" s="240">
        <f t="shared" si="2"/>
        <v>75366.0720996</v>
      </c>
    </row>
    <row r="33" spans="1:7" ht="12.75">
      <c r="A33" s="115">
        <v>24</v>
      </c>
      <c r="B33" s="115" t="str">
        <f>'[1]учительство  '!B28</f>
        <v>Инхело ООШ МКУ </v>
      </c>
      <c r="C33" s="267">
        <f>'[1]учительство  '!D28</f>
        <v>114</v>
      </c>
      <c r="D33" s="234">
        <f>'[1]Школы'!DU33</f>
        <v>385662</v>
      </c>
      <c r="E33" s="240">
        <f t="shared" si="0"/>
        <v>89395.37417360918</v>
      </c>
      <c r="F33" s="240">
        <f t="shared" si="1"/>
        <v>296266.6282536</v>
      </c>
      <c r="G33" s="240">
        <f t="shared" si="2"/>
        <v>296266.6282536</v>
      </c>
    </row>
    <row r="34" spans="1:7" ht="12.75">
      <c r="A34" s="115">
        <v>25</v>
      </c>
      <c r="B34" s="115" t="str">
        <f>'[1]учительство  '!B29</f>
        <v>Кижани ООШ МКУ</v>
      </c>
      <c r="C34" s="267">
        <f>'[1]учительство  '!D29</f>
        <v>21</v>
      </c>
      <c r="D34" s="234">
        <f>'[1]Школы'!DU34</f>
        <v>71043</v>
      </c>
      <c r="E34" s="240">
        <f t="shared" si="0"/>
        <v>16467.568926717482</v>
      </c>
      <c r="F34" s="240">
        <f t="shared" si="1"/>
        <v>54575.431520399994</v>
      </c>
      <c r="G34" s="240">
        <f t="shared" si="2"/>
        <v>54575.431520399994</v>
      </c>
    </row>
    <row r="35" spans="1:7" ht="12.75">
      <c r="A35" s="115">
        <v>26</v>
      </c>
      <c r="B35" s="115" t="str">
        <f>'[1]учительство  '!B30</f>
        <v>Беледи НОШ МКУ</v>
      </c>
      <c r="C35" s="267">
        <f>'[1]учительство  '!D30</f>
        <v>3</v>
      </c>
      <c r="D35" s="234">
        <f>'[1]Школы'!DU35</f>
        <v>10149</v>
      </c>
      <c r="E35" s="240">
        <f t="shared" si="0"/>
        <v>2352.5098466739255</v>
      </c>
      <c r="F35" s="240">
        <f t="shared" si="1"/>
        <v>7796.490217199999</v>
      </c>
      <c r="G35" s="240">
        <f t="shared" si="2"/>
        <v>7796.490217199999</v>
      </c>
    </row>
    <row r="36" spans="1:7" ht="12.75">
      <c r="A36" s="115">
        <v>27</v>
      </c>
      <c r="B36" s="115" t="str">
        <f>'[1]учительство  '!B31</f>
        <v>В-Алак НОШ МКУ</v>
      </c>
      <c r="C36" s="267">
        <f>'[1]учительство  '!D31</f>
        <v>4</v>
      </c>
      <c r="D36" s="234">
        <f>'[1]Школы'!DU36</f>
        <v>13532</v>
      </c>
      <c r="E36" s="240">
        <f t="shared" si="0"/>
        <v>3136.679795565234</v>
      </c>
      <c r="F36" s="240">
        <f t="shared" si="1"/>
        <v>10395.3202896</v>
      </c>
      <c r="G36" s="240">
        <f t="shared" si="2"/>
        <v>10395.3202896</v>
      </c>
    </row>
    <row r="37" spans="1:7" ht="12.75">
      <c r="A37" s="115">
        <v>28</v>
      </c>
      <c r="B37" s="115" t="str">
        <f>'[1]учительство  '!B32</f>
        <v>Гунха НОШ МКУ</v>
      </c>
      <c r="C37" s="267">
        <f>'[1]учительство  '!D32</f>
        <v>18</v>
      </c>
      <c r="D37" s="234">
        <f>'[1]Школы'!DU37</f>
        <v>60894</v>
      </c>
      <c r="E37" s="240">
        <f t="shared" si="0"/>
        <v>14115.059080043553</v>
      </c>
      <c r="F37" s="240">
        <f t="shared" si="1"/>
        <v>46778.9413032</v>
      </c>
      <c r="G37" s="240">
        <f t="shared" si="2"/>
        <v>46778.9413032</v>
      </c>
    </row>
    <row r="38" spans="1:7" ht="12.75">
      <c r="A38" s="115">
        <v>29</v>
      </c>
      <c r="B38" s="115" t="str">
        <f>'[1]учительство  '!B33</f>
        <v>Зибирхали НОШ МКУ</v>
      </c>
      <c r="C38" s="267">
        <f>'[1]учительство  '!D33</f>
        <v>2</v>
      </c>
      <c r="D38" s="234">
        <f>'[1]Школы'!DU38</f>
        <v>6766</v>
      </c>
      <c r="E38" s="240">
        <f t="shared" si="0"/>
        <v>1568.339897782617</v>
      </c>
      <c r="F38" s="240">
        <f t="shared" si="1"/>
        <v>5197.6601448</v>
      </c>
      <c r="G38" s="240">
        <f t="shared" si="2"/>
        <v>5197.6601448</v>
      </c>
    </row>
    <row r="39" spans="1:7" ht="12.75">
      <c r="A39" s="115">
        <v>30</v>
      </c>
      <c r="B39" s="115" t="str">
        <f>'[1]учительство  '!B34</f>
        <v>Н-Алак НОШ МКУ</v>
      </c>
      <c r="C39" s="267">
        <f>'[1]учительство  '!D34</f>
        <v>11</v>
      </c>
      <c r="D39" s="234">
        <f>'[1]Школы'!DU39</f>
        <v>37213</v>
      </c>
      <c r="E39" s="240">
        <f t="shared" si="0"/>
        <v>8625.869437804395</v>
      </c>
      <c r="F39" s="240">
        <f t="shared" si="1"/>
        <v>28587.130796399997</v>
      </c>
      <c r="G39" s="240">
        <f t="shared" si="2"/>
        <v>28587.130796399997</v>
      </c>
    </row>
    <row r="40" spans="1:7" ht="12.75">
      <c r="A40" s="115">
        <v>31</v>
      </c>
      <c r="B40" s="115" t="str">
        <f>'[1]учительство  '!B35</f>
        <v>Шиворта НОШ МКУ</v>
      </c>
      <c r="C40" s="267">
        <f>'[1]учительство  '!D35</f>
        <v>12</v>
      </c>
      <c r="D40" s="234">
        <f>'[1]Школы'!DU40</f>
        <v>40596</v>
      </c>
      <c r="E40" s="240">
        <f t="shared" si="0"/>
        <v>9410.039386695702</v>
      </c>
      <c r="F40" s="240">
        <f t="shared" si="1"/>
        <v>31185.960868799997</v>
      </c>
      <c r="G40" s="240">
        <f t="shared" si="2"/>
        <v>31185.960868799997</v>
      </c>
    </row>
    <row r="41" spans="1:7" ht="12.75">
      <c r="A41" s="115"/>
      <c r="B41" s="132" t="s">
        <v>347</v>
      </c>
      <c r="C41" s="268">
        <f>SUM(C10:C40)</f>
        <v>2127</v>
      </c>
      <c r="D41" s="234">
        <f>SUM(D10:D40)</f>
        <v>7195641</v>
      </c>
      <c r="E41" s="234">
        <f>SUM(E10:E40)</f>
        <v>1667929.4812918128</v>
      </c>
      <c r="F41" s="234">
        <f>SUM(F10:F40)</f>
        <v>5527711.563994799</v>
      </c>
      <c r="G41" s="234">
        <f>SUM(G10:G40)</f>
        <v>5527711.563994799</v>
      </c>
    </row>
  </sheetData>
  <sheetProtection/>
  <mergeCells count="6">
    <mergeCell ref="A6:F6"/>
    <mergeCell ref="A7:F7"/>
    <mergeCell ref="C1:G1"/>
    <mergeCell ref="C2:G2"/>
    <mergeCell ref="B3:G3"/>
    <mergeCell ref="A5:F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44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12.875" style="0" customWidth="1"/>
    <col min="4" max="4" width="11.875" style="0" customWidth="1"/>
    <col min="5" max="5" width="12.625" style="0" customWidth="1"/>
    <col min="6" max="6" width="11.75390625" style="0" customWidth="1"/>
    <col min="8" max="8" width="11.375" style="0" customWidth="1"/>
    <col min="9" max="9" width="12.125" style="0" customWidth="1"/>
    <col min="10" max="10" width="11.875" style="0" customWidth="1"/>
    <col min="11" max="12" width="11.625" style="0" customWidth="1"/>
    <col min="13" max="13" width="12.25390625" style="0" customWidth="1"/>
  </cols>
  <sheetData>
    <row r="1" spans="1:13" ht="12.75">
      <c r="A1" s="111"/>
      <c r="B1" s="111"/>
      <c r="C1" s="111"/>
      <c r="D1" s="111"/>
      <c r="E1" s="355" t="s">
        <v>459</v>
      </c>
      <c r="F1" s="355"/>
      <c r="G1" s="355"/>
      <c r="H1" s="355"/>
      <c r="I1" s="355"/>
      <c r="J1" s="355"/>
      <c r="K1" s="355"/>
      <c r="L1" s="111"/>
      <c r="M1" s="111"/>
    </row>
    <row r="2" spans="1:13" ht="12.75">
      <c r="A2" s="111"/>
      <c r="B2" s="111"/>
      <c r="C2" s="111"/>
      <c r="D2" s="111"/>
      <c r="E2" s="111"/>
      <c r="F2" s="217" t="s">
        <v>460</v>
      </c>
      <c r="G2" s="217"/>
      <c r="H2" s="217"/>
      <c r="I2" s="217"/>
      <c r="J2" s="217"/>
      <c r="K2" s="217"/>
      <c r="L2" s="111"/>
      <c r="M2" s="111"/>
    </row>
    <row r="3" spans="1:13" ht="12.75">
      <c r="A3" s="111"/>
      <c r="B3" s="111"/>
      <c r="C3" s="111"/>
      <c r="D3" s="111"/>
      <c r="E3" s="111"/>
      <c r="F3" s="395" t="s">
        <v>461</v>
      </c>
      <c r="G3" s="395"/>
      <c r="H3" s="395"/>
      <c r="I3" s="395"/>
      <c r="J3" s="395"/>
      <c r="K3" s="111"/>
      <c r="L3" s="111"/>
      <c r="M3" s="111"/>
    </row>
    <row r="4" spans="1:13" ht="12.75">
      <c r="A4" s="111"/>
      <c r="B4" s="354" t="s">
        <v>462</v>
      </c>
      <c r="C4" s="354"/>
      <c r="D4" s="354"/>
      <c r="E4" s="354"/>
      <c r="F4" s="354"/>
      <c r="G4" s="354"/>
      <c r="H4" s="354"/>
      <c r="I4" s="354"/>
      <c r="J4" s="354"/>
      <c r="K4" s="354"/>
      <c r="L4" s="111"/>
      <c r="M4" s="111"/>
    </row>
    <row r="5" spans="1:13" ht="12.75">
      <c r="A5" s="111"/>
      <c r="B5" s="354" t="s">
        <v>463</v>
      </c>
      <c r="C5" s="354"/>
      <c r="D5" s="354"/>
      <c r="E5" s="354"/>
      <c r="F5" s="354"/>
      <c r="G5" s="354"/>
      <c r="H5" s="354"/>
      <c r="I5" s="354"/>
      <c r="J5" s="354"/>
      <c r="K5" s="354"/>
      <c r="L5" s="111"/>
      <c r="M5" s="111"/>
    </row>
    <row r="6" spans="1:13" ht="12.75">
      <c r="A6" s="111"/>
      <c r="B6" s="354" t="s">
        <v>464</v>
      </c>
      <c r="C6" s="354"/>
      <c r="D6" s="354"/>
      <c r="E6" s="354"/>
      <c r="F6" s="354"/>
      <c r="G6" s="354"/>
      <c r="H6" s="354"/>
      <c r="I6" s="354"/>
      <c r="J6" s="354"/>
      <c r="K6" s="354"/>
      <c r="L6" s="111"/>
      <c r="M6" s="111"/>
    </row>
    <row r="7" spans="1:13" ht="12.75">
      <c r="A7" s="111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111"/>
      <c r="M7" s="111"/>
    </row>
    <row r="8" spans="1:13" ht="12.75">
      <c r="A8" s="396" t="s">
        <v>229</v>
      </c>
      <c r="B8" s="397" t="s">
        <v>465</v>
      </c>
      <c r="C8" s="398" t="s">
        <v>466</v>
      </c>
      <c r="D8" s="294">
        <v>211</v>
      </c>
      <c r="E8" s="294"/>
      <c r="F8" s="343" t="s">
        <v>467</v>
      </c>
      <c r="G8" s="113">
        <v>212</v>
      </c>
      <c r="H8" s="113">
        <v>213</v>
      </c>
      <c r="I8" s="113">
        <v>226</v>
      </c>
      <c r="J8" s="113">
        <v>310</v>
      </c>
      <c r="K8" s="250">
        <v>340</v>
      </c>
      <c r="L8" s="391" t="s">
        <v>468</v>
      </c>
      <c r="M8" s="391" t="s">
        <v>469</v>
      </c>
    </row>
    <row r="9" spans="1:13" ht="12.75">
      <c r="A9" s="396"/>
      <c r="B9" s="397"/>
      <c r="C9" s="398"/>
      <c r="D9" s="399" t="s">
        <v>470</v>
      </c>
      <c r="E9" s="400"/>
      <c r="F9" s="343"/>
      <c r="G9" s="401" t="s">
        <v>471</v>
      </c>
      <c r="H9" s="401" t="s">
        <v>472</v>
      </c>
      <c r="I9" s="403" t="s">
        <v>473</v>
      </c>
      <c r="J9" s="404" t="s">
        <v>474</v>
      </c>
      <c r="K9" s="406" t="s">
        <v>475</v>
      </c>
      <c r="L9" s="356"/>
      <c r="M9" s="356"/>
    </row>
    <row r="10" spans="1:13" ht="57.75" customHeight="1" thickBot="1">
      <c r="A10" s="396"/>
      <c r="B10" s="397"/>
      <c r="C10" s="398"/>
      <c r="D10" s="251" t="s">
        <v>476</v>
      </c>
      <c r="E10" s="233" t="s">
        <v>477</v>
      </c>
      <c r="F10" s="343"/>
      <c r="G10" s="402"/>
      <c r="H10" s="402"/>
      <c r="I10" s="403"/>
      <c r="J10" s="405"/>
      <c r="K10" s="407"/>
      <c r="L10" s="348"/>
      <c r="M10" s="348"/>
    </row>
    <row r="11" spans="1:13" ht="13.5" thickTop="1">
      <c r="A11" s="252"/>
      <c r="B11" s="253"/>
      <c r="C11" s="254" t="s">
        <v>5</v>
      </c>
      <c r="D11" s="254"/>
      <c r="E11" s="254"/>
      <c r="F11" s="254"/>
      <c r="G11" s="254"/>
      <c r="H11" s="254" t="s">
        <v>5</v>
      </c>
      <c r="I11" s="255"/>
      <c r="J11" s="255"/>
      <c r="K11" s="256"/>
      <c r="L11" s="115"/>
      <c r="M11" s="115"/>
    </row>
    <row r="12" spans="1:13" ht="24">
      <c r="A12" s="257">
        <v>1</v>
      </c>
      <c r="B12" s="258" t="s">
        <v>478</v>
      </c>
      <c r="C12" s="259">
        <f aca="true" t="shared" si="0" ref="C12:C43">SUM(F12:K12)</f>
        <v>0</v>
      </c>
      <c r="D12" s="259">
        <f>'[1]Свод образ'!AJ11</f>
        <v>0</v>
      </c>
      <c r="E12" s="260"/>
      <c r="F12" s="259">
        <f aca="true" t="shared" si="1" ref="F12:F43">SUM(D12:E12)</f>
        <v>0</v>
      </c>
      <c r="G12" s="259">
        <f>'[1]Свод образ'!AL11</f>
        <v>0</v>
      </c>
      <c r="H12" s="259">
        <f>F12*30.2/100</f>
        <v>0</v>
      </c>
      <c r="I12" s="259"/>
      <c r="J12" s="259">
        <f>'[1]Свод образ'!BJ11</f>
        <v>0</v>
      </c>
      <c r="K12" s="261">
        <f>'[1]Свод образ'!BN11</f>
        <v>0</v>
      </c>
      <c r="L12" s="240">
        <f>C12*0.9386192</f>
        <v>0</v>
      </c>
      <c r="M12" s="240">
        <f>L12</f>
        <v>0</v>
      </c>
    </row>
    <row r="13" spans="1:13" ht="12.75">
      <c r="A13" s="115">
        <v>1</v>
      </c>
      <c r="B13" s="243">
        <f>'[1]учительство  '!B4</f>
        <v>0</v>
      </c>
      <c r="C13" s="262">
        <f t="shared" si="0"/>
        <v>0</v>
      </c>
      <c r="D13" s="262">
        <f>'[1]учительство  '!AT4</f>
        <v>0</v>
      </c>
      <c r="E13" s="262">
        <f>'[1]Школы'!CN9</f>
        <v>0</v>
      </c>
      <c r="F13" s="262">
        <f t="shared" si="1"/>
        <v>0</v>
      </c>
      <c r="G13" s="262">
        <f>'[1]Школы'!CP9+'[1]группы прод дня'!O4</f>
        <v>0</v>
      </c>
      <c r="H13" s="262">
        <f aca="true" t="shared" si="2" ref="H13:H43">F13*30.2/100</f>
        <v>0</v>
      </c>
      <c r="I13" s="262">
        <f>'[1]Школы'!DB9</f>
        <v>0</v>
      </c>
      <c r="J13" s="262">
        <f>'[1]Школы'!DN9</f>
        <v>0</v>
      </c>
      <c r="K13" s="263">
        <f>'[1]Школы'!DR9</f>
        <v>0</v>
      </c>
      <c r="L13" s="264">
        <f aca="true" t="shared" si="3" ref="L13:L43">C13*0.9386192</f>
        <v>0</v>
      </c>
      <c r="M13" s="264">
        <f aca="true" t="shared" si="4" ref="M13:M43">L13</f>
        <v>0</v>
      </c>
    </row>
    <row r="14" spans="1:13" ht="12.75">
      <c r="A14" s="257">
        <v>2</v>
      </c>
      <c r="B14" s="243" t="str">
        <f>'[1]учительство  '!B5</f>
        <v>Алак СОШ МКУ </v>
      </c>
      <c r="C14" s="262">
        <f t="shared" si="0"/>
        <v>15197537.771017162</v>
      </c>
      <c r="D14" s="262">
        <f>'[1]учительство  '!AT5</f>
        <v>7970722.079999999</v>
      </c>
      <c r="E14" s="262">
        <f>'[1]Школы'!CN10</f>
        <v>1961253.465</v>
      </c>
      <c r="F14" s="262">
        <f t="shared" si="1"/>
        <v>9931975.545</v>
      </c>
      <c r="G14" s="262">
        <f>'[1]Школы'!CP10+'[1]группы прод дня'!O5</f>
        <v>50400</v>
      </c>
      <c r="H14" s="262">
        <f t="shared" si="2"/>
        <v>2999456.61459</v>
      </c>
      <c r="I14" s="262">
        <f>'[1]Школы'!DB10</f>
        <v>568877.0561330558</v>
      </c>
      <c r="J14" s="262">
        <f>'[1]Школы'!DN10</f>
        <v>1170000</v>
      </c>
      <c r="K14" s="263">
        <f>'[1]Школы'!DR10</f>
        <v>476828.555294106</v>
      </c>
      <c r="L14" s="264">
        <f t="shared" si="3"/>
        <v>14264700.744601911</v>
      </c>
      <c r="M14" s="264">
        <f t="shared" si="4"/>
        <v>14264700.744601911</v>
      </c>
    </row>
    <row r="15" spans="1:13" ht="12.75">
      <c r="A15" s="115">
        <v>3</v>
      </c>
      <c r="B15" s="243" t="str">
        <f>'[1]учительство  '!B6</f>
        <v>Анди СОШ №1 МКУ</v>
      </c>
      <c r="C15" s="262">
        <f t="shared" si="0"/>
        <v>19117475.819655024</v>
      </c>
      <c r="D15" s="262">
        <f>'[1]учительство  '!AT6</f>
        <v>10362590.520000001</v>
      </c>
      <c r="E15" s="262">
        <f>'[1]Школы'!CN11</f>
        <v>2341336.725</v>
      </c>
      <c r="F15" s="262">
        <f t="shared" si="1"/>
        <v>12703927.245000001</v>
      </c>
      <c r="G15" s="262">
        <f>'[1]Школы'!CP11+'[1]группы прод дня'!O6</f>
        <v>56400</v>
      </c>
      <c r="H15" s="262">
        <f t="shared" si="2"/>
        <v>3836586.0279900003</v>
      </c>
      <c r="I15" s="262">
        <f>'[1]Школы'!DB11</f>
        <v>599262.5654885651</v>
      </c>
      <c r="J15" s="262">
        <f>'[1]Школы'!DN11</f>
        <v>1365000</v>
      </c>
      <c r="K15" s="263">
        <f>'[1]Школы'!DR11</f>
        <v>556299.981176457</v>
      </c>
      <c r="L15" s="264">
        <f t="shared" si="3"/>
        <v>17944029.85986394</v>
      </c>
      <c r="M15" s="264">
        <f t="shared" si="4"/>
        <v>17944029.85986394</v>
      </c>
    </row>
    <row r="16" spans="1:13" ht="12.75">
      <c r="A16" s="257">
        <v>4</v>
      </c>
      <c r="B16" s="243" t="str">
        <f>'[1]учительство  '!B7</f>
        <v>Анди СОШ №2 МКУ</v>
      </c>
      <c r="C16" s="262">
        <f t="shared" si="0"/>
        <v>19227503.278112404</v>
      </c>
      <c r="D16" s="262">
        <f>'[1]учительство  '!AT7</f>
        <v>10817318.594999999</v>
      </c>
      <c r="E16" s="262">
        <f>'[1]Школы'!CN12</f>
        <v>2051006.835</v>
      </c>
      <c r="F16" s="262">
        <f t="shared" si="1"/>
        <v>12868325.43</v>
      </c>
      <c r="G16" s="262">
        <f>'[1]Школы'!CP12+'[1]группы прод дня'!O7</f>
        <v>54000</v>
      </c>
      <c r="H16" s="262">
        <f t="shared" si="2"/>
        <v>3886234.27986</v>
      </c>
      <c r="I16" s="262">
        <f>'[1]Школы'!DB12</f>
        <v>589134.062370062</v>
      </c>
      <c r="J16" s="262">
        <f>'[1]Школы'!DN12</f>
        <v>1300000</v>
      </c>
      <c r="K16" s="263">
        <f>'[1]Школы'!DR12</f>
        <v>529809.50588234</v>
      </c>
      <c r="L16" s="264">
        <f t="shared" si="3"/>
        <v>18047303.744899243</v>
      </c>
      <c r="M16" s="264">
        <f t="shared" si="4"/>
        <v>18047303.744899243</v>
      </c>
    </row>
    <row r="17" spans="1:13" ht="12.75">
      <c r="A17" s="115">
        <v>5</v>
      </c>
      <c r="B17" s="243" t="str">
        <f>'[1]учительство  '!B8</f>
        <v>Ансалта СОШ МКУ</v>
      </c>
      <c r="C17" s="262">
        <f t="shared" si="0"/>
        <v>18666437.29793288</v>
      </c>
      <c r="D17" s="262">
        <f>'[1]учительство  '!AT8</f>
        <v>9646296.585</v>
      </c>
      <c r="E17" s="262">
        <f>'[1]Школы'!CN13</f>
        <v>2470614.18</v>
      </c>
      <c r="F17" s="262">
        <f t="shared" si="1"/>
        <v>12116910.765</v>
      </c>
      <c r="G17" s="262">
        <f>'[1]Школы'!CP13+'[1]группы прод дня'!O8</f>
        <v>64800</v>
      </c>
      <c r="H17" s="262">
        <f t="shared" si="2"/>
        <v>3659307.0510299997</v>
      </c>
      <c r="I17" s="262">
        <f>'[1]Школы'!DB13</f>
        <v>629648.0748440744</v>
      </c>
      <c r="J17" s="262">
        <f>'[1]Школы'!DN13</f>
        <v>1560000</v>
      </c>
      <c r="K17" s="263">
        <f>'[1]Школы'!DR13</f>
        <v>635771.407058808</v>
      </c>
      <c r="L17" s="264">
        <f t="shared" si="3"/>
        <v>17520676.443435922</v>
      </c>
      <c r="M17" s="264">
        <f t="shared" si="4"/>
        <v>17520676.443435922</v>
      </c>
    </row>
    <row r="18" spans="1:13" ht="12.75">
      <c r="A18" s="257">
        <v>6</v>
      </c>
      <c r="B18" s="243" t="str">
        <f>'[1]учительство  '!B9</f>
        <v>Ашали СОШ МКУ</v>
      </c>
      <c r="C18" s="262">
        <f t="shared" si="0"/>
        <v>7518081.64015358</v>
      </c>
      <c r="D18" s="262">
        <f>'[1]учительство  '!AT9</f>
        <v>4065455.4</v>
      </c>
      <c r="E18" s="262">
        <f>'[1]Школы'!CN14</f>
        <v>694718.82</v>
      </c>
      <c r="F18" s="262">
        <f t="shared" si="1"/>
        <v>4760174.22</v>
      </c>
      <c r="G18" s="262">
        <f>'[1]Школы'!CP14+'[1]группы прод дня'!O9</f>
        <v>19200</v>
      </c>
      <c r="H18" s="262">
        <f t="shared" si="2"/>
        <v>1437572.6144399997</v>
      </c>
      <c r="I18" s="262">
        <f>'[1]Школы'!DB14</f>
        <v>477720.5280665279</v>
      </c>
      <c r="J18" s="262">
        <f>'[1]Школы'!DN14</f>
        <v>585000</v>
      </c>
      <c r="K18" s="263">
        <f>'[1]Школы'!DR14</f>
        <v>238414.277647053</v>
      </c>
      <c r="L18" s="264">
        <f t="shared" si="3"/>
        <v>7056615.774615642</v>
      </c>
      <c r="M18" s="264">
        <f t="shared" si="4"/>
        <v>7056615.774615642</v>
      </c>
    </row>
    <row r="19" spans="1:13" ht="12.75">
      <c r="A19" s="115">
        <v>7</v>
      </c>
      <c r="B19" s="243" t="str">
        <f>'[1]учительство  '!B10</f>
        <v>БСШ №1 МКУ</v>
      </c>
      <c r="C19" s="262">
        <f t="shared" si="0"/>
        <v>23670481.573353846</v>
      </c>
      <c r="D19" s="262">
        <f>'[1]учительство  '!AT10</f>
        <v>12608232.435</v>
      </c>
      <c r="E19" s="262">
        <f>'[1]Школы'!CN15</f>
        <v>2722113.39</v>
      </c>
      <c r="F19" s="262">
        <f t="shared" si="1"/>
        <v>15330345.825000001</v>
      </c>
      <c r="G19" s="262">
        <f>'[1]Школы'!CP15+'[1]группы прод дня'!O10</f>
        <v>72000</v>
      </c>
      <c r="H19" s="262">
        <f t="shared" si="2"/>
        <v>4629764.43915</v>
      </c>
      <c r="I19" s="262">
        <f>'[1]Школы'!DB15</f>
        <v>710676.0997920992</v>
      </c>
      <c r="J19" s="262">
        <f>'[1]Школы'!DN15</f>
        <v>2080000</v>
      </c>
      <c r="K19" s="263">
        <f>'[1]Школы'!DR15</f>
        <v>847695.209411744</v>
      </c>
      <c r="L19" s="264">
        <f t="shared" si="3"/>
        <v>22217568.477996126</v>
      </c>
      <c r="M19" s="264">
        <f t="shared" si="4"/>
        <v>22217568.477996126</v>
      </c>
    </row>
    <row r="20" spans="1:13" ht="12.75">
      <c r="A20" s="257">
        <v>8</v>
      </c>
      <c r="B20" s="243" t="str">
        <f>'[1]учительство  '!B11</f>
        <v>БСШ №2 МКУ</v>
      </c>
      <c r="C20" s="262">
        <f t="shared" si="0"/>
        <v>19615032.831433363</v>
      </c>
      <c r="D20" s="262">
        <f>'[1]учительство  '!AT11</f>
        <v>10657500.225</v>
      </c>
      <c r="E20" s="262">
        <f>'[1]Школы'!CN16</f>
        <v>1876706.715</v>
      </c>
      <c r="F20" s="262">
        <f t="shared" si="1"/>
        <v>12534206.94</v>
      </c>
      <c r="G20" s="262">
        <f>'[1]Школы'!CP16+'[1]группы прод дня'!O11</f>
        <v>63600</v>
      </c>
      <c r="H20" s="262">
        <f t="shared" si="2"/>
        <v>3785330.49588</v>
      </c>
      <c r="I20" s="262">
        <f>'[1]Школы'!DB16</f>
        <v>670162.0873180868</v>
      </c>
      <c r="J20" s="262">
        <f>'[1]Школы'!DN16</f>
        <v>1820000</v>
      </c>
      <c r="K20" s="263">
        <f>'[1]Школы'!DR16</f>
        <v>741733.308235276</v>
      </c>
      <c r="L20" s="264">
        <f t="shared" si="3"/>
        <v>18411046.42421372</v>
      </c>
      <c r="M20" s="264">
        <f t="shared" si="4"/>
        <v>18411046.42421372</v>
      </c>
    </row>
    <row r="21" spans="1:13" ht="12.75">
      <c r="A21" s="115">
        <v>9</v>
      </c>
      <c r="B21" s="243" t="str">
        <f>'[1]учительство  '!B12</f>
        <v>БСШ №3 МКУ</v>
      </c>
      <c r="C21" s="262">
        <f t="shared" si="0"/>
        <v>10685206.791638821</v>
      </c>
      <c r="D21" s="262">
        <f>'[1]учительство  '!AT12</f>
        <v>5418072.359999999</v>
      </c>
      <c r="E21" s="262">
        <f>'[1]Школы'!CN17</f>
        <v>1605609.69</v>
      </c>
      <c r="F21" s="262">
        <f t="shared" si="1"/>
        <v>7023682.049999999</v>
      </c>
      <c r="G21" s="262">
        <f>'[1]Школы'!CP17+'[1]группы прод дня'!O12</f>
        <v>36000</v>
      </c>
      <c r="H21" s="262">
        <f t="shared" si="2"/>
        <v>2121151.9790999996</v>
      </c>
      <c r="I21" s="262">
        <f>'[1]Школы'!DB17</f>
        <v>497977.5343035341</v>
      </c>
      <c r="J21" s="262">
        <f>'[1]Школы'!DN17</f>
        <v>715000</v>
      </c>
      <c r="K21" s="263">
        <f>'[1]Школы'!DR17</f>
        <v>291395.228235287</v>
      </c>
      <c r="L21" s="264">
        <f t="shared" si="3"/>
        <v>10029340.250602597</v>
      </c>
      <c r="M21" s="264">
        <f t="shared" si="4"/>
        <v>10029340.250602597</v>
      </c>
    </row>
    <row r="22" spans="1:13" ht="12.75">
      <c r="A22" s="257">
        <v>10</v>
      </c>
      <c r="B22" s="243" t="str">
        <f>'[1]учительство  '!B13</f>
        <v>Гагатли СОШ МКУ</v>
      </c>
      <c r="C22" s="262">
        <f t="shared" si="0"/>
        <v>17351433.633735023</v>
      </c>
      <c r="D22" s="262">
        <f>'[1]учительство  '!AT13</f>
        <v>9648913.725</v>
      </c>
      <c r="E22" s="262">
        <f>'[1]Школы'!CN18</f>
        <v>1708744.56</v>
      </c>
      <c r="F22" s="262">
        <f t="shared" si="1"/>
        <v>11357658.285</v>
      </c>
      <c r="G22" s="262">
        <f>'[1]Школы'!CP18+'[1]группы прод дня'!O13</f>
        <v>43200</v>
      </c>
      <c r="H22" s="262">
        <f t="shared" si="2"/>
        <v>3430012.80207</v>
      </c>
      <c r="I22" s="262">
        <f>'[1]Школы'!DB18</f>
        <v>599262.5654885651</v>
      </c>
      <c r="J22" s="262">
        <f>'[1]Школы'!DN18</f>
        <v>1365000</v>
      </c>
      <c r="K22" s="263">
        <f>'[1]Школы'!DR18</f>
        <v>556299.981176457</v>
      </c>
      <c r="L22" s="264">
        <f t="shared" si="3"/>
        <v>16286388.75614946</v>
      </c>
      <c r="M22" s="264">
        <f t="shared" si="4"/>
        <v>16286388.75614946</v>
      </c>
    </row>
    <row r="23" spans="1:13" ht="12.75">
      <c r="A23" s="115">
        <v>11</v>
      </c>
      <c r="B23" s="243" t="str">
        <f>'[1]учительство  '!B14</f>
        <v>Годобери СОШ МКУ</v>
      </c>
      <c r="C23" s="262">
        <f t="shared" si="0"/>
        <v>25278480.394508604</v>
      </c>
      <c r="D23" s="262">
        <f>'[1]учительство  '!AT14</f>
        <v>14092101.435</v>
      </c>
      <c r="E23" s="262">
        <f>'[1]Школы'!CN19</f>
        <v>2635814.88</v>
      </c>
      <c r="F23" s="262">
        <f t="shared" si="1"/>
        <v>16727916.315000001</v>
      </c>
      <c r="G23" s="262">
        <f>'[1]Школы'!CP19+'[1]группы прод дня'!O14</f>
        <v>63600</v>
      </c>
      <c r="H23" s="262">
        <f t="shared" si="2"/>
        <v>5051830.72713</v>
      </c>
      <c r="I23" s="262">
        <f>'[1]Школы'!DB19</f>
        <v>690419.093555093</v>
      </c>
      <c r="J23" s="262">
        <f>'[1]Школы'!DN19</f>
        <v>1950000</v>
      </c>
      <c r="K23" s="263">
        <f>'[1]Школы'!DR19</f>
        <v>794714.25882351</v>
      </c>
      <c r="L23" s="264">
        <f t="shared" si="3"/>
        <v>23726867.04510935</v>
      </c>
      <c r="M23" s="264">
        <f t="shared" si="4"/>
        <v>23726867.04510935</v>
      </c>
    </row>
    <row r="24" spans="1:13" ht="12.75">
      <c r="A24" s="257">
        <v>12</v>
      </c>
      <c r="B24" s="243" t="str">
        <f>'[1]учительство  '!B15</f>
        <v>Зило СОШ МКУ</v>
      </c>
      <c r="C24" s="262">
        <f t="shared" si="0"/>
        <v>9634204.055108823</v>
      </c>
      <c r="D24" s="262">
        <f>'[1]учительство  '!AT15</f>
        <v>4937765.445</v>
      </c>
      <c r="E24" s="262">
        <f>'[1]Школы'!CN20</f>
        <v>1288833.09</v>
      </c>
      <c r="F24" s="262">
        <f t="shared" si="1"/>
        <v>6226598.535</v>
      </c>
      <c r="G24" s="262">
        <f>'[1]Школы'!CP20+'[1]группы прод дня'!O15</f>
        <v>22800</v>
      </c>
      <c r="H24" s="262">
        <f t="shared" si="2"/>
        <v>1880432.75757</v>
      </c>
      <c r="I24" s="262">
        <f>'[1]Школы'!DB20</f>
        <v>497977.5343035341</v>
      </c>
      <c r="J24" s="262">
        <f>'[1]Школы'!DN20</f>
        <v>715000</v>
      </c>
      <c r="K24" s="263">
        <f>'[1]Школы'!DR20</f>
        <v>291395.228235287</v>
      </c>
      <c r="L24" s="264">
        <f t="shared" si="3"/>
        <v>9042848.902842999</v>
      </c>
      <c r="M24" s="264">
        <f t="shared" si="4"/>
        <v>9042848.902842999</v>
      </c>
    </row>
    <row r="25" spans="1:13" ht="12.75">
      <c r="A25" s="115">
        <v>13</v>
      </c>
      <c r="B25" s="243" t="str">
        <f>'[1]учительство  '!B16</f>
        <v>Кванхидатли СОШ МКУ</v>
      </c>
      <c r="C25" s="262">
        <f t="shared" si="0"/>
        <v>6938021.716903582</v>
      </c>
      <c r="D25" s="262">
        <f>'[1]учительство  '!AT16</f>
        <v>3518238.5850000004</v>
      </c>
      <c r="E25" s="262">
        <f>'[1]Школы'!CN21</f>
        <v>797342.76</v>
      </c>
      <c r="F25" s="262">
        <f t="shared" si="1"/>
        <v>4315581.345000001</v>
      </c>
      <c r="G25" s="262">
        <f>'[1]Школы'!CP21+'[1]группы прод дня'!O16</f>
        <v>18000</v>
      </c>
      <c r="H25" s="262">
        <f t="shared" si="2"/>
        <v>1303305.5661900002</v>
      </c>
      <c r="I25" s="262">
        <f>'[1]Школы'!DB21</f>
        <v>477720.5280665279</v>
      </c>
      <c r="J25" s="262">
        <f>'[1]Школы'!DN21</f>
        <v>585000</v>
      </c>
      <c r="K25" s="263">
        <f>'[1]Школы'!DR21</f>
        <v>238414.277647053</v>
      </c>
      <c r="L25" s="264">
        <f t="shared" si="3"/>
        <v>6512160.393502667</v>
      </c>
      <c r="M25" s="264">
        <f t="shared" si="4"/>
        <v>6512160.393502667</v>
      </c>
    </row>
    <row r="26" spans="1:13" ht="12.75">
      <c r="A26" s="257">
        <v>14</v>
      </c>
      <c r="B26" s="243" t="str">
        <f>'[1]учительство  '!B17</f>
        <v>Миарсо СОШ МКУ</v>
      </c>
      <c r="C26" s="262">
        <f t="shared" si="0"/>
        <v>11979866.126134062</v>
      </c>
      <c r="D26" s="262">
        <f>'[1]учительство  '!AT17</f>
        <v>6134316.915</v>
      </c>
      <c r="E26" s="262">
        <f>'[1]Школы'!CN22</f>
        <v>1729473.72</v>
      </c>
      <c r="F26" s="262">
        <f t="shared" si="1"/>
        <v>7863790.635</v>
      </c>
      <c r="G26" s="262">
        <f>'[1]Школы'!CP22+'[1]группы прод дня'!O17</f>
        <v>33600</v>
      </c>
      <c r="H26" s="262">
        <f t="shared" si="2"/>
        <v>2374864.77177</v>
      </c>
      <c r="I26" s="262">
        <f>'[1]Школы'!DB22</f>
        <v>518234.5405405403</v>
      </c>
      <c r="J26" s="262">
        <f>'[1]Школы'!DN22</f>
        <v>845000</v>
      </c>
      <c r="K26" s="263">
        <f>'[1]Школы'!DR22</f>
        <v>344376.178823521</v>
      </c>
      <c r="L26" s="264">
        <f t="shared" si="3"/>
        <v>11244532.359419052</v>
      </c>
      <c r="M26" s="264">
        <f t="shared" si="4"/>
        <v>11244532.359419052</v>
      </c>
    </row>
    <row r="27" spans="1:13" ht="12.75">
      <c r="A27" s="115">
        <v>15</v>
      </c>
      <c r="B27" s="243" t="str">
        <f>'[1]учительство  '!B18</f>
        <v>Муни СОШ МКУ</v>
      </c>
      <c r="C27" s="262">
        <f t="shared" si="0"/>
        <v>18037951.19390288</v>
      </c>
      <c r="D27" s="262">
        <f>'[1]учительство  '!AT18</f>
        <v>9800399.219999999</v>
      </c>
      <c r="E27" s="262">
        <f>'[1]Школы'!CN23</f>
        <v>1819056.78</v>
      </c>
      <c r="F27" s="262">
        <f t="shared" si="1"/>
        <v>11619455.999999998</v>
      </c>
      <c r="G27" s="262">
        <f>'[1]Школы'!CP23+'[1]группы прод дня'!O18</f>
        <v>84000</v>
      </c>
      <c r="H27" s="262">
        <f t="shared" si="2"/>
        <v>3509075.7119999994</v>
      </c>
      <c r="I27" s="262">
        <f>'[1]Школы'!DB23</f>
        <v>629648.0748440744</v>
      </c>
      <c r="J27" s="262">
        <f>'[1]Школы'!DN23</f>
        <v>1560000</v>
      </c>
      <c r="K27" s="263">
        <f>'[1]Школы'!DR23</f>
        <v>635771.407058808</v>
      </c>
      <c r="L27" s="264">
        <f t="shared" si="3"/>
        <v>16930767.319260165</v>
      </c>
      <c r="M27" s="264">
        <f t="shared" si="4"/>
        <v>16930767.319260165</v>
      </c>
    </row>
    <row r="28" spans="1:13" ht="12.75">
      <c r="A28" s="257">
        <v>16</v>
      </c>
      <c r="B28" s="243" t="str">
        <f>'[1]учительство  '!B19</f>
        <v>Ортоколо СОШ МКУ</v>
      </c>
      <c r="C28" s="262">
        <f t="shared" si="0"/>
        <v>9268964.47374882</v>
      </c>
      <c r="D28" s="262">
        <f>'[1]учительство  '!AT19</f>
        <v>4882990.68</v>
      </c>
      <c r="E28" s="262">
        <f>'[1]Школы'!CN24</f>
        <v>1070459.175</v>
      </c>
      <c r="F28" s="262">
        <f t="shared" si="1"/>
        <v>5953449.8549999995</v>
      </c>
      <c r="G28" s="262">
        <f>'[1]Школы'!CP24+'[1]группы прод дня'!O19</f>
        <v>13200</v>
      </c>
      <c r="H28" s="262">
        <f t="shared" si="2"/>
        <v>1797941.8562099999</v>
      </c>
      <c r="I28" s="262">
        <f>'[1]Школы'!DB24</f>
        <v>497977.5343035341</v>
      </c>
      <c r="J28" s="262">
        <f>'[1]Школы'!DN24</f>
        <v>715000</v>
      </c>
      <c r="K28" s="263">
        <f>'[1]Школы'!DR24</f>
        <v>291395.228235287</v>
      </c>
      <c r="L28" s="264">
        <f t="shared" si="3"/>
        <v>8700028.019178538</v>
      </c>
      <c r="M28" s="264">
        <f t="shared" si="4"/>
        <v>8700028.019178538</v>
      </c>
    </row>
    <row r="29" spans="1:13" ht="12.75">
      <c r="A29" s="115">
        <v>17</v>
      </c>
      <c r="B29" s="243" t="str">
        <f>'[1]учительство  '!B20</f>
        <v>Рахата СОШ МКУ</v>
      </c>
      <c r="C29" s="262">
        <f t="shared" si="0"/>
        <v>17446858.07959026</v>
      </c>
      <c r="D29" s="262">
        <f>'[1]учительство  '!AT20</f>
        <v>9629161.725</v>
      </c>
      <c r="E29" s="262">
        <f>'[1]Школы'!CN25</f>
        <v>1644768.825</v>
      </c>
      <c r="F29" s="262">
        <f t="shared" si="1"/>
        <v>11273930.549999999</v>
      </c>
      <c r="G29" s="262">
        <f>'[1]Школы'!CP25+'[1]группы прод дня'!O20</f>
        <v>44400</v>
      </c>
      <c r="H29" s="262">
        <f t="shared" si="2"/>
        <v>3404727.0260999994</v>
      </c>
      <c r="I29" s="262">
        <f>'[1]Школы'!DB25</f>
        <v>619519.5717255713</v>
      </c>
      <c r="J29" s="262">
        <f>'[1]Школы'!DN25</f>
        <v>1495000</v>
      </c>
      <c r="K29" s="263">
        <f>'[1]Школы'!DR25</f>
        <v>609280.931764691</v>
      </c>
      <c r="L29" s="264">
        <f t="shared" si="3"/>
        <v>16375955.973178547</v>
      </c>
      <c r="M29" s="264">
        <f t="shared" si="4"/>
        <v>16375955.973178547</v>
      </c>
    </row>
    <row r="30" spans="1:13" ht="12.75">
      <c r="A30" s="257">
        <v>18</v>
      </c>
      <c r="B30" s="243" t="str">
        <f>'[1]учительство  '!B21</f>
        <v>Риквани СОШ МКУ</v>
      </c>
      <c r="C30" s="262">
        <f t="shared" si="0"/>
        <v>10160328.132278822</v>
      </c>
      <c r="D30" s="262">
        <f>'[1]учительство  '!AT21</f>
        <v>5467415.325</v>
      </c>
      <c r="E30" s="262">
        <f>'[1]Школы'!CN26</f>
        <v>1161429.045</v>
      </c>
      <c r="F30" s="262">
        <f t="shared" si="1"/>
        <v>6628844.37</v>
      </c>
      <c r="G30" s="262">
        <f>'[1]Школы'!CP26+'[1]группы прод дня'!O21</f>
        <v>25200</v>
      </c>
      <c r="H30" s="262">
        <f t="shared" si="2"/>
        <v>2001910.99974</v>
      </c>
      <c r="I30" s="262">
        <f>'[1]Школы'!DB26</f>
        <v>497977.5343035341</v>
      </c>
      <c r="J30" s="262">
        <f>'[1]Школы'!DN26</f>
        <v>715000</v>
      </c>
      <c r="K30" s="263">
        <f>'[1]Школы'!DR26</f>
        <v>291395.228235287</v>
      </c>
      <c r="L30" s="264">
        <f t="shared" si="3"/>
        <v>9536679.063257042</v>
      </c>
      <c r="M30" s="264">
        <f t="shared" si="4"/>
        <v>9536679.063257042</v>
      </c>
    </row>
    <row r="31" spans="1:13" ht="12.75">
      <c r="A31" s="115">
        <v>19</v>
      </c>
      <c r="B31" s="243" t="str">
        <f>'[1]учительство  '!B22</f>
        <v>Тандо СОШ МКУ</v>
      </c>
      <c r="C31" s="262">
        <f t="shared" si="0"/>
        <v>9552791.798288822</v>
      </c>
      <c r="D31" s="262">
        <f>'[1]учительство  '!AT22</f>
        <v>5107249.95</v>
      </c>
      <c r="E31" s="262">
        <f>'[1]Школы'!CN27</f>
        <v>1052211.675</v>
      </c>
      <c r="F31" s="262">
        <f t="shared" si="1"/>
        <v>6159461.625</v>
      </c>
      <c r="G31" s="262">
        <f>'[1]Школы'!CP27+'[1]группы прод дня'!O22</f>
        <v>28800</v>
      </c>
      <c r="H31" s="262">
        <f t="shared" si="2"/>
        <v>1860157.4107499998</v>
      </c>
      <c r="I31" s="262">
        <f>'[1]Школы'!DB27</f>
        <v>497977.5343035341</v>
      </c>
      <c r="J31" s="262">
        <f>'[1]Школы'!DN27</f>
        <v>715000</v>
      </c>
      <c r="K31" s="263">
        <f>'[1]Школы'!DR27</f>
        <v>291395.228235287</v>
      </c>
      <c r="L31" s="264">
        <f t="shared" si="3"/>
        <v>8966433.795476416</v>
      </c>
      <c r="M31" s="264">
        <f t="shared" si="4"/>
        <v>8966433.795476416</v>
      </c>
    </row>
    <row r="32" spans="1:13" ht="12.75">
      <c r="A32" s="257">
        <v>20</v>
      </c>
      <c r="B32" s="243" t="str">
        <f>'[1]учительство  '!B23</f>
        <v>Тасута СОШ МКУ</v>
      </c>
      <c r="C32" s="262">
        <f t="shared" si="0"/>
        <v>7513342.88359358</v>
      </c>
      <c r="D32" s="262">
        <f>'[1]учительство  '!AT23</f>
        <v>4015680.36</v>
      </c>
      <c r="E32" s="262">
        <f>'[1]Школы'!CN28</f>
        <v>742697.58</v>
      </c>
      <c r="F32" s="262">
        <f t="shared" si="1"/>
        <v>4758377.9399999995</v>
      </c>
      <c r="G32" s="262">
        <f>'[1]Школы'!CP28+'[1]группы прод дня'!O23</f>
        <v>16800</v>
      </c>
      <c r="H32" s="262">
        <f t="shared" si="2"/>
        <v>1437030.1378799998</v>
      </c>
      <c r="I32" s="262">
        <f>'[1]Школы'!DB28</f>
        <v>477720.5280665279</v>
      </c>
      <c r="J32" s="262">
        <f>'[1]Школы'!DN28</f>
        <v>585000</v>
      </c>
      <c r="K32" s="263">
        <f>'[1]Школы'!DR28</f>
        <v>238414.277647053</v>
      </c>
      <c r="L32" s="264">
        <f t="shared" si="3"/>
        <v>7052167.886724299</v>
      </c>
      <c r="M32" s="264">
        <f t="shared" si="4"/>
        <v>7052167.886724299</v>
      </c>
    </row>
    <row r="33" spans="1:13" ht="12.75">
      <c r="A33" s="115">
        <v>21</v>
      </c>
      <c r="B33" s="243" t="str">
        <f>'[1]учительство  '!B24</f>
        <v>Тлох СОШ МКУ</v>
      </c>
      <c r="C33" s="262">
        <f t="shared" si="0"/>
        <v>20900177.249315504</v>
      </c>
      <c r="D33" s="262">
        <f>'[1]учительство  '!AT24</f>
        <v>11504527.71</v>
      </c>
      <c r="E33" s="262">
        <f>'[1]Школы'!CN29</f>
        <v>2247191.79</v>
      </c>
      <c r="F33" s="262">
        <f t="shared" si="1"/>
        <v>13751719.5</v>
      </c>
      <c r="G33" s="262">
        <f>'[1]Школы'!CP29+'[1]группы прод дня'!O24</f>
        <v>68400</v>
      </c>
      <c r="H33" s="262">
        <f t="shared" si="2"/>
        <v>4153019.289</v>
      </c>
      <c r="I33" s="262">
        <f>'[1]Школы'!DB29</f>
        <v>639776.5779625775</v>
      </c>
      <c r="J33" s="262">
        <f>'[1]Школы'!DN29</f>
        <v>1625000</v>
      </c>
      <c r="K33" s="263">
        <f>'[1]Школы'!DR29</f>
        <v>662261.882352925</v>
      </c>
      <c r="L33" s="264">
        <f t="shared" si="3"/>
        <v>19617307.649610717</v>
      </c>
      <c r="M33" s="264">
        <f t="shared" si="4"/>
        <v>19617307.649610717</v>
      </c>
    </row>
    <row r="34" spans="1:13" ht="12.75">
      <c r="A34" s="257">
        <v>22</v>
      </c>
      <c r="B34" s="243" t="str">
        <f>'[1]учительство  '!B25</f>
        <v>Хелетури СОШ МКУ</v>
      </c>
      <c r="C34" s="262">
        <f t="shared" si="0"/>
        <v>9539674.880786203</v>
      </c>
      <c r="D34" s="262">
        <f>'[1]учительство  '!AT25</f>
        <v>4687396.5</v>
      </c>
      <c r="E34" s="262">
        <f>'[1]Школы'!CN30</f>
        <v>1547412.33</v>
      </c>
      <c r="F34" s="262">
        <f t="shared" si="1"/>
        <v>6234808.83</v>
      </c>
      <c r="G34" s="262">
        <f>'[1]Школы'!CP30+'[1]группы прод дня'!O25</f>
        <v>19200</v>
      </c>
      <c r="H34" s="262">
        <f t="shared" si="2"/>
        <v>1882912.2666600002</v>
      </c>
      <c r="I34" s="262">
        <f>'[1]Школы'!DB30</f>
        <v>487849.031185031</v>
      </c>
      <c r="J34" s="262">
        <f>'[1]Школы'!DN30</f>
        <v>650000</v>
      </c>
      <c r="K34" s="263">
        <f>'[1]Школы'!DR30</f>
        <v>264904.75294117</v>
      </c>
      <c r="L34" s="264">
        <f t="shared" si="3"/>
        <v>8954122.00486364</v>
      </c>
      <c r="M34" s="264">
        <f t="shared" si="4"/>
        <v>8954122.00486364</v>
      </c>
    </row>
    <row r="35" spans="1:13" ht="12.75">
      <c r="A35" s="115">
        <v>23</v>
      </c>
      <c r="B35" s="243" t="str">
        <f>'[1]учительство  '!B26</f>
        <v>Чанко СОШ МКУ</v>
      </c>
      <c r="C35" s="262">
        <f t="shared" si="0"/>
        <v>9390463.52400882</v>
      </c>
      <c r="D35" s="262">
        <f>'[1]учительство  '!AT26</f>
        <v>4995305.489999999</v>
      </c>
      <c r="E35" s="262">
        <f>'[1]Школы'!CN31</f>
        <v>1045009.995</v>
      </c>
      <c r="F35" s="262">
        <f t="shared" si="1"/>
        <v>6040315.484999999</v>
      </c>
      <c r="G35" s="262">
        <f>'[1]Школы'!CP31+'[1]группы прод дня'!O26</f>
        <v>21600</v>
      </c>
      <c r="H35" s="262">
        <f t="shared" si="2"/>
        <v>1824175.27647</v>
      </c>
      <c r="I35" s="262">
        <f>'[1]Школы'!DB31</f>
        <v>497977.5343035341</v>
      </c>
      <c r="J35" s="262">
        <f>'[1]Школы'!DN31</f>
        <v>715000</v>
      </c>
      <c r="K35" s="263">
        <f>'[1]Школы'!DR31</f>
        <v>291395.228235287</v>
      </c>
      <c r="L35" s="264">
        <f t="shared" si="3"/>
        <v>8814069.360534338</v>
      </c>
      <c r="M35" s="264">
        <f t="shared" si="4"/>
        <v>8814069.360534338</v>
      </c>
    </row>
    <row r="36" spans="1:13" ht="12.75">
      <c r="A36" s="257">
        <v>24</v>
      </c>
      <c r="B36" s="243" t="str">
        <f>'[1]учительство  '!B27</f>
        <v>Шодрода СОШ МКУ</v>
      </c>
      <c r="C36" s="262">
        <f t="shared" si="0"/>
        <v>8382327.344408821</v>
      </c>
      <c r="D36" s="262">
        <f>'[1]учительство  '!AT27</f>
        <v>4176486.33</v>
      </c>
      <c r="E36" s="262">
        <f>'[1]Школы'!CN32</f>
        <v>1088609.355</v>
      </c>
      <c r="F36" s="262">
        <f t="shared" si="1"/>
        <v>5265095.6850000005</v>
      </c>
      <c r="G36" s="262">
        <f>'[1]Школы'!CP32+'[1]группы прод дня'!O27</f>
        <v>22800</v>
      </c>
      <c r="H36" s="262">
        <f t="shared" si="2"/>
        <v>1590058.89687</v>
      </c>
      <c r="I36" s="262">
        <f>'[1]Школы'!DB32</f>
        <v>497977.5343035341</v>
      </c>
      <c r="J36" s="262">
        <f>'[1]Школы'!DN32</f>
        <v>715000</v>
      </c>
      <c r="K36" s="263">
        <f>'[1]Школы'!DR32</f>
        <v>291395.228235287</v>
      </c>
      <c r="L36" s="264">
        <f t="shared" si="3"/>
        <v>7867813.386147132</v>
      </c>
      <c r="M36" s="264">
        <f t="shared" si="4"/>
        <v>7867813.386147132</v>
      </c>
    </row>
    <row r="37" spans="1:13" ht="12.75">
      <c r="A37" s="115">
        <v>25</v>
      </c>
      <c r="B37" s="243" t="str">
        <f>'[1]учительство  '!B28</f>
        <v>Инхело ООШ МКУ </v>
      </c>
      <c r="C37" s="262">
        <f t="shared" si="0"/>
        <v>8758532.73594406</v>
      </c>
      <c r="D37" s="262">
        <f>'[1]учительство  '!AT28</f>
        <v>4424954.145</v>
      </c>
      <c r="E37" s="262">
        <f>'[1]Школы'!CN33</f>
        <v>979440.645</v>
      </c>
      <c r="F37" s="262">
        <f t="shared" si="1"/>
        <v>5404394.789999999</v>
      </c>
      <c r="G37" s="262">
        <f>'[1]Школы'!CP33+'[1]группы прод дня'!O28</f>
        <v>14400</v>
      </c>
      <c r="H37" s="262">
        <f t="shared" si="2"/>
        <v>1632127.2265799996</v>
      </c>
      <c r="I37" s="262">
        <f>'[1]Школы'!DB33</f>
        <v>518234.5405405403</v>
      </c>
      <c r="J37" s="262">
        <f>'[1]Школы'!DN33</f>
        <v>845000</v>
      </c>
      <c r="K37" s="263">
        <f>'[1]Школы'!DR33</f>
        <v>344376.178823521</v>
      </c>
      <c r="L37" s="264">
        <f t="shared" si="3"/>
        <v>8220926.989785626</v>
      </c>
      <c r="M37" s="264">
        <f t="shared" si="4"/>
        <v>8220926.989785626</v>
      </c>
    </row>
    <row r="38" spans="1:13" ht="12.75">
      <c r="A38" s="257">
        <v>26</v>
      </c>
      <c r="B38" s="243" t="str">
        <f>'[1]учительство  '!B29</f>
        <v>Кижани ООШ МКУ</v>
      </c>
      <c r="C38" s="262">
        <f t="shared" si="0"/>
        <v>7142277.199723581</v>
      </c>
      <c r="D38" s="262">
        <f>'[1]учительство  '!AT29</f>
        <v>3576334.155</v>
      </c>
      <c r="E38" s="262">
        <f>'[1]Школы'!CN34</f>
        <v>897047.1</v>
      </c>
      <c r="F38" s="262">
        <f t="shared" si="1"/>
        <v>4473381.255</v>
      </c>
      <c r="G38" s="262">
        <f>'[1]Школы'!CP34+'[1]группы прод дня'!O29</f>
        <v>16800</v>
      </c>
      <c r="H38" s="262">
        <f t="shared" si="2"/>
        <v>1350961.13901</v>
      </c>
      <c r="I38" s="262">
        <f>'[1]Школы'!DB34</f>
        <v>477720.5280665279</v>
      </c>
      <c r="J38" s="262">
        <f>'[1]Школы'!DN34</f>
        <v>585000</v>
      </c>
      <c r="K38" s="263">
        <f>'[1]Школы'!DR34</f>
        <v>238414.277647053</v>
      </c>
      <c r="L38" s="264">
        <f t="shared" si="3"/>
        <v>6703878.5113827875</v>
      </c>
      <c r="M38" s="264">
        <f t="shared" si="4"/>
        <v>6703878.5113827875</v>
      </c>
    </row>
    <row r="39" spans="1:13" ht="12.75">
      <c r="A39" s="115">
        <v>27</v>
      </c>
      <c r="B39" s="243" t="str">
        <f>'[1]учительство  '!B30</f>
        <v>Беледи НОШ МКУ</v>
      </c>
      <c r="C39" s="262">
        <f t="shared" si="0"/>
        <v>755886.0135626202</v>
      </c>
      <c r="D39" s="262">
        <f>'[1]учительство  '!AT30</f>
        <v>361782.57</v>
      </c>
      <c r="E39" s="262">
        <f>'[1]Школы'!CN35</f>
        <v>107623.755</v>
      </c>
      <c r="F39" s="262">
        <f t="shared" si="1"/>
        <v>469406.325</v>
      </c>
      <c r="G39" s="262">
        <f>'[1]Школы'!CP35+'[1]группы прод дня'!O30</f>
        <v>2400</v>
      </c>
      <c r="H39" s="262">
        <f t="shared" si="2"/>
        <v>141760.71015</v>
      </c>
      <c r="I39" s="262">
        <f>'[1]Школы'!DB35</f>
        <v>50828.5031185031</v>
      </c>
      <c r="J39" s="262">
        <f>'[1]Школы'!DN35</f>
        <v>65000</v>
      </c>
      <c r="K39" s="263">
        <f>'[1]Школы'!DR35</f>
        <v>26490.475294117</v>
      </c>
      <c r="L39" s="264">
        <f t="shared" si="3"/>
        <v>709489.1253413357</v>
      </c>
      <c r="M39" s="264">
        <f t="shared" si="4"/>
        <v>709489.1253413357</v>
      </c>
    </row>
    <row r="40" spans="1:13" ht="12.75">
      <c r="A40" s="257">
        <v>28</v>
      </c>
      <c r="B40" s="243" t="str">
        <f>'[1]учительство  '!B31</f>
        <v>В-Алак НОШ МКУ</v>
      </c>
      <c r="C40" s="262">
        <f t="shared" si="0"/>
        <v>644198.9055026202</v>
      </c>
      <c r="D40" s="262">
        <f>'[1]учительство  '!AT31</f>
        <v>276923.04000000004</v>
      </c>
      <c r="E40" s="262">
        <f>'[1]Школы'!CN36</f>
        <v>107623.755</v>
      </c>
      <c r="F40" s="262">
        <f t="shared" si="1"/>
        <v>384546.79500000004</v>
      </c>
      <c r="G40" s="262">
        <f>'[1]Школы'!CP36+'[1]группы прод дня'!O31</f>
        <v>1200</v>
      </c>
      <c r="H40" s="262">
        <f t="shared" si="2"/>
        <v>116133.13209000001</v>
      </c>
      <c r="I40" s="262">
        <f>'[1]Школы'!DB36</f>
        <v>50828.5031185031</v>
      </c>
      <c r="J40" s="262">
        <f>'[1]Школы'!DN36</f>
        <v>65000</v>
      </c>
      <c r="K40" s="263">
        <f>'[1]Школы'!DR36</f>
        <v>26490.475294117</v>
      </c>
      <c r="L40" s="264">
        <f t="shared" si="3"/>
        <v>604657.461323745</v>
      </c>
      <c r="M40" s="264">
        <f t="shared" si="4"/>
        <v>604657.461323745</v>
      </c>
    </row>
    <row r="41" spans="1:13" ht="12.75">
      <c r="A41" s="115">
        <v>29</v>
      </c>
      <c r="B41" s="243" t="str">
        <f>'[1]учительство  '!B32</f>
        <v>Гунха НОШ МКУ</v>
      </c>
      <c r="C41" s="262">
        <f t="shared" si="0"/>
        <v>1615533.6553778602</v>
      </c>
      <c r="D41" s="262">
        <f>'[1]учительство  '!AT32</f>
        <v>877643.085</v>
      </c>
      <c r="E41" s="262">
        <f>'[1]Школы'!CN37</f>
        <v>94996.485</v>
      </c>
      <c r="F41" s="262">
        <f t="shared" si="1"/>
        <v>972639.57</v>
      </c>
      <c r="G41" s="262">
        <f>'[1]Школы'!CP37+'[1]группы прод дня'!O32</f>
        <v>3600</v>
      </c>
      <c r="H41" s="262">
        <f t="shared" si="2"/>
        <v>293737.15014</v>
      </c>
      <c r="I41" s="262">
        <f>'[1]Школы'!DB37</f>
        <v>71085.5093555093</v>
      </c>
      <c r="J41" s="262">
        <f>'[1]Школы'!DN37</f>
        <v>195000</v>
      </c>
      <c r="K41" s="263">
        <f>'[1]Школы'!DR37</f>
        <v>79471.425882351</v>
      </c>
      <c r="L41" s="264">
        <f t="shared" si="3"/>
        <v>1516370.9071838427</v>
      </c>
      <c r="M41" s="264">
        <f t="shared" si="4"/>
        <v>1516370.9071838427</v>
      </c>
    </row>
    <row r="42" spans="1:13" ht="12.75">
      <c r="A42" s="257">
        <v>30</v>
      </c>
      <c r="B42" s="243" t="str">
        <f>'[1]учительство  '!B33</f>
        <v>Зибирхали НОШ МКУ</v>
      </c>
      <c r="C42" s="262">
        <f t="shared" si="0"/>
        <v>646305.4698926202</v>
      </c>
      <c r="D42" s="262">
        <f>'[1]учительство  '!AT33</f>
        <v>276923.04000000004</v>
      </c>
      <c r="E42" s="262">
        <f>'[1]Школы'!CN38</f>
        <v>109241.7</v>
      </c>
      <c r="F42" s="262">
        <f t="shared" si="1"/>
        <v>386164.74000000005</v>
      </c>
      <c r="G42" s="262">
        <f>'[1]Школы'!CP38+'[1]группы прод дня'!O33</f>
        <v>1200</v>
      </c>
      <c r="H42" s="262">
        <f t="shared" si="2"/>
        <v>116621.75148000002</v>
      </c>
      <c r="I42" s="262">
        <f>'[1]Школы'!DB38</f>
        <v>50828.5031185031</v>
      </c>
      <c r="J42" s="262">
        <f>'[1]Школы'!DN38</f>
        <v>65000</v>
      </c>
      <c r="K42" s="263">
        <f>'[1]Школы'!DR38</f>
        <v>26490.475294117</v>
      </c>
      <c r="L42" s="264">
        <f t="shared" si="3"/>
        <v>606634.7231062353</v>
      </c>
      <c r="M42" s="264">
        <f t="shared" si="4"/>
        <v>606634.7231062353</v>
      </c>
    </row>
    <row r="43" spans="1:13" ht="12.75">
      <c r="A43" s="115">
        <v>31</v>
      </c>
      <c r="B43" s="243" t="str">
        <f>'[1]учительство  '!B34</f>
        <v>Н-Алак НОШ МКУ</v>
      </c>
      <c r="C43" s="262">
        <f t="shared" si="0"/>
        <v>1048518.78193524</v>
      </c>
      <c r="D43" s="262">
        <f>'[1]учительство  '!AT34</f>
        <v>508490.55</v>
      </c>
      <c r="E43" s="262">
        <f>'[1]Школы'!CN39</f>
        <v>107623.755</v>
      </c>
      <c r="F43" s="262">
        <f t="shared" si="1"/>
        <v>616114.3049999999</v>
      </c>
      <c r="G43" s="262">
        <f>'[1]Школы'!CP39+'[1]группы прод дня'!O34</f>
        <v>2400</v>
      </c>
      <c r="H43" s="262">
        <f t="shared" si="2"/>
        <v>186066.52010999995</v>
      </c>
      <c r="I43" s="262">
        <f>'[1]Школы'!DB39</f>
        <v>60957.0062370062</v>
      </c>
      <c r="J43" s="262">
        <f>'[1]Школы'!DN39</f>
        <v>130000</v>
      </c>
      <c r="K43" s="263">
        <f>'[1]Школы'!DR39</f>
        <v>52980.950588234</v>
      </c>
      <c r="L43" s="264">
        <f t="shared" si="3"/>
        <v>984159.8602850294</v>
      </c>
      <c r="M43" s="264">
        <f t="shared" si="4"/>
        <v>984159.8602850294</v>
      </c>
    </row>
    <row r="44" spans="1:13" ht="12.75">
      <c r="A44" s="132"/>
      <c r="B44" s="265" t="s">
        <v>479</v>
      </c>
      <c r="C44" s="266">
        <f>SUM(C12:C43)</f>
        <v>345683895.25154823</v>
      </c>
      <c r="D44" s="266">
        <f aca="true" t="shared" si="5" ref="D44:M44">SUM(D12:D43)</f>
        <v>184447188.18000004</v>
      </c>
      <c r="E44" s="266">
        <f t="shared" si="5"/>
        <v>39706012.57500001</v>
      </c>
      <c r="F44" s="266">
        <f t="shared" si="5"/>
        <v>224153200.755</v>
      </c>
      <c r="G44" s="266">
        <f t="shared" si="5"/>
        <v>984000</v>
      </c>
      <c r="H44" s="266">
        <f t="shared" si="5"/>
        <v>67694266.62800999</v>
      </c>
      <c r="I44" s="266">
        <f t="shared" si="5"/>
        <v>14151956.819126815</v>
      </c>
      <c r="J44" s="266">
        <f t="shared" si="5"/>
        <v>27495000</v>
      </c>
      <c r="K44" s="266">
        <f t="shared" si="5"/>
        <v>11205471.049411494</v>
      </c>
      <c r="L44" s="266">
        <f t="shared" si="5"/>
        <v>324465541.213892</v>
      </c>
      <c r="M44" s="266">
        <f t="shared" si="5"/>
        <v>324465541.213892</v>
      </c>
    </row>
  </sheetData>
  <sheetProtection/>
  <mergeCells count="18">
    <mergeCell ref="L8:L10"/>
    <mergeCell ref="M8:M10"/>
    <mergeCell ref="D9:E9"/>
    <mergeCell ref="G9:G10"/>
    <mergeCell ref="H9:H10"/>
    <mergeCell ref="I9:I10"/>
    <mergeCell ref="J9:J10"/>
    <mergeCell ref="K9:K10"/>
    <mergeCell ref="E1:K1"/>
    <mergeCell ref="F3:J3"/>
    <mergeCell ref="B4:K4"/>
    <mergeCell ref="B5:K5"/>
    <mergeCell ref="B6:K6"/>
    <mergeCell ref="A8:A10"/>
    <mergeCell ref="B8:B10"/>
    <mergeCell ref="C8:C10"/>
    <mergeCell ref="D8:E8"/>
    <mergeCell ref="F8:F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E32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17.25390625" style="0" customWidth="1"/>
    <col min="5" max="5" width="11.00390625" style="0" customWidth="1"/>
  </cols>
  <sheetData>
    <row r="1" spans="3:5" ht="12.75">
      <c r="C1" s="378" t="s">
        <v>370</v>
      </c>
      <c r="D1" s="378"/>
      <c r="E1" s="378"/>
    </row>
    <row r="2" spans="3:5" ht="12.75">
      <c r="C2" s="378" t="s">
        <v>349</v>
      </c>
      <c r="D2" s="378"/>
      <c r="E2" s="378"/>
    </row>
    <row r="3" spans="2:5" ht="12.75">
      <c r="B3" s="408" t="s">
        <v>350</v>
      </c>
      <c r="C3" s="408"/>
      <c r="D3" s="408"/>
      <c r="E3" s="408"/>
    </row>
    <row r="4" spans="3:5" ht="12.75">
      <c r="C4" s="311" t="s">
        <v>5</v>
      </c>
      <c r="D4" s="311"/>
      <c r="E4" s="311"/>
    </row>
    <row r="5" spans="1:5" ht="76.5" customHeight="1">
      <c r="A5" s="389" t="s">
        <v>371</v>
      </c>
      <c r="B5" s="389"/>
      <c r="C5" s="389"/>
      <c r="D5" s="389"/>
      <c r="E5" s="389"/>
    </row>
    <row r="6" ht="8.25" customHeight="1" thickBot="1">
      <c r="C6" s="204"/>
    </row>
    <row r="7" spans="1:5" ht="12.75">
      <c r="A7" s="409" t="s">
        <v>352</v>
      </c>
      <c r="B7" s="314" t="s">
        <v>372</v>
      </c>
      <c r="C7" s="412" t="s">
        <v>232</v>
      </c>
      <c r="D7" s="413"/>
      <c r="E7" s="414"/>
    </row>
    <row r="8" spans="1:5" ht="12.75">
      <c r="A8" s="410"/>
      <c r="B8" s="315"/>
      <c r="C8" s="415"/>
      <c r="D8" s="385"/>
      <c r="E8" s="416"/>
    </row>
    <row r="9" spans="1:5" ht="13.5" thickBot="1">
      <c r="A9" s="410"/>
      <c r="B9" s="315"/>
      <c r="C9" s="417"/>
      <c r="D9" s="418"/>
      <c r="E9" s="419"/>
    </row>
    <row r="10" spans="1:5" ht="43.5" customHeight="1" thickBot="1">
      <c r="A10" s="411"/>
      <c r="B10" s="316"/>
      <c r="C10" s="205" t="s">
        <v>355</v>
      </c>
      <c r="D10" s="206" t="s">
        <v>356</v>
      </c>
      <c r="E10" s="206" t="s">
        <v>373</v>
      </c>
    </row>
    <row r="11" spans="1:5" ht="13.5" thickBot="1">
      <c r="A11" s="175" t="s">
        <v>358</v>
      </c>
      <c r="B11" s="175"/>
      <c r="C11" s="175" t="s">
        <v>20</v>
      </c>
      <c r="D11" s="175" t="s">
        <v>359</v>
      </c>
      <c r="E11" s="207" t="s">
        <v>360</v>
      </c>
    </row>
    <row r="12" spans="1:5" ht="12.75">
      <c r="A12" s="208" t="s">
        <v>327</v>
      </c>
      <c r="B12" s="209">
        <f>'[1]Расч дот РФФПП'!B7</f>
        <v>2.695</v>
      </c>
      <c r="C12" s="52">
        <v>38686</v>
      </c>
      <c r="D12" s="210">
        <f>C12*1.2802726367933</f>
        <v>49528.6272269856</v>
      </c>
      <c r="E12" s="210">
        <f>D12</f>
        <v>49528.6272269856</v>
      </c>
    </row>
    <row r="13" spans="1:5" ht="12.75">
      <c r="A13" s="208" t="s">
        <v>328</v>
      </c>
      <c r="B13" s="209">
        <f>'[1]Расч дот РФФПП'!B8</f>
        <v>5.81</v>
      </c>
      <c r="C13" s="52">
        <v>83400</v>
      </c>
      <c r="D13" s="210">
        <f aca="true" t="shared" si="0" ref="D13:D31">C13*1.2802726367933</f>
        <v>106774.73790856122</v>
      </c>
      <c r="E13" s="210">
        <f aca="true" t="shared" si="1" ref="E13:E31">D13</f>
        <v>106774.73790856122</v>
      </c>
    </row>
    <row r="14" spans="1:5" ht="12.75">
      <c r="A14" s="208" t="s">
        <v>329</v>
      </c>
      <c r="B14" s="209">
        <f>'[1]Расч дот РФФПП'!B9</f>
        <v>5.275</v>
      </c>
      <c r="C14" s="52">
        <v>75720</v>
      </c>
      <c r="D14" s="210">
        <f t="shared" si="0"/>
        <v>96942.24405798868</v>
      </c>
      <c r="E14" s="210">
        <f t="shared" si="1"/>
        <v>96942.24405798868</v>
      </c>
    </row>
    <row r="15" spans="1:5" ht="12.75">
      <c r="A15" s="208" t="s">
        <v>330</v>
      </c>
      <c r="B15" s="209">
        <f>'[1]Расч дот РФФПП'!B10</f>
        <v>0.86</v>
      </c>
      <c r="C15" s="52">
        <v>12345</v>
      </c>
      <c r="D15" s="210">
        <f t="shared" si="0"/>
        <v>15804.965701213288</v>
      </c>
      <c r="E15" s="210">
        <f t="shared" si="1"/>
        <v>15804.965701213288</v>
      </c>
    </row>
    <row r="16" spans="1:5" ht="12.75">
      <c r="A16" s="208" t="s">
        <v>331</v>
      </c>
      <c r="B16" s="209"/>
      <c r="C16" s="52">
        <v>0</v>
      </c>
      <c r="D16" s="210">
        <f t="shared" si="0"/>
        <v>0</v>
      </c>
      <c r="E16" s="210">
        <f t="shared" si="1"/>
        <v>0</v>
      </c>
    </row>
    <row r="17" spans="1:5" ht="12.75">
      <c r="A17" s="208" t="s">
        <v>332</v>
      </c>
      <c r="B17" s="209">
        <f>'[1]Расч дот РФФПП'!B12</f>
        <v>3.696</v>
      </c>
      <c r="C17" s="52">
        <v>53054</v>
      </c>
      <c r="D17" s="210">
        <f t="shared" si="0"/>
        <v>67923.58447243173</v>
      </c>
      <c r="E17" s="210">
        <f t="shared" si="1"/>
        <v>67923.58447243173</v>
      </c>
    </row>
    <row r="18" spans="1:5" ht="12.75">
      <c r="A18" s="208" t="s">
        <v>333</v>
      </c>
      <c r="B18" s="209">
        <f>'[1]Расч дот РФФПП'!B13</f>
        <v>3.232</v>
      </c>
      <c r="C18" s="52">
        <v>46394</v>
      </c>
      <c r="D18" s="210">
        <f t="shared" si="0"/>
        <v>59396.968711388356</v>
      </c>
      <c r="E18" s="210">
        <f t="shared" si="1"/>
        <v>59396.968711388356</v>
      </c>
    </row>
    <row r="19" spans="1:5" ht="12.75">
      <c r="A19" s="208" t="s">
        <v>334</v>
      </c>
      <c r="B19" s="209">
        <f>'[1]Расч дот РФФПП'!B14</f>
        <v>1.27</v>
      </c>
      <c r="C19" s="52">
        <v>18230</v>
      </c>
      <c r="D19" s="210">
        <f t="shared" si="0"/>
        <v>23339.370168741858</v>
      </c>
      <c r="E19" s="210">
        <f t="shared" si="1"/>
        <v>23339.370168741858</v>
      </c>
    </row>
    <row r="20" spans="1:5" ht="12.75">
      <c r="A20" s="208" t="s">
        <v>335</v>
      </c>
      <c r="B20" s="209">
        <f>'[1]Расч дот РФФПП'!B15</f>
        <v>2.139</v>
      </c>
      <c r="C20" s="52">
        <v>30704</v>
      </c>
      <c r="D20" s="210">
        <f t="shared" si="0"/>
        <v>39309.49104010148</v>
      </c>
      <c r="E20" s="210">
        <f t="shared" si="1"/>
        <v>39309.49104010148</v>
      </c>
    </row>
    <row r="21" spans="1:5" ht="12.75">
      <c r="A21" s="208" t="s">
        <v>336</v>
      </c>
      <c r="B21" s="209">
        <f>'[1]Расч дот РФФПП'!B16</f>
        <v>0.925</v>
      </c>
      <c r="C21" s="52">
        <v>13278</v>
      </c>
      <c r="D21" s="210">
        <f t="shared" si="0"/>
        <v>16999.460071341437</v>
      </c>
      <c r="E21" s="210">
        <f t="shared" si="1"/>
        <v>16999.460071341437</v>
      </c>
    </row>
    <row r="22" spans="1:5" ht="12.75">
      <c r="A22" s="208" t="s">
        <v>337</v>
      </c>
      <c r="B22" s="209">
        <f>'[1]Расч дот РФФПП'!B17</f>
        <v>0.348</v>
      </c>
      <c r="C22" s="52">
        <v>4995</v>
      </c>
      <c r="D22" s="210">
        <f t="shared" si="0"/>
        <v>6394.961820782533</v>
      </c>
      <c r="E22" s="210">
        <f t="shared" si="1"/>
        <v>6394.961820782533</v>
      </c>
    </row>
    <row r="23" spans="1:5" ht="12.75">
      <c r="A23" s="208" t="s">
        <v>338</v>
      </c>
      <c r="B23" s="209">
        <f>'[1]Расч дот РФФПП'!B18</f>
        <v>1.72</v>
      </c>
      <c r="C23" s="52">
        <v>24690</v>
      </c>
      <c r="D23" s="210">
        <f t="shared" si="0"/>
        <v>31609.931402426577</v>
      </c>
      <c r="E23" s="210">
        <f t="shared" si="1"/>
        <v>31609.931402426577</v>
      </c>
    </row>
    <row r="24" spans="1:5" ht="12.75">
      <c r="A24" s="208" t="s">
        <v>339</v>
      </c>
      <c r="B24" s="209">
        <f>'[1]Расч дот РФФПП'!B19</f>
        <v>3.925</v>
      </c>
      <c r="C24" s="52">
        <v>56342</v>
      </c>
      <c r="D24" s="210">
        <f t="shared" si="0"/>
        <v>72133.1209022081</v>
      </c>
      <c r="E24" s="210">
        <f t="shared" si="1"/>
        <v>72133.1209022081</v>
      </c>
    </row>
    <row r="25" spans="1:5" ht="12.75">
      <c r="A25" s="208" t="s">
        <v>340</v>
      </c>
      <c r="B25" s="209">
        <f>'[1]Расч дот РФФПП'!B20</f>
        <v>2.904</v>
      </c>
      <c r="C25" s="52">
        <v>41686</v>
      </c>
      <c r="D25" s="210">
        <f t="shared" si="0"/>
        <v>53369.4451373655</v>
      </c>
      <c r="E25" s="210">
        <f t="shared" si="1"/>
        <v>53369.4451373655</v>
      </c>
    </row>
    <row r="26" spans="1:5" ht="12.75">
      <c r="A26" s="208" t="s">
        <v>341</v>
      </c>
      <c r="B26" s="209">
        <f>'[1]Расч дот РФФПП'!B21</f>
        <v>1.269</v>
      </c>
      <c r="C26" s="52">
        <v>18216</v>
      </c>
      <c r="D26" s="210">
        <f t="shared" si="0"/>
        <v>23321.44635182675</v>
      </c>
      <c r="E26" s="210">
        <f t="shared" si="1"/>
        <v>23321.44635182675</v>
      </c>
    </row>
    <row r="27" spans="1:5" ht="12.75">
      <c r="A27" s="208" t="s">
        <v>342</v>
      </c>
      <c r="B27" s="209">
        <f>'[1]Расч дот РФФПП'!B22</f>
        <v>0.661</v>
      </c>
      <c r="C27" s="52">
        <v>9488</v>
      </c>
      <c r="D27" s="210">
        <f t="shared" si="0"/>
        <v>12147.22677789483</v>
      </c>
      <c r="E27" s="210">
        <f t="shared" si="1"/>
        <v>12147.22677789483</v>
      </c>
    </row>
    <row r="28" spans="1:5" ht="12.75">
      <c r="A28" s="208" t="s">
        <v>343</v>
      </c>
      <c r="B28" s="209">
        <f>'[1]Расч дот РФФПП'!B23</f>
        <v>2.814</v>
      </c>
      <c r="C28" s="52">
        <v>40394</v>
      </c>
      <c r="D28" s="210">
        <f t="shared" si="0"/>
        <v>51715.33289062856</v>
      </c>
      <c r="E28" s="210">
        <f t="shared" si="1"/>
        <v>51715.33289062856</v>
      </c>
    </row>
    <row r="29" spans="1:5" ht="12.75">
      <c r="A29" s="208" t="s">
        <v>344</v>
      </c>
      <c r="B29" s="209">
        <f>'[1]Расч дот РФФПП'!B24</f>
        <v>1.378</v>
      </c>
      <c r="C29" s="52">
        <v>19781</v>
      </c>
      <c r="D29" s="210">
        <f t="shared" si="0"/>
        <v>25325.073028408267</v>
      </c>
      <c r="E29" s="210">
        <f t="shared" si="1"/>
        <v>25325.073028408267</v>
      </c>
    </row>
    <row r="30" spans="1:5" ht="12.75">
      <c r="A30" s="208" t="s">
        <v>345</v>
      </c>
      <c r="B30" s="209">
        <f>'[1]Расч дот РФФПП'!B25</f>
        <v>0.709</v>
      </c>
      <c r="C30" s="52">
        <v>10177</v>
      </c>
      <c r="D30" s="210">
        <f t="shared" si="0"/>
        <v>13029.334624645413</v>
      </c>
      <c r="E30" s="210">
        <f t="shared" si="1"/>
        <v>13029.334624645413</v>
      </c>
    </row>
    <row r="31" spans="1:5" ht="13.5" thickBot="1">
      <c r="A31" s="211" t="s">
        <v>346</v>
      </c>
      <c r="B31" s="209">
        <f>'[1]Расч дот РФФПП'!B26</f>
        <v>1.277</v>
      </c>
      <c r="C31" s="52">
        <v>18331</v>
      </c>
      <c r="D31" s="210">
        <f t="shared" si="0"/>
        <v>23468.67770505798</v>
      </c>
      <c r="E31" s="210">
        <f t="shared" si="1"/>
        <v>23468.67770505798</v>
      </c>
    </row>
    <row r="32" spans="1:5" ht="13.5" thickBot="1">
      <c r="A32" s="186" t="s">
        <v>347</v>
      </c>
      <c r="B32" s="212">
        <f>SUM(B12:B31)</f>
        <v>42.907</v>
      </c>
      <c r="C32" s="168">
        <f>SUM(C12:C31)</f>
        <v>615911</v>
      </c>
      <c r="D32" s="168">
        <f>SUM(D12:D31)</f>
        <v>788533.9999999981</v>
      </c>
      <c r="E32" s="168">
        <f>SUM(E12:E31)</f>
        <v>788533.9999999981</v>
      </c>
    </row>
  </sheetData>
  <sheetProtection/>
  <mergeCells count="8">
    <mergeCell ref="C1:E1"/>
    <mergeCell ref="C2:E2"/>
    <mergeCell ref="B3:E3"/>
    <mergeCell ref="C4:E4"/>
    <mergeCell ref="A5:E5"/>
    <mergeCell ref="A7:A10"/>
    <mergeCell ref="B7:B10"/>
    <mergeCell ref="C7:E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16.875" style="0" customWidth="1"/>
    <col min="4" max="4" width="9.625" style="0" customWidth="1"/>
  </cols>
  <sheetData>
    <row r="1" spans="2:4" ht="12.75">
      <c r="B1" s="378" t="s">
        <v>374</v>
      </c>
      <c r="C1" s="378"/>
      <c r="D1" s="378"/>
    </row>
    <row r="2" spans="2:4" ht="12.75">
      <c r="B2" s="378" t="s">
        <v>349</v>
      </c>
      <c r="C2" s="378"/>
      <c r="D2" s="378"/>
    </row>
    <row r="3" spans="1:4" ht="12.75">
      <c r="A3" s="378" t="s">
        <v>350</v>
      </c>
      <c r="B3" s="378"/>
      <c r="C3" s="378"/>
      <c r="D3" s="378"/>
    </row>
    <row r="4" spans="2:4" ht="12.75">
      <c r="B4" s="311" t="s">
        <v>5</v>
      </c>
      <c r="C4" s="311"/>
      <c r="D4" s="311"/>
    </row>
    <row r="5" spans="1:4" ht="82.5" customHeight="1">
      <c r="A5" s="389" t="s">
        <v>375</v>
      </c>
      <c r="B5" s="389"/>
      <c r="C5" s="389"/>
      <c r="D5" s="389"/>
    </row>
    <row r="6" spans="2:4" ht="15.75" thickBot="1">
      <c r="B6" s="204"/>
      <c r="D6" s="213" t="s">
        <v>376</v>
      </c>
    </row>
    <row r="7" spans="1:4" ht="12.75">
      <c r="A7" s="379" t="s">
        <v>352</v>
      </c>
      <c r="B7" s="382" t="s">
        <v>232</v>
      </c>
      <c r="C7" s="383"/>
      <c r="D7" s="420"/>
    </row>
    <row r="8" spans="1:4" ht="12.75">
      <c r="A8" s="380"/>
      <c r="B8" s="384"/>
      <c r="C8" s="385"/>
      <c r="D8" s="421"/>
    </row>
    <row r="9" spans="1:4" ht="12.75">
      <c r="A9" s="380"/>
      <c r="B9" s="386"/>
      <c r="C9" s="387"/>
      <c r="D9" s="422"/>
    </row>
    <row r="10" spans="1:4" ht="13.5" thickBot="1">
      <c r="A10" s="381"/>
      <c r="B10" s="214" t="s">
        <v>377</v>
      </c>
      <c r="C10" s="214" t="s">
        <v>378</v>
      </c>
      <c r="D10" s="214" t="s">
        <v>357</v>
      </c>
    </row>
    <row r="11" spans="1:4" ht="13.5" thickBot="1">
      <c r="A11" s="175" t="s">
        <v>358</v>
      </c>
      <c r="B11" s="175" t="s">
        <v>20</v>
      </c>
      <c r="C11" s="175" t="s">
        <v>359</v>
      </c>
      <c r="D11" s="207" t="s">
        <v>360</v>
      </c>
    </row>
    <row r="12" spans="1:4" ht="12.75">
      <c r="A12" s="208" t="s">
        <v>327</v>
      </c>
      <c r="B12" s="57">
        <v>47000</v>
      </c>
      <c r="C12" s="215">
        <f>B12*1.0252237</f>
        <v>48185.5139</v>
      </c>
      <c r="D12" s="215">
        <f>C12</f>
        <v>48185.5139</v>
      </c>
    </row>
    <row r="13" spans="1:4" ht="12.75">
      <c r="A13" s="208" t="s">
        <v>328</v>
      </c>
      <c r="B13" s="57">
        <v>112000</v>
      </c>
      <c r="C13" s="215">
        <f>B13*1.0252237</f>
        <v>114825.0544</v>
      </c>
      <c r="D13" s="215">
        <f aca="true" t="shared" si="0" ref="D13:D31">C13</f>
        <v>114825.0544</v>
      </c>
    </row>
    <row r="14" spans="1:4" ht="12.75">
      <c r="A14" s="208" t="s">
        <v>329</v>
      </c>
      <c r="B14" s="57">
        <v>100000</v>
      </c>
      <c r="C14" s="215">
        <f>B14*1.0252237</f>
        <v>102522.37</v>
      </c>
      <c r="D14" s="215">
        <f t="shared" si="0"/>
        <v>102522.37</v>
      </c>
    </row>
    <row r="15" spans="1:4" ht="12.75">
      <c r="A15" s="208" t="s">
        <v>330</v>
      </c>
      <c r="B15" s="57">
        <v>47000</v>
      </c>
      <c r="C15" s="215">
        <f aca="true" t="shared" si="1" ref="C15:C31">B15*1.0252237</f>
        <v>48185.5139</v>
      </c>
      <c r="D15" s="215">
        <f t="shared" si="0"/>
        <v>48185.5139</v>
      </c>
    </row>
    <row r="16" spans="1:4" ht="12.75">
      <c r="A16" s="208" t="s">
        <v>331</v>
      </c>
      <c r="B16" s="57">
        <f>H33*G16</f>
        <v>0</v>
      </c>
      <c r="C16" s="215">
        <f t="shared" si="1"/>
        <v>0</v>
      </c>
      <c r="D16" s="215">
        <f t="shared" si="0"/>
        <v>0</v>
      </c>
    </row>
    <row r="17" spans="1:4" ht="12.75">
      <c r="A17" s="208" t="s">
        <v>332</v>
      </c>
      <c r="B17" s="57">
        <v>112000</v>
      </c>
      <c r="C17" s="215">
        <f t="shared" si="1"/>
        <v>114825.0544</v>
      </c>
      <c r="D17" s="215">
        <f t="shared" si="0"/>
        <v>114825.0544</v>
      </c>
    </row>
    <row r="18" spans="1:4" ht="12.75">
      <c r="A18" s="208" t="s">
        <v>333</v>
      </c>
      <c r="B18" s="57">
        <v>112000</v>
      </c>
      <c r="C18" s="215">
        <f t="shared" si="1"/>
        <v>114825.0544</v>
      </c>
      <c r="D18" s="215">
        <f t="shared" si="0"/>
        <v>114825.0544</v>
      </c>
    </row>
    <row r="19" spans="1:4" ht="12.75">
      <c r="A19" s="208" t="s">
        <v>334</v>
      </c>
      <c r="B19" s="57">
        <v>47000</v>
      </c>
      <c r="C19" s="215">
        <f t="shared" si="1"/>
        <v>48185.5139</v>
      </c>
      <c r="D19" s="215">
        <f t="shared" si="0"/>
        <v>48185.5139</v>
      </c>
    </row>
    <row r="20" spans="1:4" ht="12.75">
      <c r="A20" s="208" t="s">
        <v>335</v>
      </c>
      <c r="B20" s="57">
        <v>42000</v>
      </c>
      <c r="C20" s="215">
        <f t="shared" si="1"/>
        <v>43059.3954</v>
      </c>
      <c r="D20" s="215">
        <f t="shared" si="0"/>
        <v>43059.3954</v>
      </c>
    </row>
    <row r="21" spans="1:4" ht="13.5" customHeight="1">
      <c r="A21" s="208" t="s">
        <v>336</v>
      </c>
      <c r="B21" s="57">
        <v>42000</v>
      </c>
      <c r="C21" s="215">
        <f t="shared" si="1"/>
        <v>43059.3954</v>
      </c>
      <c r="D21" s="215">
        <f t="shared" si="0"/>
        <v>43059.3954</v>
      </c>
    </row>
    <row r="22" spans="1:4" ht="12.75">
      <c r="A22" s="208" t="s">
        <v>337</v>
      </c>
      <c r="B22" s="57">
        <v>47000</v>
      </c>
      <c r="C22" s="215">
        <f t="shared" si="1"/>
        <v>48185.5139</v>
      </c>
      <c r="D22" s="215">
        <f t="shared" si="0"/>
        <v>48185.5139</v>
      </c>
    </row>
    <row r="23" spans="1:4" ht="12.75">
      <c r="A23" s="208" t="s">
        <v>338</v>
      </c>
      <c r="B23" s="57">
        <v>42000</v>
      </c>
      <c r="C23" s="215">
        <f t="shared" si="1"/>
        <v>43059.3954</v>
      </c>
      <c r="D23" s="215">
        <f t="shared" si="0"/>
        <v>43059.3954</v>
      </c>
    </row>
    <row r="24" spans="1:4" ht="12.75">
      <c r="A24" s="208" t="s">
        <v>339</v>
      </c>
      <c r="B24" s="57">
        <v>100000</v>
      </c>
      <c r="C24" s="215">
        <f t="shared" si="1"/>
        <v>102522.37</v>
      </c>
      <c r="D24" s="215">
        <f t="shared" si="0"/>
        <v>102522.37</v>
      </c>
    </row>
    <row r="25" spans="1:4" ht="12.75">
      <c r="A25" s="208" t="s">
        <v>340</v>
      </c>
      <c r="B25" s="57">
        <v>42000</v>
      </c>
      <c r="C25" s="215">
        <f t="shared" si="1"/>
        <v>43059.3954</v>
      </c>
      <c r="D25" s="215">
        <f t="shared" si="0"/>
        <v>43059.3954</v>
      </c>
    </row>
    <row r="26" spans="1:4" ht="12.75">
      <c r="A26" s="208" t="s">
        <v>341</v>
      </c>
      <c r="B26" s="57">
        <v>47000</v>
      </c>
      <c r="C26" s="215">
        <f t="shared" si="1"/>
        <v>48185.5139</v>
      </c>
      <c r="D26" s="215">
        <f t="shared" si="0"/>
        <v>48185.5139</v>
      </c>
    </row>
    <row r="27" spans="1:4" ht="12.75">
      <c r="A27" s="208" t="s">
        <v>342</v>
      </c>
      <c r="B27" s="57">
        <v>42000</v>
      </c>
      <c r="C27" s="215">
        <f t="shared" si="1"/>
        <v>43059.3954</v>
      </c>
      <c r="D27" s="215">
        <f t="shared" si="0"/>
        <v>43059.3954</v>
      </c>
    </row>
    <row r="28" spans="1:4" ht="12.75">
      <c r="A28" s="208" t="s">
        <v>343</v>
      </c>
      <c r="B28" s="57">
        <v>112000</v>
      </c>
      <c r="C28" s="215">
        <f t="shared" si="1"/>
        <v>114825.0544</v>
      </c>
      <c r="D28" s="215">
        <f t="shared" si="0"/>
        <v>114825.0544</v>
      </c>
    </row>
    <row r="29" spans="1:4" ht="12.75">
      <c r="A29" s="208" t="s">
        <v>344</v>
      </c>
      <c r="B29" s="57">
        <v>47000</v>
      </c>
      <c r="C29" s="215">
        <f t="shared" si="1"/>
        <v>48185.5139</v>
      </c>
      <c r="D29" s="215">
        <f t="shared" si="0"/>
        <v>48185.5139</v>
      </c>
    </row>
    <row r="30" spans="1:4" ht="12.75">
      <c r="A30" s="208" t="s">
        <v>345</v>
      </c>
      <c r="B30" s="57">
        <v>47000</v>
      </c>
      <c r="C30" s="215">
        <f t="shared" si="1"/>
        <v>48185.5139</v>
      </c>
      <c r="D30" s="215">
        <f t="shared" si="0"/>
        <v>48185.5139</v>
      </c>
    </row>
    <row r="31" spans="1:4" ht="13.5" thickBot="1">
      <c r="A31" s="211" t="s">
        <v>346</v>
      </c>
      <c r="B31" s="57">
        <v>42000</v>
      </c>
      <c r="C31" s="215">
        <f t="shared" si="1"/>
        <v>43059.3954</v>
      </c>
      <c r="D31" s="215">
        <f t="shared" si="0"/>
        <v>43059.3954</v>
      </c>
    </row>
    <row r="32" spans="1:4" ht="13.5" thickBot="1">
      <c r="A32" s="186" t="s">
        <v>347</v>
      </c>
      <c r="B32" s="52">
        <f>SUM(B12:B31)</f>
        <v>1229000</v>
      </c>
      <c r="C32" s="168">
        <f>SUM(C12:C31)</f>
        <v>1259999.9273</v>
      </c>
      <c r="D32" s="168">
        <f>SUM(D12:D31)</f>
        <v>1259999.9273</v>
      </c>
    </row>
  </sheetData>
  <sheetProtection/>
  <mergeCells count="7">
    <mergeCell ref="A5:D5"/>
    <mergeCell ref="A7:A10"/>
    <mergeCell ref="B7:D9"/>
    <mergeCell ref="B1:D1"/>
    <mergeCell ref="B2:D2"/>
    <mergeCell ref="A3:D3"/>
    <mergeCell ref="B4:D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41" sqref="K41"/>
    </sheetView>
  </sheetViews>
  <sheetFormatPr defaultColWidth="9.00390625" defaultRowHeight="12.75"/>
  <cols>
    <col min="1" max="1" width="4.75390625" style="0" customWidth="1"/>
    <col min="2" max="2" width="20.875" style="0" customWidth="1"/>
    <col min="3" max="3" width="9.75390625" style="0" customWidth="1"/>
  </cols>
  <sheetData>
    <row r="1" spans="5:10" ht="12.75">
      <c r="E1" s="341"/>
      <c r="F1" s="341"/>
      <c r="G1" s="341"/>
      <c r="H1" s="341"/>
      <c r="I1" s="341"/>
      <c r="J1" s="341"/>
    </row>
    <row r="2" spans="5:10" ht="12.75">
      <c r="E2" s="378" t="s">
        <v>507</v>
      </c>
      <c r="F2" s="378"/>
      <c r="G2" s="378"/>
      <c r="H2" s="378"/>
      <c r="I2" s="378"/>
      <c r="J2" s="378"/>
    </row>
    <row r="3" spans="5:10" ht="12.75">
      <c r="E3" s="378" t="s">
        <v>490</v>
      </c>
      <c r="F3" s="378"/>
      <c r="G3" s="378"/>
      <c r="H3" s="378"/>
      <c r="I3" s="378"/>
      <c r="J3" s="378"/>
    </row>
    <row r="4" spans="5:10" ht="12.75">
      <c r="E4" s="378" t="s">
        <v>508</v>
      </c>
      <c r="F4" s="378"/>
      <c r="G4" s="378"/>
      <c r="H4" s="378"/>
      <c r="I4" s="378"/>
      <c r="J4" s="378"/>
    </row>
    <row r="5" spans="5:10" ht="12.75">
      <c r="E5" s="171"/>
      <c r="F5" s="171"/>
      <c r="G5" s="171"/>
      <c r="H5" s="171"/>
      <c r="I5" s="408" t="s">
        <v>363</v>
      </c>
      <c r="J5" s="408"/>
    </row>
    <row r="6" spans="1:10" ht="18.75">
      <c r="A6" s="423" t="s">
        <v>509</v>
      </c>
      <c r="B6" s="424"/>
      <c r="C6" s="424"/>
      <c r="D6" s="424"/>
      <c r="E6" s="424"/>
      <c r="F6" s="424"/>
      <c r="G6" s="424"/>
      <c r="H6" s="424"/>
      <c r="I6" s="424"/>
      <c r="J6" s="191"/>
    </row>
    <row r="7" spans="1:10" ht="18.75">
      <c r="A7" s="423" t="s">
        <v>510</v>
      </c>
      <c r="B7" s="423"/>
      <c r="C7" s="423"/>
      <c r="D7" s="423"/>
      <c r="E7" s="423"/>
      <c r="F7" s="423"/>
      <c r="G7" s="423"/>
      <c r="H7" s="423"/>
      <c r="I7" s="423"/>
      <c r="J7" s="191" t="s">
        <v>511</v>
      </c>
    </row>
    <row r="8" spans="1:10" ht="18.75">
      <c r="A8" s="282"/>
      <c r="B8" s="282"/>
      <c r="C8" s="282"/>
      <c r="D8" s="282"/>
      <c r="E8" s="282"/>
      <c r="F8" s="282"/>
      <c r="G8" s="282"/>
      <c r="H8" s="282"/>
      <c r="I8" s="282"/>
      <c r="J8" s="191"/>
    </row>
    <row r="9" spans="1:10" ht="15.75">
      <c r="A9" s="425" t="s">
        <v>229</v>
      </c>
      <c r="B9" s="425" t="s">
        <v>512</v>
      </c>
      <c r="C9" s="425" t="s">
        <v>513</v>
      </c>
      <c r="D9" s="425" t="s">
        <v>514</v>
      </c>
      <c r="E9" s="425"/>
      <c r="F9" s="425" t="s">
        <v>515</v>
      </c>
      <c r="G9" s="425"/>
      <c r="H9" s="425"/>
      <c r="I9" s="425" t="s">
        <v>516</v>
      </c>
      <c r="J9" s="426" t="s">
        <v>517</v>
      </c>
    </row>
    <row r="10" spans="1:10" ht="15.75">
      <c r="A10" s="425"/>
      <c r="B10" s="425"/>
      <c r="C10" s="425"/>
      <c r="D10" s="425" t="s">
        <v>518</v>
      </c>
      <c r="E10" s="425" t="s">
        <v>519</v>
      </c>
      <c r="F10" s="425" t="s">
        <v>520</v>
      </c>
      <c r="G10" s="425" t="s">
        <v>521</v>
      </c>
      <c r="H10" s="425"/>
      <c r="I10" s="425"/>
      <c r="J10" s="427"/>
    </row>
    <row r="11" spans="1:10" ht="15.75">
      <c r="A11" s="425"/>
      <c r="B11" s="425"/>
      <c r="C11" s="425"/>
      <c r="D11" s="425"/>
      <c r="E11" s="425"/>
      <c r="F11" s="425"/>
      <c r="G11" s="283" t="s">
        <v>522</v>
      </c>
      <c r="H11" s="283" t="s">
        <v>523</v>
      </c>
      <c r="I11" s="425"/>
      <c r="J11" s="428"/>
    </row>
    <row r="12" spans="1:10" ht="12.75">
      <c r="A12" s="115">
        <v>1</v>
      </c>
      <c r="B12" s="115" t="s">
        <v>524</v>
      </c>
      <c r="C12" s="284">
        <v>205.4</v>
      </c>
      <c r="D12" s="284">
        <v>105.4</v>
      </c>
      <c r="E12" s="284">
        <v>0</v>
      </c>
      <c r="F12" s="284" t="s">
        <v>525</v>
      </c>
      <c r="G12" s="284">
        <v>297</v>
      </c>
      <c r="H12" s="284" t="s">
        <v>526</v>
      </c>
      <c r="I12" s="284" t="s">
        <v>527</v>
      </c>
      <c r="J12" s="284">
        <v>100</v>
      </c>
    </row>
    <row r="13" spans="1:10" ht="12.75">
      <c r="A13" s="115">
        <v>2</v>
      </c>
      <c r="B13" s="115" t="s">
        <v>524</v>
      </c>
      <c r="C13" s="284">
        <v>5689.5</v>
      </c>
      <c r="D13" s="284">
        <v>294.2</v>
      </c>
      <c r="E13" s="284">
        <v>1395.3</v>
      </c>
      <c r="F13" s="284" t="s">
        <v>525</v>
      </c>
      <c r="G13" s="284">
        <v>1</v>
      </c>
      <c r="H13" s="284" t="s">
        <v>528</v>
      </c>
      <c r="I13" s="284" t="s">
        <v>529</v>
      </c>
      <c r="J13" s="284">
        <v>4000</v>
      </c>
    </row>
    <row r="14" spans="1:10" ht="12.75">
      <c r="A14" s="115">
        <v>3</v>
      </c>
      <c r="B14" s="115" t="s">
        <v>530</v>
      </c>
      <c r="C14" s="284">
        <v>45.2</v>
      </c>
      <c r="D14" s="284">
        <v>4.9</v>
      </c>
      <c r="E14" s="284">
        <v>19.7</v>
      </c>
      <c r="F14" s="284" t="s">
        <v>531</v>
      </c>
      <c r="G14" s="284">
        <v>16</v>
      </c>
      <c r="H14" s="285">
        <v>38273</v>
      </c>
      <c r="I14" s="284" t="s">
        <v>532</v>
      </c>
      <c r="J14" s="284">
        <v>20.6</v>
      </c>
    </row>
    <row r="15" spans="1:10" ht="12.75">
      <c r="A15" s="115">
        <v>4</v>
      </c>
      <c r="B15" s="115" t="s">
        <v>533</v>
      </c>
      <c r="C15" s="284">
        <v>357.6</v>
      </c>
      <c r="D15" s="284">
        <v>36.5</v>
      </c>
      <c r="E15" s="284">
        <v>113.8</v>
      </c>
      <c r="F15" s="284" t="s">
        <v>531</v>
      </c>
      <c r="G15" s="284" t="s">
        <v>534</v>
      </c>
      <c r="H15" s="285">
        <v>37090</v>
      </c>
      <c r="I15" s="284" t="s">
        <v>535</v>
      </c>
      <c r="J15" s="284">
        <v>207.3</v>
      </c>
    </row>
    <row r="16" spans="1:10" ht="12.75">
      <c r="A16" s="115">
        <v>5</v>
      </c>
      <c r="B16" s="115" t="s">
        <v>536</v>
      </c>
      <c r="C16" s="284">
        <v>1130.6</v>
      </c>
      <c r="D16" s="284">
        <v>0</v>
      </c>
      <c r="E16" s="284">
        <v>130.6</v>
      </c>
      <c r="F16" s="284" t="s">
        <v>525</v>
      </c>
      <c r="G16" s="284">
        <v>1</v>
      </c>
      <c r="H16" s="284" t="s">
        <v>537</v>
      </c>
      <c r="I16" s="284" t="s">
        <v>538</v>
      </c>
      <c r="J16" s="284">
        <v>1000</v>
      </c>
    </row>
    <row r="17" spans="1:10" ht="12.75">
      <c r="A17" s="115">
        <v>6</v>
      </c>
      <c r="B17" s="115" t="s">
        <v>539</v>
      </c>
      <c r="C17" s="284">
        <v>61</v>
      </c>
      <c r="D17" s="284">
        <v>0</v>
      </c>
      <c r="E17" s="284">
        <v>11</v>
      </c>
      <c r="F17" s="284" t="s">
        <v>525</v>
      </c>
      <c r="G17" s="284">
        <v>2</v>
      </c>
      <c r="H17" s="284" t="s">
        <v>540</v>
      </c>
      <c r="I17" s="284" t="s">
        <v>541</v>
      </c>
      <c r="J17" s="284">
        <v>50</v>
      </c>
    </row>
    <row r="18" spans="1:10" ht="12.75">
      <c r="A18" s="115">
        <v>7</v>
      </c>
      <c r="B18" s="115" t="s">
        <v>524</v>
      </c>
      <c r="C18" s="284">
        <v>1023.6</v>
      </c>
      <c r="D18" s="284">
        <v>156.9</v>
      </c>
      <c r="E18" s="284">
        <v>542.4</v>
      </c>
      <c r="F18" s="284" t="s">
        <v>542</v>
      </c>
      <c r="G18" s="284">
        <v>17</v>
      </c>
      <c r="H18" s="285">
        <v>36686</v>
      </c>
      <c r="I18" s="284" t="s">
        <v>543</v>
      </c>
      <c r="J18" s="284">
        <v>324.3</v>
      </c>
    </row>
    <row r="19" spans="1:10" ht="12.75">
      <c r="A19" s="115">
        <v>8</v>
      </c>
      <c r="B19" s="115" t="s">
        <v>544</v>
      </c>
      <c r="C19" s="284">
        <v>1255.7</v>
      </c>
      <c r="D19" s="284">
        <v>186.2</v>
      </c>
      <c r="E19" s="284">
        <v>727.3</v>
      </c>
      <c r="F19" s="284" t="s">
        <v>542</v>
      </c>
      <c r="G19" s="284">
        <v>251</v>
      </c>
      <c r="H19" s="285">
        <v>36686</v>
      </c>
      <c r="I19" s="284" t="s">
        <v>545</v>
      </c>
      <c r="J19" s="284">
        <v>342.2</v>
      </c>
    </row>
    <row r="20" spans="1:10" ht="12.75">
      <c r="A20" s="115">
        <v>9</v>
      </c>
      <c r="B20" s="115" t="s">
        <v>544</v>
      </c>
      <c r="C20" s="284">
        <v>17.2</v>
      </c>
      <c r="D20" s="284">
        <v>0</v>
      </c>
      <c r="E20" s="284">
        <v>0</v>
      </c>
      <c r="F20" s="284" t="s">
        <v>546</v>
      </c>
      <c r="G20" s="284" t="s">
        <v>547</v>
      </c>
      <c r="H20" s="284" t="s">
        <v>548</v>
      </c>
      <c r="I20" s="284" t="s">
        <v>549</v>
      </c>
      <c r="J20" s="284">
        <v>17.2</v>
      </c>
    </row>
    <row r="21" spans="1:10" ht="12.75">
      <c r="A21" s="115">
        <v>10</v>
      </c>
      <c r="B21" s="115" t="s">
        <v>550</v>
      </c>
      <c r="C21" s="284">
        <v>8.6</v>
      </c>
      <c r="D21" s="284">
        <v>0</v>
      </c>
      <c r="E21" s="284">
        <v>0</v>
      </c>
      <c r="F21" s="284" t="s">
        <v>546</v>
      </c>
      <c r="G21" s="284">
        <v>207</v>
      </c>
      <c r="H21" s="284" t="s">
        <v>548</v>
      </c>
      <c r="I21" s="284" t="s">
        <v>549</v>
      </c>
      <c r="J21" s="284">
        <v>8.6</v>
      </c>
    </row>
    <row r="22" spans="1:10" ht="12.75">
      <c r="A22" s="115">
        <v>11</v>
      </c>
      <c r="B22" s="115" t="s">
        <v>551</v>
      </c>
      <c r="C22" s="284">
        <v>3.8</v>
      </c>
      <c r="D22" s="284">
        <v>0</v>
      </c>
      <c r="E22" s="284">
        <v>0</v>
      </c>
      <c r="F22" s="284" t="s">
        <v>546</v>
      </c>
      <c r="G22" s="284">
        <v>207</v>
      </c>
      <c r="H22" s="284" t="s">
        <v>548</v>
      </c>
      <c r="I22" s="284" t="s">
        <v>549</v>
      </c>
      <c r="J22" s="284">
        <v>3.8</v>
      </c>
    </row>
    <row r="23" spans="1:10" ht="12.75">
      <c r="A23" s="115">
        <v>12</v>
      </c>
      <c r="B23" s="115" t="s">
        <v>552</v>
      </c>
      <c r="C23" s="284">
        <v>20.2</v>
      </c>
      <c r="D23" s="284">
        <v>0</v>
      </c>
      <c r="E23" s="284">
        <v>0</v>
      </c>
      <c r="F23" s="284" t="s">
        <v>546</v>
      </c>
      <c r="G23" s="284">
        <v>207</v>
      </c>
      <c r="H23" s="284" t="s">
        <v>548</v>
      </c>
      <c r="I23" s="284" t="s">
        <v>549</v>
      </c>
      <c r="J23" s="284">
        <v>20.2</v>
      </c>
    </row>
    <row r="24" spans="1:10" ht="12.75">
      <c r="A24" s="115">
        <v>13</v>
      </c>
      <c r="B24" s="115" t="s">
        <v>553</v>
      </c>
      <c r="C24" s="284">
        <v>13.3</v>
      </c>
      <c r="D24" s="284">
        <v>0</v>
      </c>
      <c r="E24" s="284">
        <v>0</v>
      </c>
      <c r="F24" s="284" t="s">
        <v>546</v>
      </c>
      <c r="G24" s="284">
        <v>207</v>
      </c>
      <c r="H24" s="284" t="s">
        <v>548</v>
      </c>
      <c r="I24" s="284" t="s">
        <v>549</v>
      </c>
      <c r="J24" s="284">
        <v>13.3</v>
      </c>
    </row>
    <row r="25" spans="1:10" ht="12.75">
      <c r="A25" s="115">
        <v>14</v>
      </c>
      <c r="B25" s="115" t="s">
        <v>554</v>
      </c>
      <c r="C25" s="284">
        <v>40.3</v>
      </c>
      <c r="D25" s="284">
        <v>0</v>
      </c>
      <c r="E25" s="284">
        <v>0</v>
      </c>
      <c r="F25" s="284" t="s">
        <v>546</v>
      </c>
      <c r="G25" s="284">
        <v>207</v>
      </c>
      <c r="H25" s="285" t="s">
        <v>548</v>
      </c>
      <c r="I25" s="284" t="s">
        <v>549</v>
      </c>
      <c r="J25" s="284">
        <v>40.3</v>
      </c>
    </row>
    <row r="26" spans="1:10" ht="12.75">
      <c r="A26" s="115">
        <v>15</v>
      </c>
      <c r="B26" s="115" t="s">
        <v>555</v>
      </c>
      <c r="C26" s="284">
        <v>1540</v>
      </c>
      <c r="D26" s="284"/>
      <c r="E26" s="284"/>
      <c r="F26" s="284" t="s">
        <v>556</v>
      </c>
      <c r="G26" s="284"/>
      <c r="H26" s="285"/>
      <c r="I26" s="284"/>
      <c r="J26" s="284">
        <v>1540</v>
      </c>
    </row>
    <row r="27" spans="1:10" ht="12.75">
      <c r="A27" s="115"/>
      <c r="B27" s="132" t="s">
        <v>168</v>
      </c>
      <c r="C27" s="286">
        <f>SUM(C12:C26)</f>
        <v>11412</v>
      </c>
      <c r="D27" s="286">
        <f aca="true" t="shared" si="0" ref="D27:I27">SUM(D12:D25)</f>
        <v>784.0999999999999</v>
      </c>
      <c r="E27" s="286">
        <f t="shared" si="0"/>
        <v>2940.0999999999995</v>
      </c>
      <c r="F27" s="286"/>
      <c r="G27" s="286"/>
      <c r="H27" s="286"/>
      <c r="I27" s="286">
        <f t="shared" si="0"/>
        <v>0</v>
      </c>
      <c r="J27" s="286">
        <f>SUM(J12:J26)</f>
        <v>7687.800000000001</v>
      </c>
    </row>
    <row r="28" spans="1:10" ht="15.75">
      <c r="A28" s="287"/>
      <c r="B28" s="287"/>
      <c r="C28" s="287"/>
      <c r="D28" s="287"/>
      <c r="E28" s="287"/>
      <c r="F28" s="287"/>
      <c r="G28" s="287"/>
      <c r="H28" s="287"/>
      <c r="I28" s="287"/>
      <c r="J28" s="287"/>
    </row>
  </sheetData>
  <sheetProtection/>
  <mergeCells count="18">
    <mergeCell ref="J9:J11"/>
    <mergeCell ref="D10:D11"/>
    <mergeCell ref="E10:E11"/>
    <mergeCell ref="F10:F11"/>
    <mergeCell ref="G10:H10"/>
    <mergeCell ref="A7:I7"/>
    <mergeCell ref="A9:A11"/>
    <mergeCell ref="B9:B11"/>
    <mergeCell ref="C9:C11"/>
    <mergeCell ref="D9:E9"/>
    <mergeCell ref="F9:H9"/>
    <mergeCell ref="I9:I11"/>
    <mergeCell ref="E1:J1"/>
    <mergeCell ref="E2:J2"/>
    <mergeCell ref="E3:J3"/>
    <mergeCell ref="E4:J4"/>
    <mergeCell ref="I5:J5"/>
    <mergeCell ref="A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1">
      <selection activeCell="H15" sqref="H15"/>
    </sheetView>
  </sheetViews>
  <sheetFormatPr defaultColWidth="9.00390625" defaultRowHeight="12.75"/>
  <cols>
    <col min="1" max="1" width="52.25390625" style="0" customWidth="1"/>
    <col min="2" max="2" width="13.625" style="0" customWidth="1"/>
    <col min="3" max="3" width="12.875" style="0" customWidth="1"/>
    <col min="4" max="4" width="14.125" style="0" customWidth="1"/>
  </cols>
  <sheetData>
    <row r="1" spans="1:4" ht="12.75">
      <c r="A1" s="75"/>
      <c r="B1" s="295" t="s">
        <v>171</v>
      </c>
      <c r="C1" s="295"/>
      <c r="D1" s="295"/>
    </row>
    <row r="2" spans="1:4" ht="12.75">
      <c r="A2" s="296" t="s">
        <v>172</v>
      </c>
      <c r="B2" s="296"/>
      <c r="C2" s="296"/>
      <c r="D2" s="296"/>
    </row>
    <row r="3" spans="1:4" ht="12.75">
      <c r="A3" s="295" t="s">
        <v>173</v>
      </c>
      <c r="B3" s="295"/>
      <c r="C3" s="295"/>
      <c r="D3" s="295"/>
    </row>
    <row r="4" spans="1:4" ht="12.75">
      <c r="A4" s="295" t="s">
        <v>174</v>
      </c>
      <c r="B4" s="295"/>
      <c r="C4" s="295"/>
      <c r="D4" s="295"/>
    </row>
    <row r="5" spans="1:4" ht="12.75">
      <c r="A5" s="295" t="s">
        <v>175</v>
      </c>
      <c r="B5" s="295"/>
      <c r="C5" s="295"/>
      <c r="D5" s="295"/>
    </row>
    <row r="6" spans="1:4" ht="15.75">
      <c r="A6" s="297" t="s">
        <v>176</v>
      </c>
      <c r="B6" s="298"/>
      <c r="C6" s="298"/>
      <c r="D6" s="298"/>
    </row>
    <row r="7" spans="1:4" ht="15.75">
      <c r="A7" s="76"/>
      <c r="B7" s="76"/>
      <c r="C7" s="77"/>
      <c r="D7" s="77"/>
    </row>
    <row r="8" spans="1:4" ht="16.5" thickBot="1">
      <c r="A8" s="77"/>
      <c r="B8" s="78"/>
      <c r="C8" s="77"/>
      <c r="D8" s="79" t="s">
        <v>177</v>
      </c>
    </row>
    <row r="9" spans="1:4" ht="12.75">
      <c r="A9" s="299" t="s">
        <v>178</v>
      </c>
      <c r="B9" s="301" t="s">
        <v>179</v>
      </c>
      <c r="C9" s="301" t="s">
        <v>180</v>
      </c>
      <c r="D9" s="303" t="s">
        <v>181</v>
      </c>
    </row>
    <row r="10" spans="1:4" ht="87.75" customHeight="1">
      <c r="A10" s="300"/>
      <c r="B10" s="302"/>
      <c r="C10" s="302"/>
      <c r="D10" s="304"/>
    </row>
    <row r="11" spans="1:4" ht="15.75">
      <c r="A11" s="80" t="s">
        <v>182</v>
      </c>
      <c r="B11" s="81">
        <f>B12+B14+B19+B20+B21+B22+B24+B26+B29+B30</f>
        <v>31407</v>
      </c>
      <c r="C11" s="81">
        <f>C12+C14+C19+C20+C21+C22+C24+C26+C29+C30</f>
        <v>29270</v>
      </c>
      <c r="D11" s="82">
        <f>D12+D14+D19+D20+D21+D22+D24+D26+D29+D30</f>
        <v>482</v>
      </c>
    </row>
    <row r="12" spans="1:4" ht="15.75">
      <c r="A12" s="83" t="s">
        <v>183</v>
      </c>
      <c r="B12" s="84">
        <f>B13</f>
        <v>26800</v>
      </c>
      <c r="C12" s="84">
        <f>C13</f>
        <v>26428</v>
      </c>
      <c r="D12" s="85">
        <f>D13</f>
        <v>372</v>
      </c>
    </row>
    <row r="13" spans="1:4" ht="15.75">
      <c r="A13" s="86" t="s">
        <v>184</v>
      </c>
      <c r="B13" s="87">
        <v>26800</v>
      </c>
      <c r="C13" s="87">
        <v>26428</v>
      </c>
      <c r="D13" s="88">
        <v>372</v>
      </c>
    </row>
    <row r="14" spans="1:4" ht="15.75">
      <c r="A14" s="83" t="s">
        <v>185</v>
      </c>
      <c r="B14" s="84">
        <f>B15+B16</f>
        <v>1737</v>
      </c>
      <c r="C14" s="84">
        <f>C15+C16</f>
        <v>1683</v>
      </c>
      <c r="D14" s="85">
        <f>D15+D16</f>
        <v>103</v>
      </c>
    </row>
    <row r="15" spans="1:4" ht="31.5">
      <c r="A15" s="83" t="s">
        <v>186</v>
      </c>
      <c r="B15" s="84">
        <v>1714</v>
      </c>
      <c r="C15" s="84">
        <v>1669</v>
      </c>
      <c r="D15" s="85">
        <v>101</v>
      </c>
    </row>
    <row r="16" spans="1:4" ht="15.75">
      <c r="A16" s="83" t="s">
        <v>187</v>
      </c>
      <c r="B16" s="84">
        <v>23</v>
      </c>
      <c r="C16" s="84">
        <v>14</v>
      </c>
      <c r="D16" s="85">
        <v>2</v>
      </c>
    </row>
    <row r="17" spans="1:4" ht="15.75">
      <c r="A17" s="83" t="s">
        <v>188</v>
      </c>
      <c r="B17" s="84"/>
      <c r="C17" s="84"/>
      <c r="D17" s="85"/>
    </row>
    <row r="18" spans="1:4" ht="15.75">
      <c r="A18" s="83"/>
      <c r="B18" s="84"/>
      <c r="C18" s="84"/>
      <c r="D18" s="85"/>
    </row>
    <row r="19" spans="1:4" ht="15.75">
      <c r="A19" s="83" t="s">
        <v>189</v>
      </c>
      <c r="B19" s="84">
        <v>600</v>
      </c>
      <c r="C19" s="84">
        <v>593</v>
      </c>
      <c r="D19" s="85">
        <v>7</v>
      </c>
    </row>
    <row r="20" spans="1:4" ht="47.25">
      <c r="A20" s="89" t="s">
        <v>190</v>
      </c>
      <c r="B20" s="90">
        <v>0</v>
      </c>
      <c r="C20" s="90"/>
      <c r="D20" s="91"/>
    </row>
    <row r="21" spans="1:4" ht="63">
      <c r="A21" s="86" t="s">
        <v>191</v>
      </c>
      <c r="B21" s="87">
        <v>2270</v>
      </c>
      <c r="C21" s="87">
        <v>566</v>
      </c>
      <c r="D21" s="88"/>
    </row>
    <row r="22" spans="1:4" ht="31.5">
      <c r="A22" s="83" t="s">
        <v>192</v>
      </c>
      <c r="B22" s="84">
        <f>B23</f>
        <v>0</v>
      </c>
      <c r="C22" s="84">
        <f>C23</f>
        <v>0</v>
      </c>
      <c r="D22" s="85">
        <f>D23</f>
        <v>0</v>
      </c>
    </row>
    <row r="23" spans="1:4" ht="31.5">
      <c r="A23" s="86" t="s">
        <v>193</v>
      </c>
      <c r="B23" s="87"/>
      <c r="C23" s="87"/>
      <c r="D23" s="88"/>
    </row>
    <row r="24" spans="1:4" ht="31.5">
      <c r="A24" s="92" t="s">
        <v>194</v>
      </c>
      <c r="B24" s="84">
        <f>B25</f>
        <v>0</v>
      </c>
      <c r="C24" s="84">
        <f>C25</f>
        <v>0</v>
      </c>
      <c r="D24" s="85">
        <f>D25</f>
        <v>0</v>
      </c>
    </row>
    <row r="25" spans="1:4" ht="63">
      <c r="A25" s="93" t="s">
        <v>195</v>
      </c>
      <c r="B25" s="87"/>
      <c r="C25" s="87"/>
      <c r="D25" s="88"/>
    </row>
    <row r="26" spans="1:4" ht="31.5">
      <c r="A26" s="83" t="s">
        <v>196</v>
      </c>
      <c r="B26" s="84">
        <f>B27+B28</f>
        <v>0</v>
      </c>
      <c r="C26" s="84">
        <f>C27+C28</f>
        <v>0</v>
      </c>
      <c r="D26" s="85">
        <f>D27+D28</f>
        <v>0</v>
      </c>
    </row>
    <row r="27" spans="1:4" ht="126">
      <c r="A27" s="86" t="s">
        <v>197</v>
      </c>
      <c r="B27" s="87"/>
      <c r="C27" s="87"/>
      <c r="D27" s="88"/>
    </row>
    <row r="28" spans="1:4" ht="63">
      <c r="A28" s="94" t="s">
        <v>198</v>
      </c>
      <c r="B28" s="95"/>
      <c r="C28" s="95"/>
      <c r="D28" s="96"/>
    </row>
    <row r="29" spans="1:4" ht="31.5">
      <c r="A29" s="97" t="s">
        <v>199</v>
      </c>
      <c r="B29" s="98"/>
      <c r="C29" s="98"/>
      <c r="D29" s="99"/>
    </row>
    <row r="30" spans="1:4" ht="15.75">
      <c r="A30" s="100" t="s">
        <v>200</v>
      </c>
      <c r="B30" s="101">
        <v>0</v>
      </c>
      <c r="C30" s="101"/>
      <c r="D30" s="102"/>
    </row>
    <row r="31" spans="1:4" ht="15.75">
      <c r="A31" s="103" t="s">
        <v>201</v>
      </c>
      <c r="B31" s="90">
        <f>B32+B37+B38</f>
        <v>663519</v>
      </c>
      <c r="C31" s="90">
        <f>C32+C37+C38</f>
        <v>644524</v>
      </c>
      <c r="D31" s="91">
        <f>D32+D38</f>
        <v>18995</v>
      </c>
    </row>
    <row r="32" spans="1:4" ht="78.75">
      <c r="A32" s="104" t="s">
        <v>202</v>
      </c>
      <c r="B32" s="101">
        <f>B33+B35+B34+B36</f>
        <v>663519</v>
      </c>
      <c r="C32" s="101">
        <f>C33+C35+C34+C36</f>
        <v>644524</v>
      </c>
      <c r="D32" s="102">
        <f>D33+D35+D34+D36</f>
        <v>18995</v>
      </c>
    </row>
    <row r="33" spans="1:4" ht="31.5">
      <c r="A33" s="89" t="s">
        <v>203</v>
      </c>
      <c r="B33" s="90">
        <v>241334</v>
      </c>
      <c r="C33" s="90">
        <v>241334</v>
      </c>
      <c r="D33" s="91">
        <v>0</v>
      </c>
    </row>
    <row r="34" spans="1:4" ht="31.5">
      <c r="A34" s="86" t="s">
        <v>204</v>
      </c>
      <c r="B34" s="87">
        <v>9544</v>
      </c>
      <c r="C34" s="87">
        <v>9079</v>
      </c>
      <c r="D34" s="88">
        <v>465</v>
      </c>
    </row>
    <row r="35" spans="1:4" ht="31.5">
      <c r="A35" s="83" t="s">
        <v>205</v>
      </c>
      <c r="B35" s="84">
        <v>368482</v>
      </c>
      <c r="C35" s="84">
        <v>349952</v>
      </c>
      <c r="D35" s="85">
        <v>18530</v>
      </c>
    </row>
    <row r="36" spans="1:4" ht="15.75">
      <c r="A36" s="83" t="s">
        <v>206</v>
      </c>
      <c r="B36" s="84">
        <v>44159</v>
      </c>
      <c r="C36" s="84">
        <v>44159</v>
      </c>
      <c r="D36" s="85">
        <v>0</v>
      </c>
    </row>
    <row r="37" spans="1:4" ht="31.5">
      <c r="A37" s="83" t="s">
        <v>207</v>
      </c>
      <c r="B37" s="84"/>
      <c r="C37" s="84"/>
      <c r="D37" s="85"/>
    </row>
    <row r="38" spans="1:4" ht="15.75">
      <c r="A38" s="104" t="s">
        <v>208</v>
      </c>
      <c r="B38" s="101"/>
      <c r="C38" s="101"/>
      <c r="D38" s="102"/>
    </row>
    <row r="39" spans="1:4" ht="15.75">
      <c r="A39" s="105" t="s">
        <v>209</v>
      </c>
      <c r="B39" s="90">
        <f>B11+B31</f>
        <v>694926</v>
      </c>
      <c r="C39" s="90">
        <f>C11+C31</f>
        <v>673794</v>
      </c>
      <c r="D39" s="91">
        <f>D11+D31</f>
        <v>19477</v>
      </c>
    </row>
    <row r="40" spans="1:4" ht="15.75">
      <c r="A40" s="106" t="s">
        <v>210</v>
      </c>
      <c r="B40" s="87"/>
      <c r="C40" s="87"/>
      <c r="D40" s="88"/>
    </row>
    <row r="41" spans="1:4" ht="15.75">
      <c r="A41" s="83" t="s">
        <v>211</v>
      </c>
      <c r="B41" s="84">
        <v>41776</v>
      </c>
      <c r="C41" s="84">
        <v>34954</v>
      </c>
      <c r="D41" s="85">
        <v>6822</v>
      </c>
    </row>
    <row r="42" spans="1:4" ht="15.75">
      <c r="A42" s="83" t="s">
        <v>212</v>
      </c>
      <c r="B42" s="84">
        <v>1109</v>
      </c>
      <c r="C42" s="84">
        <v>1109</v>
      </c>
      <c r="D42" s="85">
        <v>0</v>
      </c>
    </row>
    <row r="43" spans="1:4" ht="31.5">
      <c r="A43" s="83" t="s">
        <v>213</v>
      </c>
      <c r="B43" s="84">
        <v>6059</v>
      </c>
      <c r="C43" s="84">
        <v>5625</v>
      </c>
      <c r="D43" s="85">
        <v>434</v>
      </c>
    </row>
    <row r="44" spans="1:4" ht="15.75">
      <c r="A44" s="83" t="s">
        <v>76</v>
      </c>
      <c r="B44" s="84">
        <v>31054</v>
      </c>
      <c r="C44" s="84">
        <v>28506</v>
      </c>
      <c r="D44" s="85">
        <v>2548</v>
      </c>
    </row>
    <row r="45" spans="1:4" ht="15.75">
      <c r="A45" s="83" t="s">
        <v>85</v>
      </c>
      <c r="B45" s="84">
        <v>3939</v>
      </c>
      <c r="C45" s="84">
        <v>3098</v>
      </c>
      <c r="D45" s="85">
        <v>841</v>
      </c>
    </row>
    <row r="46" spans="1:4" ht="15.75">
      <c r="A46" s="83" t="s">
        <v>214</v>
      </c>
      <c r="B46" s="84">
        <v>473122</v>
      </c>
      <c r="C46" s="84">
        <v>412699</v>
      </c>
      <c r="D46" s="85">
        <v>60423</v>
      </c>
    </row>
    <row r="47" spans="1:4" ht="31.5">
      <c r="A47" s="86" t="s">
        <v>215</v>
      </c>
      <c r="B47" s="87">
        <v>9332</v>
      </c>
      <c r="C47" s="87">
        <v>8145</v>
      </c>
      <c r="D47" s="88">
        <v>1187</v>
      </c>
    </row>
    <row r="48" spans="1:4" ht="15.75">
      <c r="A48" s="83" t="s">
        <v>216</v>
      </c>
      <c r="B48" s="84">
        <v>520</v>
      </c>
      <c r="C48" s="84">
        <v>520</v>
      </c>
      <c r="D48" s="85">
        <v>0</v>
      </c>
    </row>
    <row r="49" spans="1:4" ht="15.75">
      <c r="A49" s="83" t="s">
        <v>123</v>
      </c>
      <c r="B49" s="84">
        <v>29671</v>
      </c>
      <c r="C49" s="84">
        <v>19444</v>
      </c>
      <c r="D49" s="85">
        <v>10227</v>
      </c>
    </row>
    <row r="50" spans="1:4" ht="15.75">
      <c r="A50" s="83" t="s">
        <v>143</v>
      </c>
      <c r="B50" s="84">
        <v>2472</v>
      </c>
      <c r="C50" s="84">
        <v>2357</v>
      </c>
      <c r="D50" s="85">
        <v>115</v>
      </c>
    </row>
    <row r="51" spans="1:4" ht="15.75">
      <c r="A51" s="83" t="s">
        <v>150</v>
      </c>
      <c r="B51" s="84">
        <v>4311</v>
      </c>
      <c r="C51" s="84">
        <v>3937</v>
      </c>
      <c r="D51" s="85">
        <v>374</v>
      </c>
    </row>
    <row r="52" spans="1:4" ht="31.5">
      <c r="A52" s="83" t="s">
        <v>217</v>
      </c>
      <c r="B52" s="84"/>
      <c r="C52" s="84"/>
      <c r="D52" s="85"/>
    </row>
    <row r="53" spans="1:4" ht="15.75">
      <c r="A53" s="86" t="s">
        <v>218</v>
      </c>
      <c r="B53" s="87">
        <v>103240</v>
      </c>
      <c r="C53" s="87">
        <v>68999</v>
      </c>
      <c r="D53" s="88">
        <v>34241</v>
      </c>
    </row>
    <row r="54" spans="1:4" ht="15.75">
      <c r="A54" s="105" t="s">
        <v>219</v>
      </c>
      <c r="B54" s="84">
        <f>SUM(B41:B53)</f>
        <v>706605</v>
      </c>
      <c r="C54" s="84">
        <f>SUM(C41:C53)</f>
        <v>589393</v>
      </c>
      <c r="D54" s="85">
        <f>SUM(D41:D53)</f>
        <v>117212</v>
      </c>
    </row>
    <row r="55" spans="1:4" ht="31.5">
      <c r="A55" s="83" t="s">
        <v>220</v>
      </c>
      <c r="B55" s="84"/>
      <c r="C55" s="84"/>
      <c r="D55" s="85"/>
    </row>
    <row r="56" spans="1:4" ht="15.75">
      <c r="A56" s="86" t="s">
        <v>221</v>
      </c>
      <c r="B56" s="87">
        <f>B39-B54</f>
        <v>-11679</v>
      </c>
      <c r="C56" s="87">
        <f>C39-C54</f>
        <v>84401</v>
      </c>
      <c r="D56" s="88">
        <f>D39-D54</f>
        <v>-97735</v>
      </c>
    </row>
    <row r="57" spans="1:4" ht="16.5" thickBot="1">
      <c r="A57" s="107" t="s">
        <v>222</v>
      </c>
      <c r="B57" s="108"/>
      <c r="C57" s="109"/>
      <c r="D57" s="110"/>
    </row>
  </sheetData>
  <sheetProtection/>
  <mergeCells count="10">
    <mergeCell ref="A9:A10"/>
    <mergeCell ref="B9:B10"/>
    <mergeCell ref="C9:C10"/>
    <mergeCell ref="D9:D10"/>
    <mergeCell ref="B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67.625" style="0" customWidth="1"/>
    <col min="2" max="2" width="12.00390625" style="0" customWidth="1"/>
    <col min="3" max="3" width="11.625" style="0" customWidth="1"/>
    <col min="4" max="4" width="16.375" style="0" customWidth="1"/>
  </cols>
  <sheetData>
    <row r="1" spans="1:4" ht="15">
      <c r="A1" s="305" t="s">
        <v>283</v>
      </c>
      <c r="B1" s="305"/>
      <c r="C1" s="305"/>
      <c r="D1" s="305"/>
    </row>
    <row r="2" spans="1:4" ht="15">
      <c r="A2" s="305" t="s">
        <v>284</v>
      </c>
      <c r="B2" s="305"/>
      <c r="C2" s="305"/>
      <c r="D2" s="305"/>
    </row>
    <row r="3" spans="1:4" ht="15">
      <c r="A3" s="305" t="s">
        <v>285</v>
      </c>
      <c r="B3" s="305"/>
      <c r="C3" s="305"/>
      <c r="D3" s="305"/>
    </row>
    <row r="4" spans="1:4" ht="15">
      <c r="A4" s="305" t="s">
        <v>286</v>
      </c>
      <c r="B4" s="305"/>
      <c r="C4" s="305"/>
      <c r="D4" s="305"/>
    </row>
    <row r="5" spans="1:4" ht="16.5">
      <c r="A5" s="133"/>
      <c r="B5" s="133"/>
      <c r="C5" s="310" t="s">
        <v>287</v>
      </c>
      <c r="D5" s="310"/>
    </row>
    <row r="6" spans="1:4" ht="16.5">
      <c r="A6" s="306" t="s">
        <v>288</v>
      </c>
      <c r="B6" s="306"/>
      <c r="C6" s="306"/>
      <c r="D6" s="306"/>
    </row>
    <row r="7" spans="1:4" ht="16.5">
      <c r="A7" s="306" t="s">
        <v>289</v>
      </c>
      <c r="B7" s="306"/>
      <c r="C7" s="306"/>
      <c r="D7" s="306"/>
    </row>
    <row r="8" spans="1:4" ht="16.5">
      <c r="A8" s="306" t="s">
        <v>290</v>
      </c>
      <c r="B8" s="306"/>
      <c r="C8" s="306"/>
      <c r="D8" s="306"/>
    </row>
    <row r="9" spans="1:4" ht="16.5">
      <c r="A9" s="306" t="s">
        <v>1</v>
      </c>
      <c r="B9" s="306"/>
      <c r="C9" s="306"/>
      <c r="D9" s="306"/>
    </row>
    <row r="10" spans="1:4" ht="12.75">
      <c r="A10" s="307" t="s">
        <v>291</v>
      </c>
      <c r="B10" s="309" t="s">
        <v>292</v>
      </c>
      <c r="C10" s="309"/>
      <c r="D10" s="309"/>
    </row>
    <row r="11" spans="1:4" ht="15.75">
      <c r="A11" s="308"/>
      <c r="B11" s="134" t="s">
        <v>17</v>
      </c>
      <c r="C11" s="135" t="s">
        <v>18</v>
      </c>
      <c r="D11" s="135" t="s">
        <v>19</v>
      </c>
    </row>
    <row r="12" spans="1:4" ht="16.5">
      <c r="A12" s="136">
        <v>1</v>
      </c>
      <c r="B12" s="137">
        <v>2</v>
      </c>
      <c r="C12" s="138">
        <v>3</v>
      </c>
      <c r="D12" s="138">
        <v>4</v>
      </c>
    </row>
    <row r="13" spans="1:4" ht="33">
      <c r="A13" s="139" t="s">
        <v>293</v>
      </c>
      <c r="B13" s="140">
        <f>SUM(B14,B16,B19,B32)</f>
        <v>786453.212</v>
      </c>
      <c r="C13" s="140">
        <f>SUM(C14,C16,C19,C32)</f>
        <v>692720.7</v>
      </c>
      <c r="D13" s="140">
        <f>SUM(D14,D16,D19,D32)</f>
        <v>693805.7</v>
      </c>
    </row>
    <row r="14" spans="1:4" ht="33">
      <c r="A14" s="139" t="s">
        <v>294</v>
      </c>
      <c r="B14" s="141">
        <f>SUM(B15)</f>
        <v>298548</v>
      </c>
      <c r="C14" s="141">
        <f>SUM(C15)</f>
        <v>247180</v>
      </c>
      <c r="D14" s="141">
        <f>SUM(D15)</f>
        <v>247180</v>
      </c>
    </row>
    <row r="15" spans="1:4" ht="49.5">
      <c r="A15" s="142" t="s">
        <v>295</v>
      </c>
      <c r="B15" s="143">
        <f>'[1]Доходы 3'!E21</f>
        <v>298548</v>
      </c>
      <c r="C15" s="143">
        <f>'[1]Доходы 3'!F21</f>
        <v>247180</v>
      </c>
      <c r="D15" s="143">
        <f>'[1]Доходы 3'!G21</f>
        <v>247180</v>
      </c>
    </row>
    <row r="16" spans="1:4" ht="33">
      <c r="A16" s="139" t="s">
        <v>296</v>
      </c>
      <c r="B16" s="144">
        <f>SUM(B17:B18)</f>
        <v>11325.712</v>
      </c>
      <c r="C16" s="144">
        <f>SUM(C17:C18)</f>
        <v>11104.7</v>
      </c>
      <c r="D16" s="144">
        <f>SUM(D17:D18)</f>
        <v>11104.7</v>
      </c>
    </row>
    <row r="17" spans="1:4" ht="33">
      <c r="A17" s="142" t="s">
        <v>297</v>
      </c>
      <c r="B17" s="145">
        <f>'[1]Доходы 3'!E24</f>
        <v>5527.712</v>
      </c>
      <c r="C17" s="145">
        <f>'[1]Доходы 3'!F24</f>
        <v>5527.7</v>
      </c>
      <c r="D17" s="145">
        <f>'[1]Доходы 3'!G24</f>
        <v>5527.7</v>
      </c>
    </row>
    <row r="18" spans="1:4" ht="33">
      <c r="A18" s="142" t="s">
        <v>298</v>
      </c>
      <c r="B18" s="145">
        <f>'[1]Доходы 3'!E25</f>
        <v>5798</v>
      </c>
      <c r="C18" s="145">
        <f>'[1]Доходы 3'!F25</f>
        <v>5577</v>
      </c>
      <c r="D18" s="145">
        <f>'[1]Доходы 3'!G25</f>
        <v>5577</v>
      </c>
    </row>
    <row r="19" spans="1:4" ht="33">
      <c r="A19" s="139" t="s">
        <v>299</v>
      </c>
      <c r="B19" s="144">
        <f>SUM(B20:B31)</f>
        <v>476579.5</v>
      </c>
      <c r="C19" s="144">
        <f>SUM(C20:C31)</f>
        <v>434436</v>
      </c>
      <c r="D19" s="144">
        <f>SUM(D20:D31)</f>
        <v>435521</v>
      </c>
    </row>
    <row r="20" spans="1:4" ht="82.5">
      <c r="A20" s="146" t="s">
        <v>300</v>
      </c>
      <c r="B20" s="147">
        <f>'[1]Доходы 3'!E28</f>
        <v>352650.5</v>
      </c>
      <c r="C20" s="147">
        <f>'[1]Доходы 3'!F28</f>
        <v>331005</v>
      </c>
      <c r="D20" s="147">
        <f>'[1]Доходы 3'!G28</f>
        <v>331005</v>
      </c>
    </row>
    <row r="21" spans="1:4" ht="49.5">
      <c r="A21" s="148" t="s">
        <v>301</v>
      </c>
      <c r="B21" s="149">
        <f>'[1]Доходы 3'!E31</f>
        <v>28233</v>
      </c>
      <c r="C21" s="149">
        <f>'[1]Доходы 3'!F31</f>
        <v>21702</v>
      </c>
      <c r="D21" s="149">
        <f>'[1]Доходы 3'!G31</f>
        <v>22787</v>
      </c>
    </row>
    <row r="22" spans="1:4" ht="66">
      <c r="A22" s="150" t="s">
        <v>302</v>
      </c>
      <c r="B22" s="145">
        <f>'[1]Доходы 3'!E33</f>
        <v>1470</v>
      </c>
      <c r="C22" s="145">
        <f>'[1]Доходы 3'!F33</f>
        <v>1882</v>
      </c>
      <c r="D22" s="145">
        <f>'[1]Доходы 3'!G33</f>
        <v>1882</v>
      </c>
    </row>
    <row r="23" spans="1:4" ht="66">
      <c r="A23" s="151" t="s">
        <v>303</v>
      </c>
      <c r="B23" s="152">
        <f>'[1]Доходы 3'!E35</f>
        <v>1229</v>
      </c>
      <c r="C23" s="143">
        <f>'[1]Доходы 3'!F35</f>
        <v>1260</v>
      </c>
      <c r="D23" s="143">
        <f>'[1]Доходы 3'!G35</f>
        <v>1260</v>
      </c>
    </row>
    <row r="24" spans="1:4" ht="66">
      <c r="A24" s="150" t="s">
        <v>304</v>
      </c>
      <c r="B24" s="145">
        <f>'[1]Доходы 3'!E37</f>
        <v>649</v>
      </c>
      <c r="C24" s="145">
        <f>'[1]Доходы 3'!F37</f>
        <v>668</v>
      </c>
      <c r="D24" s="145">
        <f>'[1]Доходы 3'!G37</f>
        <v>668</v>
      </c>
    </row>
    <row r="25" spans="1:4" ht="66">
      <c r="A25" s="150" t="s">
        <v>305</v>
      </c>
      <c r="B25" s="145">
        <f>'[1]Доходы 3'!E36</f>
        <v>385</v>
      </c>
      <c r="C25" s="145">
        <f>'[1]Доходы 3'!F36</f>
        <v>397</v>
      </c>
      <c r="D25" s="145">
        <f>'[1]Доходы 3'!G36</f>
        <v>397</v>
      </c>
    </row>
    <row r="26" spans="1:4" ht="66">
      <c r="A26" s="150" t="s">
        <v>306</v>
      </c>
      <c r="B26" s="145">
        <f>'[1]Доходы 3'!E38</f>
        <v>340</v>
      </c>
      <c r="C26" s="145">
        <f>'[1]Доходы 3'!F38</f>
        <v>340</v>
      </c>
      <c r="D26" s="145">
        <f>'[1]Доходы 3'!G38</f>
        <v>340</v>
      </c>
    </row>
    <row r="27" spans="1:4" ht="66">
      <c r="A27" s="150" t="s">
        <v>307</v>
      </c>
      <c r="B27" s="145">
        <f>'[1]Доходы 3'!E32</f>
        <v>7</v>
      </c>
      <c r="C27" s="145">
        <f>'[1]Доходы 3'!F32</f>
        <v>7</v>
      </c>
      <c r="D27" s="145">
        <f>'[1]Доходы 3'!G32</f>
        <v>7</v>
      </c>
    </row>
    <row r="28" spans="1:4" ht="66">
      <c r="A28" s="142" t="s">
        <v>308</v>
      </c>
      <c r="B28" s="145">
        <f>'[1]Доходы 3'!E34</f>
        <v>85504</v>
      </c>
      <c r="C28" s="145">
        <f>'[1]Доходы 3'!F34</f>
        <v>73934</v>
      </c>
      <c r="D28" s="145">
        <f>'[1]Доходы 3'!G34</f>
        <v>73934</v>
      </c>
    </row>
    <row r="29" spans="1:4" ht="82.5">
      <c r="A29" s="142" t="s">
        <v>309</v>
      </c>
      <c r="B29" s="145">
        <f>'[1]Доходы 3'!E30</f>
        <v>2871</v>
      </c>
      <c r="C29" s="145">
        <f>'[1]Доходы 3'!F30</f>
        <v>0</v>
      </c>
      <c r="D29" s="145">
        <f>'[1]Доходы 3'!G30</f>
        <v>0</v>
      </c>
    </row>
    <row r="30" spans="1:4" ht="49.5">
      <c r="A30" s="142" t="s">
        <v>310</v>
      </c>
      <c r="B30" s="145">
        <f>'[1]Доходы 3'!E29</f>
        <v>3241</v>
      </c>
      <c r="C30" s="145">
        <f>'[1]Доходы 3'!F29</f>
        <v>3241</v>
      </c>
      <c r="D30" s="145">
        <f>'[1]Доходы 3'!G29</f>
        <v>3241</v>
      </c>
    </row>
    <row r="31" spans="1:4" ht="66">
      <c r="A31" s="153" t="s">
        <v>311</v>
      </c>
      <c r="B31" s="149">
        <f>'[1]Доходы 3'!E39</f>
        <v>0</v>
      </c>
      <c r="C31" s="143">
        <v>0</v>
      </c>
      <c r="D31" s="143">
        <v>0</v>
      </c>
    </row>
    <row r="32" spans="1:4" ht="16.5">
      <c r="A32" s="154" t="s">
        <v>279</v>
      </c>
      <c r="B32" s="155">
        <f>B33</f>
        <v>0</v>
      </c>
      <c r="C32" s="155">
        <f>C33</f>
        <v>0</v>
      </c>
      <c r="D32" s="155">
        <f>D33</f>
        <v>0</v>
      </c>
    </row>
    <row r="33" spans="1:4" ht="12.75">
      <c r="A33" s="156" t="s">
        <v>312</v>
      </c>
      <c r="B33" s="51"/>
      <c r="C33" s="51"/>
      <c r="D33" s="51"/>
    </row>
    <row r="34" spans="1:4" ht="12.75">
      <c r="A34" s="156"/>
      <c r="B34" s="156"/>
      <c r="C34" s="156"/>
      <c r="D34" s="156"/>
    </row>
  </sheetData>
  <sheetProtection/>
  <mergeCells count="11">
    <mergeCell ref="A8:D8"/>
    <mergeCell ref="A1:D1"/>
    <mergeCell ref="A2:D2"/>
    <mergeCell ref="A3:D3"/>
    <mergeCell ref="A4:D4"/>
    <mergeCell ref="A9:D9"/>
    <mergeCell ref="A10:A11"/>
    <mergeCell ref="B10:D10"/>
    <mergeCell ref="C5:D5"/>
    <mergeCell ref="A6:D6"/>
    <mergeCell ref="A7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32"/>
  <sheetViews>
    <sheetView zoomScalePageLayoutView="0" workbookViewId="0" topLeftCell="A1">
      <selection activeCell="K46" sqref="K46"/>
    </sheetView>
  </sheetViews>
  <sheetFormatPr defaultColWidth="9.00390625" defaultRowHeight="12.75"/>
  <cols>
    <col min="1" max="1" width="14.125" style="0" customWidth="1"/>
    <col min="2" max="2" width="6.375" style="0" customWidth="1"/>
    <col min="3" max="3" width="6.75390625" style="0" customWidth="1"/>
    <col min="4" max="4" width="6.625" style="0" customWidth="1"/>
    <col min="5" max="5" width="6.875" style="0" customWidth="1"/>
    <col min="6" max="6" width="7.125" style="0" customWidth="1"/>
    <col min="7" max="7" width="7.75390625" style="0" customWidth="1"/>
    <col min="8" max="8" width="7.00390625" style="0" customWidth="1"/>
    <col min="9" max="10" width="6.875" style="0" customWidth="1"/>
    <col min="11" max="11" width="7.00390625" style="0" customWidth="1"/>
    <col min="12" max="12" width="6.875" style="0" customWidth="1"/>
    <col min="13" max="13" width="7.125" style="0" customWidth="1"/>
    <col min="14" max="14" width="6.375" style="0" customWidth="1"/>
    <col min="15" max="16" width="6.125" style="0" customWidth="1"/>
    <col min="17" max="17" width="6.75390625" style="0" customWidth="1"/>
    <col min="18" max="18" width="6.00390625" style="0" customWidth="1"/>
    <col min="19" max="19" width="6.375" style="0" customWidth="1"/>
  </cols>
  <sheetData>
    <row r="1" spans="11:19" ht="12.75">
      <c r="K1" s="311" t="s">
        <v>313</v>
      </c>
      <c r="L1" s="311"/>
      <c r="M1" s="311"/>
      <c r="N1" s="311"/>
      <c r="O1" s="311"/>
      <c r="P1" s="311"/>
      <c r="Q1" s="311"/>
      <c r="R1" s="311"/>
      <c r="S1" s="311"/>
    </row>
    <row r="2" spans="11:19" ht="12.75">
      <c r="K2" s="311" t="s">
        <v>314</v>
      </c>
      <c r="L2" s="311"/>
      <c r="M2" s="311"/>
      <c r="N2" s="311"/>
      <c r="O2" s="311"/>
      <c r="P2" s="311"/>
      <c r="Q2" s="311"/>
      <c r="R2" s="311"/>
      <c r="S2" s="311"/>
    </row>
    <row r="3" spans="11:19" ht="12.75">
      <c r="K3" s="311" t="s">
        <v>1</v>
      </c>
      <c r="L3" s="311"/>
      <c r="M3" s="311"/>
      <c r="N3" s="311"/>
      <c r="O3" s="311"/>
      <c r="P3" s="311"/>
      <c r="Q3" s="311"/>
      <c r="R3" s="311"/>
      <c r="S3" s="311"/>
    </row>
    <row r="4" spans="11:19" ht="12.75">
      <c r="K4" s="311" t="s">
        <v>315</v>
      </c>
      <c r="L4" s="311"/>
      <c r="M4" s="311"/>
      <c r="N4" s="311"/>
      <c r="O4" s="311"/>
      <c r="P4" s="311"/>
      <c r="Q4" s="311"/>
      <c r="R4" s="311"/>
      <c r="S4" s="311"/>
    </row>
    <row r="5" spans="1:19" ht="15">
      <c r="A5" s="312" t="s">
        <v>316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5:19" ht="15.75" thickBot="1">
      <c r="E6" s="157"/>
      <c r="F6" s="157"/>
      <c r="G6" s="157"/>
      <c r="H6" s="158"/>
      <c r="I6" s="158"/>
      <c r="J6" s="158"/>
      <c r="K6" s="159"/>
      <c r="L6" s="159"/>
      <c r="M6" s="159"/>
      <c r="N6" s="159"/>
      <c r="O6" s="159"/>
      <c r="P6" s="159"/>
      <c r="Q6" s="160" t="s">
        <v>5</v>
      </c>
      <c r="R6" s="313" t="s">
        <v>317</v>
      </c>
      <c r="S6" s="313"/>
    </row>
    <row r="7" spans="1:19" ht="12.75">
      <c r="A7" s="314" t="s">
        <v>318</v>
      </c>
      <c r="B7" s="317" t="s">
        <v>319</v>
      </c>
      <c r="C7" s="318"/>
      <c r="D7" s="319"/>
      <c r="E7" s="317" t="s">
        <v>320</v>
      </c>
      <c r="F7" s="318"/>
      <c r="G7" s="319"/>
      <c r="H7" s="317" t="s">
        <v>321</v>
      </c>
      <c r="I7" s="318"/>
      <c r="J7" s="319"/>
      <c r="K7" s="317" t="s">
        <v>322</v>
      </c>
      <c r="L7" s="318"/>
      <c r="M7" s="319"/>
      <c r="N7" s="317" t="s">
        <v>244</v>
      </c>
      <c r="O7" s="318"/>
      <c r="P7" s="318"/>
      <c r="Q7" s="326" t="s">
        <v>323</v>
      </c>
      <c r="R7" s="327"/>
      <c r="S7" s="328"/>
    </row>
    <row r="8" spans="1:19" ht="12.75">
      <c r="A8" s="315"/>
      <c r="B8" s="320"/>
      <c r="C8" s="321"/>
      <c r="D8" s="322"/>
      <c r="E8" s="320"/>
      <c r="F8" s="321"/>
      <c r="G8" s="322"/>
      <c r="H8" s="320"/>
      <c r="I8" s="321"/>
      <c r="J8" s="322"/>
      <c r="K8" s="320"/>
      <c r="L8" s="321"/>
      <c r="M8" s="322"/>
      <c r="N8" s="320"/>
      <c r="O8" s="321"/>
      <c r="P8" s="321"/>
      <c r="Q8" s="329"/>
      <c r="R8" s="330"/>
      <c r="S8" s="331"/>
    </row>
    <row r="9" spans="1:19" ht="12.75">
      <c r="A9" s="315"/>
      <c r="B9" s="320"/>
      <c r="C9" s="321"/>
      <c r="D9" s="322"/>
      <c r="E9" s="320"/>
      <c r="F9" s="321"/>
      <c r="G9" s="322"/>
      <c r="H9" s="320"/>
      <c r="I9" s="321"/>
      <c r="J9" s="322"/>
      <c r="K9" s="320"/>
      <c r="L9" s="321"/>
      <c r="M9" s="322"/>
      <c r="N9" s="320"/>
      <c r="O9" s="321"/>
      <c r="P9" s="321"/>
      <c r="Q9" s="329"/>
      <c r="R9" s="330"/>
      <c r="S9" s="331"/>
    </row>
    <row r="10" spans="1:19" ht="13.5" thickBot="1">
      <c r="A10" s="316"/>
      <c r="B10" s="323"/>
      <c r="C10" s="324"/>
      <c r="D10" s="325"/>
      <c r="E10" s="323"/>
      <c r="F10" s="324"/>
      <c r="G10" s="325"/>
      <c r="H10" s="323"/>
      <c r="I10" s="324"/>
      <c r="J10" s="325"/>
      <c r="K10" s="323"/>
      <c r="L10" s="324"/>
      <c r="M10" s="325"/>
      <c r="N10" s="323"/>
      <c r="O10" s="324"/>
      <c r="P10" s="324"/>
      <c r="Q10" s="332"/>
      <c r="R10" s="333"/>
      <c r="S10" s="334"/>
    </row>
    <row r="11" spans="1:19" ht="13.5" thickBot="1">
      <c r="A11" s="161" t="s">
        <v>5</v>
      </c>
      <c r="B11" s="162" t="s">
        <v>324</v>
      </c>
      <c r="C11" s="162" t="s">
        <v>325</v>
      </c>
      <c r="D11" s="162" t="s">
        <v>326</v>
      </c>
      <c r="E11" s="162" t="s">
        <v>324</v>
      </c>
      <c r="F11" s="162" t="s">
        <v>325</v>
      </c>
      <c r="G11" s="162" t="s">
        <v>326</v>
      </c>
      <c r="H11" s="162" t="s">
        <v>324</v>
      </c>
      <c r="I11" s="162" t="s">
        <v>325</v>
      </c>
      <c r="J11" s="162" t="s">
        <v>326</v>
      </c>
      <c r="K11" s="162" t="s">
        <v>324</v>
      </c>
      <c r="L11" s="162" t="s">
        <v>325</v>
      </c>
      <c r="M11" s="162" t="s">
        <v>326</v>
      </c>
      <c r="N11" s="162" t="s">
        <v>324</v>
      </c>
      <c r="O11" s="162" t="s">
        <v>325</v>
      </c>
      <c r="P11" s="162" t="s">
        <v>326</v>
      </c>
      <c r="Q11" s="162" t="s">
        <v>324</v>
      </c>
      <c r="R11" s="162" t="s">
        <v>325</v>
      </c>
      <c r="S11" s="162" t="s">
        <v>326</v>
      </c>
    </row>
    <row r="12" spans="1:19" ht="12.75">
      <c r="A12" s="163" t="s">
        <v>327</v>
      </c>
      <c r="B12" s="169">
        <f>W12*1.2907281938594</f>
        <v>0</v>
      </c>
      <c r="C12" s="170">
        <f>B12*1.025</f>
        <v>0</v>
      </c>
      <c r="D12" s="170">
        <f>C12*1.025</f>
        <v>0</v>
      </c>
      <c r="E12" s="169">
        <f>X12*1.6045925511061</f>
        <v>0</v>
      </c>
      <c r="F12" s="170">
        <f>E12*1.025</f>
        <v>0</v>
      </c>
      <c r="G12" s="170">
        <f>F12*1.025</f>
        <v>0</v>
      </c>
      <c r="H12" s="169">
        <f>Y12*1.06873581729</f>
        <v>0</v>
      </c>
      <c r="I12" s="170">
        <f>H12*1.025</f>
        <v>0</v>
      </c>
      <c r="J12" s="147">
        <f>I12*1.025</f>
        <v>0</v>
      </c>
      <c r="K12" s="57">
        <f>Z12*0.7051282051282</f>
        <v>0</v>
      </c>
      <c r="L12" s="147">
        <f>K12*1.025</f>
        <v>0</v>
      </c>
      <c r="M12" s="147">
        <f>L12*1.025</f>
        <v>0</v>
      </c>
      <c r="N12" s="57">
        <f>4.1970802919*'[1]Расч дот РФФПП'!B6</f>
        <v>8.3941605838</v>
      </c>
      <c r="O12" s="147">
        <f>N12*1.025</f>
        <v>8.604014598394999</v>
      </c>
      <c r="P12" s="164">
        <f>O12*1.025</f>
        <v>8.819114963354872</v>
      </c>
      <c r="Q12" s="52">
        <f>SUM(N12,K12,H12,E12,B12)</f>
        <v>8.3941605838</v>
      </c>
      <c r="R12" s="165">
        <f>SUM(O12,L12,I12,F12,C12)</f>
        <v>8.604014598394999</v>
      </c>
      <c r="S12" s="165">
        <f>SUM(P12,M12,J12,G12,D12)</f>
        <v>8.819114963354872</v>
      </c>
    </row>
    <row r="13" spans="1:19" ht="12.75">
      <c r="A13" s="163" t="s">
        <v>328</v>
      </c>
      <c r="B13" s="169">
        <f aca="true" t="shared" si="0" ref="B13:B31">W13*1.2907281938594</f>
        <v>0</v>
      </c>
      <c r="C13" s="170">
        <f aca="true" t="shared" si="1" ref="C13:D28">B13*1.025</f>
        <v>0</v>
      </c>
      <c r="D13" s="170">
        <f t="shared" si="1"/>
        <v>0</v>
      </c>
      <c r="E13" s="169">
        <f aca="true" t="shared" si="2" ref="E13:E31">X13*1.6045925511061</f>
        <v>0</v>
      </c>
      <c r="F13" s="170">
        <f aca="true" t="shared" si="3" ref="F13:G28">E13*1.025</f>
        <v>0</v>
      </c>
      <c r="G13" s="170">
        <f t="shared" si="3"/>
        <v>0</v>
      </c>
      <c r="H13" s="169">
        <f aca="true" t="shared" si="4" ref="H13:H31">Y13*1.06873581729</f>
        <v>0</v>
      </c>
      <c r="I13" s="170">
        <f aca="true" t="shared" si="5" ref="I13:J28">H13*1.025</f>
        <v>0</v>
      </c>
      <c r="J13" s="147">
        <f t="shared" si="5"/>
        <v>0</v>
      </c>
      <c r="K13" s="57">
        <f aca="true" t="shared" si="6" ref="K13:K31">Z13*0.7051282051282</f>
        <v>0</v>
      </c>
      <c r="L13" s="147">
        <f aca="true" t="shared" si="7" ref="L13:M28">K13*1.025</f>
        <v>0</v>
      </c>
      <c r="M13" s="147">
        <f t="shared" si="7"/>
        <v>0</v>
      </c>
      <c r="N13" s="57">
        <f>4.1970802919*'[1]Расч дот РФФПП'!B7</f>
        <v>11.3111313866705</v>
      </c>
      <c r="O13" s="147">
        <f aca="true" t="shared" si="8" ref="O13:P28">N13*1.025</f>
        <v>11.593909671337261</v>
      </c>
      <c r="P13" s="164">
        <f t="shared" si="8"/>
        <v>11.883757413120692</v>
      </c>
      <c r="Q13" s="52">
        <f aca="true" t="shared" si="9" ref="Q13:S31">SUM(N13,K13,H13,E13,B13)</f>
        <v>11.3111313866705</v>
      </c>
      <c r="R13" s="165">
        <f t="shared" si="9"/>
        <v>11.593909671337261</v>
      </c>
      <c r="S13" s="165">
        <f t="shared" si="9"/>
        <v>11.883757413120692</v>
      </c>
    </row>
    <row r="14" spans="1:19" ht="12.75">
      <c r="A14" s="163" t="s">
        <v>329</v>
      </c>
      <c r="B14" s="169">
        <f t="shared" si="0"/>
        <v>0</v>
      </c>
      <c r="C14" s="170">
        <f t="shared" si="1"/>
        <v>0</v>
      </c>
      <c r="D14" s="170">
        <f t="shared" si="1"/>
        <v>0</v>
      </c>
      <c r="E14" s="169">
        <f t="shared" si="2"/>
        <v>0</v>
      </c>
      <c r="F14" s="170">
        <f t="shared" si="3"/>
        <v>0</v>
      </c>
      <c r="G14" s="170">
        <f t="shared" si="3"/>
        <v>0</v>
      </c>
      <c r="H14" s="169">
        <f t="shared" si="4"/>
        <v>0</v>
      </c>
      <c r="I14" s="170">
        <f t="shared" si="5"/>
        <v>0</v>
      </c>
      <c r="J14" s="147">
        <f t="shared" si="5"/>
        <v>0</v>
      </c>
      <c r="K14" s="57">
        <f t="shared" si="6"/>
        <v>0</v>
      </c>
      <c r="L14" s="147">
        <f t="shared" si="7"/>
        <v>0</v>
      </c>
      <c r="M14" s="147">
        <f t="shared" si="7"/>
        <v>0</v>
      </c>
      <c r="N14" s="57">
        <f>4.1970802919*'[1]Расч дот РФФПП'!B8</f>
        <v>24.385036495938998</v>
      </c>
      <c r="O14" s="147">
        <f t="shared" si="8"/>
        <v>24.994662408337472</v>
      </c>
      <c r="P14" s="164">
        <f t="shared" si="8"/>
        <v>25.619528968545907</v>
      </c>
      <c r="Q14" s="52">
        <f t="shared" si="9"/>
        <v>24.385036495938998</v>
      </c>
      <c r="R14" s="165">
        <f t="shared" si="9"/>
        <v>24.994662408337472</v>
      </c>
      <c r="S14" s="165">
        <f t="shared" si="9"/>
        <v>25.619528968545907</v>
      </c>
    </row>
    <row r="15" spans="1:19" ht="12.75">
      <c r="A15" s="163" t="s">
        <v>330</v>
      </c>
      <c r="B15" s="169">
        <f t="shared" si="0"/>
        <v>0</v>
      </c>
      <c r="C15" s="170">
        <f t="shared" si="1"/>
        <v>0</v>
      </c>
      <c r="D15" s="170">
        <f t="shared" si="1"/>
        <v>0</v>
      </c>
      <c r="E15" s="169">
        <f t="shared" si="2"/>
        <v>0</v>
      </c>
      <c r="F15" s="170">
        <f t="shared" si="3"/>
        <v>0</v>
      </c>
      <c r="G15" s="170">
        <f t="shared" si="3"/>
        <v>0</v>
      </c>
      <c r="H15" s="169">
        <f t="shared" si="4"/>
        <v>0</v>
      </c>
      <c r="I15" s="170">
        <f t="shared" si="5"/>
        <v>0</v>
      </c>
      <c r="J15" s="147">
        <f t="shared" si="5"/>
        <v>0</v>
      </c>
      <c r="K15" s="57">
        <f t="shared" si="6"/>
        <v>0</v>
      </c>
      <c r="L15" s="147">
        <f t="shared" si="7"/>
        <v>0</v>
      </c>
      <c r="M15" s="147">
        <f t="shared" si="7"/>
        <v>0</v>
      </c>
      <c r="N15" s="57">
        <f>4.1970802919*'[1]Расч дот РФФПП'!B9</f>
        <v>22.1395985397725</v>
      </c>
      <c r="O15" s="147">
        <f t="shared" si="8"/>
        <v>22.69308850326681</v>
      </c>
      <c r="P15" s="164">
        <f t="shared" si="8"/>
        <v>23.260415715848477</v>
      </c>
      <c r="Q15" s="52">
        <f t="shared" si="9"/>
        <v>22.1395985397725</v>
      </c>
      <c r="R15" s="165">
        <f t="shared" si="9"/>
        <v>22.69308850326681</v>
      </c>
      <c r="S15" s="165">
        <f t="shared" si="9"/>
        <v>23.260415715848477</v>
      </c>
    </row>
    <row r="16" spans="1:19" ht="12.75">
      <c r="A16" s="163" t="s">
        <v>331</v>
      </c>
      <c r="B16" s="169">
        <f t="shared" si="0"/>
        <v>0</v>
      </c>
      <c r="C16" s="170">
        <f t="shared" si="1"/>
        <v>0</v>
      </c>
      <c r="D16" s="170">
        <f t="shared" si="1"/>
        <v>0</v>
      </c>
      <c r="E16" s="169">
        <f t="shared" si="2"/>
        <v>0</v>
      </c>
      <c r="F16" s="170">
        <f t="shared" si="3"/>
        <v>0</v>
      </c>
      <c r="G16" s="170">
        <f t="shared" si="3"/>
        <v>0</v>
      </c>
      <c r="H16" s="169">
        <f t="shared" si="4"/>
        <v>0</v>
      </c>
      <c r="I16" s="170">
        <f t="shared" si="5"/>
        <v>0</v>
      </c>
      <c r="J16" s="147">
        <f t="shared" si="5"/>
        <v>0</v>
      </c>
      <c r="K16" s="57">
        <f t="shared" si="6"/>
        <v>0</v>
      </c>
      <c r="L16" s="147">
        <f t="shared" si="7"/>
        <v>0</v>
      </c>
      <c r="M16" s="147">
        <f t="shared" si="7"/>
        <v>0</v>
      </c>
      <c r="N16" s="57">
        <f>4.1970802919*'[1]Расч дот РФФПП'!B10</f>
        <v>3.6094890510339996</v>
      </c>
      <c r="O16" s="147">
        <f t="shared" si="8"/>
        <v>3.6997262773098494</v>
      </c>
      <c r="P16" s="164">
        <f t="shared" si="8"/>
        <v>3.7922194342425954</v>
      </c>
      <c r="Q16" s="52">
        <f t="shared" si="9"/>
        <v>3.6094890510339996</v>
      </c>
      <c r="R16" s="165">
        <f t="shared" si="9"/>
        <v>3.6997262773098494</v>
      </c>
      <c r="S16" s="165">
        <f t="shared" si="9"/>
        <v>3.7922194342425954</v>
      </c>
    </row>
    <row r="17" spans="1:19" ht="12.75">
      <c r="A17" s="163" t="s">
        <v>332</v>
      </c>
      <c r="B17" s="169">
        <f t="shared" si="0"/>
        <v>0</v>
      </c>
      <c r="C17" s="170">
        <f t="shared" si="1"/>
        <v>0</v>
      </c>
      <c r="D17" s="170">
        <f t="shared" si="1"/>
        <v>0</v>
      </c>
      <c r="E17" s="169">
        <f t="shared" si="2"/>
        <v>0</v>
      </c>
      <c r="F17" s="170">
        <f t="shared" si="3"/>
        <v>0</v>
      </c>
      <c r="G17" s="170">
        <f t="shared" si="3"/>
        <v>0</v>
      </c>
      <c r="H17" s="169">
        <f t="shared" si="4"/>
        <v>0</v>
      </c>
      <c r="I17" s="170">
        <f t="shared" si="5"/>
        <v>0</v>
      </c>
      <c r="J17" s="147">
        <f t="shared" si="5"/>
        <v>0</v>
      </c>
      <c r="K17" s="57">
        <f t="shared" si="6"/>
        <v>0</v>
      </c>
      <c r="L17" s="147">
        <f t="shared" si="7"/>
        <v>0</v>
      </c>
      <c r="M17" s="147">
        <f t="shared" si="7"/>
        <v>0</v>
      </c>
      <c r="N17" s="57">
        <f>4.1970802919*'[1]Расч дот РФФПП'!B11</f>
        <v>49.9158759115667</v>
      </c>
      <c r="O17" s="147">
        <f t="shared" si="8"/>
        <v>51.16377280935586</v>
      </c>
      <c r="P17" s="164">
        <f t="shared" si="8"/>
        <v>52.44286712958976</v>
      </c>
      <c r="Q17" s="52">
        <f t="shared" si="9"/>
        <v>49.9158759115667</v>
      </c>
      <c r="R17" s="165">
        <f t="shared" si="9"/>
        <v>51.16377280935586</v>
      </c>
      <c r="S17" s="166">
        <f t="shared" si="9"/>
        <v>52.44286712958976</v>
      </c>
    </row>
    <row r="18" spans="1:19" ht="12.75">
      <c r="A18" s="163" t="s">
        <v>333</v>
      </c>
      <c r="B18" s="169">
        <f t="shared" si="0"/>
        <v>0</v>
      </c>
      <c r="C18" s="170">
        <f t="shared" si="1"/>
        <v>0</v>
      </c>
      <c r="D18" s="170">
        <f t="shared" si="1"/>
        <v>0</v>
      </c>
      <c r="E18" s="169">
        <f t="shared" si="2"/>
        <v>0</v>
      </c>
      <c r="F18" s="170">
        <f t="shared" si="3"/>
        <v>0</v>
      </c>
      <c r="G18" s="170">
        <f t="shared" si="3"/>
        <v>0</v>
      </c>
      <c r="H18" s="169">
        <f t="shared" si="4"/>
        <v>0</v>
      </c>
      <c r="I18" s="170">
        <f t="shared" si="5"/>
        <v>0</v>
      </c>
      <c r="J18" s="147">
        <f t="shared" si="5"/>
        <v>0</v>
      </c>
      <c r="K18" s="57">
        <f t="shared" si="6"/>
        <v>0</v>
      </c>
      <c r="L18" s="147">
        <f t="shared" si="7"/>
        <v>0</v>
      </c>
      <c r="M18" s="147">
        <f t="shared" si="7"/>
        <v>0</v>
      </c>
      <c r="N18" s="57">
        <f>4.1970802919*'[1]Расч дот РФФПП'!B12</f>
        <v>15.512408758862401</v>
      </c>
      <c r="O18" s="147">
        <f t="shared" si="8"/>
        <v>15.90021897783396</v>
      </c>
      <c r="P18" s="164">
        <f t="shared" si="8"/>
        <v>16.29772445227981</v>
      </c>
      <c r="Q18" s="52">
        <f t="shared" si="9"/>
        <v>15.512408758862401</v>
      </c>
      <c r="R18" s="165">
        <f t="shared" si="9"/>
        <v>15.90021897783396</v>
      </c>
      <c r="S18" s="165">
        <f t="shared" si="9"/>
        <v>16.29772445227981</v>
      </c>
    </row>
    <row r="19" spans="1:19" ht="12.75">
      <c r="A19" s="163" t="s">
        <v>334</v>
      </c>
      <c r="B19" s="57">
        <f t="shared" si="0"/>
        <v>0</v>
      </c>
      <c r="C19" s="147">
        <f t="shared" si="1"/>
        <v>0</v>
      </c>
      <c r="D19" s="147">
        <f t="shared" si="1"/>
        <v>0</v>
      </c>
      <c r="E19" s="57">
        <f t="shared" si="2"/>
        <v>0</v>
      </c>
      <c r="F19" s="147">
        <f t="shared" si="3"/>
        <v>0</v>
      </c>
      <c r="G19" s="147">
        <f t="shared" si="3"/>
        <v>0</v>
      </c>
      <c r="H19" s="57">
        <f t="shared" si="4"/>
        <v>0</v>
      </c>
      <c r="I19" s="147">
        <f t="shared" si="5"/>
        <v>0</v>
      </c>
      <c r="J19" s="147">
        <f t="shared" si="5"/>
        <v>0</v>
      </c>
      <c r="K19" s="57">
        <f t="shared" si="6"/>
        <v>0</v>
      </c>
      <c r="L19" s="147">
        <f t="shared" si="7"/>
        <v>0</v>
      </c>
      <c r="M19" s="147">
        <f t="shared" si="7"/>
        <v>0</v>
      </c>
      <c r="N19" s="57">
        <f>4.1970802919*'[1]Расч дот РФФПП'!B13</f>
        <v>13.5649635034208</v>
      </c>
      <c r="O19" s="147">
        <f t="shared" si="8"/>
        <v>13.90408759100632</v>
      </c>
      <c r="P19" s="164">
        <f t="shared" si="8"/>
        <v>14.251689780781478</v>
      </c>
      <c r="Q19" s="52">
        <f t="shared" si="9"/>
        <v>13.5649635034208</v>
      </c>
      <c r="R19" s="165">
        <f t="shared" si="9"/>
        <v>13.90408759100632</v>
      </c>
      <c r="S19" s="165">
        <f t="shared" si="9"/>
        <v>14.251689780781478</v>
      </c>
    </row>
    <row r="20" spans="1:19" ht="12.75">
      <c r="A20" s="163" t="s">
        <v>335</v>
      </c>
      <c r="B20" s="57">
        <f t="shared" si="0"/>
        <v>0</v>
      </c>
      <c r="C20" s="147">
        <f t="shared" si="1"/>
        <v>0</v>
      </c>
      <c r="D20" s="147">
        <f t="shared" si="1"/>
        <v>0</v>
      </c>
      <c r="E20" s="57">
        <f t="shared" si="2"/>
        <v>0</v>
      </c>
      <c r="F20" s="147">
        <f t="shared" si="3"/>
        <v>0</v>
      </c>
      <c r="G20" s="147">
        <f t="shared" si="3"/>
        <v>0</v>
      </c>
      <c r="H20" s="57">
        <f t="shared" si="4"/>
        <v>0</v>
      </c>
      <c r="I20" s="147">
        <f t="shared" si="5"/>
        <v>0</v>
      </c>
      <c r="J20" s="147">
        <f t="shared" si="5"/>
        <v>0</v>
      </c>
      <c r="K20" s="57">
        <f t="shared" si="6"/>
        <v>0</v>
      </c>
      <c r="L20" s="147">
        <f t="shared" si="7"/>
        <v>0</v>
      </c>
      <c r="M20" s="147">
        <f t="shared" si="7"/>
        <v>0</v>
      </c>
      <c r="N20" s="57">
        <f>4.1970802919*'[1]Расч дот РФФПП'!B14</f>
        <v>5.330291970713</v>
      </c>
      <c r="O20" s="147">
        <f t="shared" si="8"/>
        <v>5.463549269980824</v>
      </c>
      <c r="P20" s="164">
        <f t="shared" si="8"/>
        <v>5.600138001730344</v>
      </c>
      <c r="Q20" s="52">
        <f t="shared" si="9"/>
        <v>5.330291970713</v>
      </c>
      <c r="R20" s="165">
        <f t="shared" si="9"/>
        <v>5.463549269980824</v>
      </c>
      <c r="S20" s="165">
        <f t="shared" si="9"/>
        <v>5.600138001730344</v>
      </c>
    </row>
    <row r="21" spans="1:19" ht="12.75">
      <c r="A21" s="163" t="s">
        <v>336</v>
      </c>
      <c r="B21" s="57">
        <f t="shared" si="0"/>
        <v>0</v>
      </c>
      <c r="C21" s="147">
        <f t="shared" si="1"/>
        <v>0</v>
      </c>
      <c r="D21" s="147">
        <f t="shared" si="1"/>
        <v>0</v>
      </c>
      <c r="E21" s="57">
        <f t="shared" si="2"/>
        <v>0</v>
      </c>
      <c r="F21" s="147">
        <f t="shared" si="3"/>
        <v>0</v>
      </c>
      <c r="G21" s="147">
        <f t="shared" si="3"/>
        <v>0</v>
      </c>
      <c r="H21" s="57">
        <f t="shared" si="4"/>
        <v>0</v>
      </c>
      <c r="I21" s="147">
        <f t="shared" si="5"/>
        <v>0</v>
      </c>
      <c r="J21" s="147">
        <f t="shared" si="5"/>
        <v>0</v>
      </c>
      <c r="K21" s="57">
        <f t="shared" si="6"/>
        <v>0</v>
      </c>
      <c r="L21" s="147">
        <f t="shared" si="7"/>
        <v>0</v>
      </c>
      <c r="M21" s="147">
        <f t="shared" si="7"/>
        <v>0</v>
      </c>
      <c r="N21" s="57">
        <f>4.1970802919*'[1]Расч дот РФФПП'!B15</f>
        <v>8.9775547443741</v>
      </c>
      <c r="O21" s="147">
        <f t="shared" si="8"/>
        <v>9.201993612983452</v>
      </c>
      <c r="P21" s="164">
        <f t="shared" si="8"/>
        <v>9.432043453308038</v>
      </c>
      <c r="Q21" s="52">
        <f t="shared" si="9"/>
        <v>8.9775547443741</v>
      </c>
      <c r="R21" s="165">
        <f t="shared" si="9"/>
        <v>9.201993612983452</v>
      </c>
      <c r="S21" s="165">
        <f t="shared" si="9"/>
        <v>9.432043453308038</v>
      </c>
    </row>
    <row r="22" spans="1:19" ht="12.75">
      <c r="A22" s="163" t="s">
        <v>337</v>
      </c>
      <c r="B22" s="57">
        <f t="shared" si="0"/>
        <v>0</v>
      </c>
      <c r="C22" s="147">
        <f t="shared" si="1"/>
        <v>0</v>
      </c>
      <c r="D22" s="147">
        <f t="shared" si="1"/>
        <v>0</v>
      </c>
      <c r="E22" s="57">
        <f t="shared" si="2"/>
        <v>0</v>
      </c>
      <c r="F22" s="147">
        <f t="shared" si="3"/>
        <v>0</v>
      </c>
      <c r="G22" s="147">
        <f t="shared" si="3"/>
        <v>0</v>
      </c>
      <c r="H22" s="57">
        <f t="shared" si="4"/>
        <v>0</v>
      </c>
      <c r="I22" s="147">
        <f t="shared" si="5"/>
        <v>0</v>
      </c>
      <c r="J22" s="147">
        <f t="shared" si="5"/>
        <v>0</v>
      </c>
      <c r="K22" s="57">
        <f t="shared" si="6"/>
        <v>0</v>
      </c>
      <c r="L22" s="147">
        <f t="shared" si="7"/>
        <v>0</v>
      </c>
      <c r="M22" s="147">
        <f t="shared" si="7"/>
        <v>0</v>
      </c>
      <c r="N22" s="57">
        <f>4.1970802919*'[1]Расч дот РФФПП'!B16</f>
        <v>3.8822992700075</v>
      </c>
      <c r="O22" s="147">
        <f t="shared" si="8"/>
        <v>3.9793567517576873</v>
      </c>
      <c r="P22" s="164">
        <f t="shared" si="8"/>
        <v>4.078840670551629</v>
      </c>
      <c r="Q22" s="52">
        <f t="shared" si="9"/>
        <v>3.8822992700075</v>
      </c>
      <c r="R22" s="165">
        <f t="shared" si="9"/>
        <v>3.9793567517576873</v>
      </c>
      <c r="S22" s="165">
        <f t="shared" si="9"/>
        <v>4.078840670551629</v>
      </c>
    </row>
    <row r="23" spans="1:19" ht="12.75">
      <c r="A23" s="163" t="s">
        <v>338</v>
      </c>
      <c r="B23" s="57">
        <f t="shared" si="0"/>
        <v>0</v>
      </c>
      <c r="C23" s="147">
        <f t="shared" si="1"/>
        <v>0</v>
      </c>
      <c r="D23" s="147">
        <f t="shared" si="1"/>
        <v>0</v>
      </c>
      <c r="E23" s="57">
        <f t="shared" si="2"/>
        <v>0</v>
      </c>
      <c r="F23" s="147">
        <f t="shared" si="3"/>
        <v>0</v>
      </c>
      <c r="G23" s="147">
        <f t="shared" si="3"/>
        <v>0</v>
      </c>
      <c r="H23" s="57">
        <f t="shared" si="4"/>
        <v>0</v>
      </c>
      <c r="I23" s="147">
        <f t="shared" si="5"/>
        <v>0</v>
      </c>
      <c r="J23" s="147">
        <f t="shared" si="5"/>
        <v>0</v>
      </c>
      <c r="K23" s="57">
        <f t="shared" si="6"/>
        <v>0</v>
      </c>
      <c r="L23" s="147">
        <f t="shared" si="7"/>
        <v>0</v>
      </c>
      <c r="M23" s="147">
        <f t="shared" si="7"/>
        <v>0</v>
      </c>
      <c r="N23" s="57">
        <f>4.1970802919*'[1]Расч дот РФФПП'!B17</f>
        <v>1.4605839415811999</v>
      </c>
      <c r="O23" s="147">
        <f t="shared" si="8"/>
        <v>1.4970985401207297</v>
      </c>
      <c r="P23" s="164">
        <f t="shared" si="8"/>
        <v>1.5345260036237478</v>
      </c>
      <c r="Q23" s="52">
        <f t="shared" si="9"/>
        <v>1.4605839415811999</v>
      </c>
      <c r="R23" s="165">
        <f t="shared" si="9"/>
        <v>1.4970985401207297</v>
      </c>
      <c r="S23" s="165">
        <f t="shared" si="9"/>
        <v>1.5345260036237478</v>
      </c>
    </row>
    <row r="24" spans="1:19" ht="12.75">
      <c r="A24" s="163" t="s">
        <v>339</v>
      </c>
      <c r="B24" s="57">
        <f t="shared" si="0"/>
        <v>0</v>
      </c>
      <c r="C24" s="147">
        <f t="shared" si="1"/>
        <v>0</v>
      </c>
      <c r="D24" s="147">
        <f t="shared" si="1"/>
        <v>0</v>
      </c>
      <c r="E24" s="57">
        <f t="shared" si="2"/>
        <v>0</v>
      </c>
      <c r="F24" s="147">
        <f t="shared" si="3"/>
        <v>0</v>
      </c>
      <c r="G24" s="147">
        <f t="shared" si="3"/>
        <v>0</v>
      </c>
      <c r="H24" s="57">
        <f t="shared" si="4"/>
        <v>0</v>
      </c>
      <c r="I24" s="147">
        <f t="shared" si="5"/>
        <v>0</v>
      </c>
      <c r="J24" s="147">
        <f t="shared" si="5"/>
        <v>0</v>
      </c>
      <c r="K24" s="57">
        <f t="shared" si="6"/>
        <v>0</v>
      </c>
      <c r="L24" s="147">
        <f t="shared" si="7"/>
        <v>0</v>
      </c>
      <c r="M24" s="147">
        <f t="shared" si="7"/>
        <v>0</v>
      </c>
      <c r="N24" s="57">
        <f>4.1970802919*'[1]Расч дот РФФПП'!B18</f>
        <v>7.218978102067999</v>
      </c>
      <c r="O24" s="147">
        <f t="shared" si="8"/>
        <v>7.399452554619699</v>
      </c>
      <c r="P24" s="164">
        <f t="shared" si="8"/>
        <v>7.584438868485191</v>
      </c>
      <c r="Q24" s="52">
        <f t="shared" si="9"/>
        <v>7.218978102067999</v>
      </c>
      <c r="R24" s="165">
        <f t="shared" si="9"/>
        <v>7.399452554619699</v>
      </c>
      <c r="S24" s="165">
        <f t="shared" si="9"/>
        <v>7.584438868485191</v>
      </c>
    </row>
    <row r="25" spans="1:19" ht="12.75">
      <c r="A25" s="163" t="s">
        <v>340</v>
      </c>
      <c r="B25" s="57">
        <f t="shared" si="0"/>
        <v>0</v>
      </c>
      <c r="C25" s="147">
        <f t="shared" si="1"/>
        <v>0</v>
      </c>
      <c r="D25" s="147">
        <f t="shared" si="1"/>
        <v>0</v>
      </c>
      <c r="E25" s="57">
        <f t="shared" si="2"/>
        <v>0</v>
      </c>
      <c r="F25" s="147">
        <f t="shared" si="3"/>
        <v>0</v>
      </c>
      <c r="G25" s="147">
        <f t="shared" si="3"/>
        <v>0</v>
      </c>
      <c r="H25" s="57">
        <f t="shared" si="4"/>
        <v>0</v>
      </c>
      <c r="I25" s="147">
        <f t="shared" si="5"/>
        <v>0</v>
      </c>
      <c r="J25" s="147">
        <f t="shared" si="5"/>
        <v>0</v>
      </c>
      <c r="K25" s="57">
        <f t="shared" si="6"/>
        <v>0</v>
      </c>
      <c r="L25" s="147">
        <f t="shared" si="7"/>
        <v>0</v>
      </c>
      <c r="M25" s="147">
        <f t="shared" si="7"/>
        <v>0</v>
      </c>
      <c r="N25" s="57">
        <f>4.1970802919*'[1]Расч дот РФФПП'!B19</f>
        <v>16.4735401457075</v>
      </c>
      <c r="O25" s="147">
        <f t="shared" si="8"/>
        <v>16.885378649350184</v>
      </c>
      <c r="P25" s="164">
        <f t="shared" si="8"/>
        <v>17.307513115583937</v>
      </c>
      <c r="Q25" s="52">
        <f t="shared" si="9"/>
        <v>16.4735401457075</v>
      </c>
      <c r="R25" s="165">
        <f t="shared" si="9"/>
        <v>16.885378649350184</v>
      </c>
      <c r="S25" s="165">
        <f t="shared" si="9"/>
        <v>17.307513115583937</v>
      </c>
    </row>
    <row r="26" spans="1:19" ht="12.75">
      <c r="A26" s="163" t="s">
        <v>341</v>
      </c>
      <c r="B26" s="57">
        <f t="shared" si="0"/>
        <v>0</v>
      </c>
      <c r="C26" s="147">
        <f t="shared" si="1"/>
        <v>0</v>
      </c>
      <c r="D26" s="147">
        <f t="shared" si="1"/>
        <v>0</v>
      </c>
      <c r="E26" s="57">
        <f t="shared" si="2"/>
        <v>0</v>
      </c>
      <c r="F26" s="147">
        <f t="shared" si="3"/>
        <v>0</v>
      </c>
      <c r="G26" s="147">
        <f t="shared" si="3"/>
        <v>0</v>
      </c>
      <c r="H26" s="57">
        <f t="shared" si="4"/>
        <v>0</v>
      </c>
      <c r="I26" s="147">
        <f t="shared" si="5"/>
        <v>0</v>
      </c>
      <c r="J26" s="147">
        <f t="shared" si="5"/>
        <v>0</v>
      </c>
      <c r="K26" s="57">
        <f t="shared" si="6"/>
        <v>0</v>
      </c>
      <c r="L26" s="147">
        <f t="shared" si="7"/>
        <v>0</v>
      </c>
      <c r="M26" s="147">
        <f t="shared" si="7"/>
        <v>0</v>
      </c>
      <c r="N26" s="57">
        <f>4.1970802919*'[1]Расч дот РФФПП'!B20</f>
        <v>12.1883211676776</v>
      </c>
      <c r="O26" s="147">
        <f t="shared" si="8"/>
        <v>12.49302919686954</v>
      </c>
      <c r="P26" s="164">
        <f t="shared" si="8"/>
        <v>12.805354926791276</v>
      </c>
      <c r="Q26" s="52">
        <f t="shared" si="9"/>
        <v>12.1883211676776</v>
      </c>
      <c r="R26" s="165">
        <f t="shared" si="9"/>
        <v>12.49302919686954</v>
      </c>
      <c r="S26" s="165">
        <f t="shared" si="9"/>
        <v>12.805354926791276</v>
      </c>
    </row>
    <row r="27" spans="1:19" ht="12.75">
      <c r="A27" s="163" t="s">
        <v>342</v>
      </c>
      <c r="B27" s="57">
        <f t="shared" si="0"/>
        <v>0</v>
      </c>
      <c r="C27" s="147">
        <f t="shared" si="1"/>
        <v>0</v>
      </c>
      <c r="D27" s="147">
        <f t="shared" si="1"/>
        <v>0</v>
      </c>
      <c r="E27" s="57">
        <f t="shared" si="2"/>
        <v>0</v>
      </c>
      <c r="F27" s="147">
        <f t="shared" si="3"/>
        <v>0</v>
      </c>
      <c r="G27" s="147">
        <f t="shared" si="3"/>
        <v>0</v>
      </c>
      <c r="H27" s="57">
        <f t="shared" si="4"/>
        <v>0</v>
      </c>
      <c r="I27" s="147">
        <f t="shared" si="5"/>
        <v>0</v>
      </c>
      <c r="J27" s="147">
        <f t="shared" si="5"/>
        <v>0</v>
      </c>
      <c r="K27" s="57">
        <f t="shared" si="6"/>
        <v>0</v>
      </c>
      <c r="L27" s="147">
        <f t="shared" si="7"/>
        <v>0</v>
      </c>
      <c r="M27" s="147">
        <f t="shared" si="7"/>
        <v>0</v>
      </c>
      <c r="N27" s="57">
        <f>4.1970802919*'[1]Расч дот РФФПП'!B21</f>
        <v>5.3260948904211</v>
      </c>
      <c r="O27" s="147">
        <f t="shared" si="8"/>
        <v>5.459247262681627</v>
      </c>
      <c r="P27" s="164">
        <f t="shared" si="8"/>
        <v>5.595728444248667</v>
      </c>
      <c r="Q27" s="52">
        <f t="shared" si="9"/>
        <v>5.3260948904211</v>
      </c>
      <c r="R27" s="165">
        <f t="shared" si="9"/>
        <v>5.459247262681627</v>
      </c>
      <c r="S27" s="165">
        <f t="shared" si="9"/>
        <v>5.595728444248667</v>
      </c>
    </row>
    <row r="28" spans="1:19" ht="12.75">
      <c r="A28" s="163" t="s">
        <v>343</v>
      </c>
      <c r="B28" s="57">
        <f t="shared" si="0"/>
        <v>0</v>
      </c>
      <c r="C28" s="147">
        <f t="shared" si="1"/>
        <v>0</v>
      </c>
      <c r="D28" s="147">
        <f t="shared" si="1"/>
        <v>0</v>
      </c>
      <c r="E28" s="57">
        <f t="shared" si="2"/>
        <v>0</v>
      </c>
      <c r="F28" s="147">
        <f t="shared" si="3"/>
        <v>0</v>
      </c>
      <c r="G28" s="147">
        <f t="shared" si="3"/>
        <v>0</v>
      </c>
      <c r="H28" s="57">
        <f t="shared" si="4"/>
        <v>0</v>
      </c>
      <c r="I28" s="147">
        <f t="shared" si="5"/>
        <v>0</v>
      </c>
      <c r="J28" s="147">
        <f t="shared" si="5"/>
        <v>0</v>
      </c>
      <c r="K28" s="57">
        <f t="shared" si="6"/>
        <v>0</v>
      </c>
      <c r="L28" s="147">
        <f t="shared" si="7"/>
        <v>0</v>
      </c>
      <c r="M28" s="147">
        <f t="shared" si="7"/>
        <v>0</v>
      </c>
      <c r="N28" s="57">
        <f>4.1970802919*'[1]Расч дот РФФПП'!B22</f>
        <v>2.7742700729459</v>
      </c>
      <c r="O28" s="147">
        <f t="shared" si="8"/>
        <v>2.8436268247695473</v>
      </c>
      <c r="P28" s="164">
        <f t="shared" si="8"/>
        <v>2.9147174953887856</v>
      </c>
      <c r="Q28" s="52">
        <f t="shared" si="9"/>
        <v>2.7742700729459</v>
      </c>
      <c r="R28" s="165">
        <f t="shared" si="9"/>
        <v>2.8436268247695473</v>
      </c>
      <c r="S28" s="165">
        <f t="shared" si="9"/>
        <v>2.9147174953887856</v>
      </c>
    </row>
    <row r="29" spans="1:19" ht="12.75">
      <c r="A29" s="163" t="s">
        <v>344</v>
      </c>
      <c r="B29" s="57">
        <f t="shared" si="0"/>
        <v>0</v>
      </c>
      <c r="C29" s="147">
        <f aca="true" t="shared" si="10" ref="C29:D31">B29*1.025</f>
        <v>0</v>
      </c>
      <c r="D29" s="147">
        <f t="shared" si="10"/>
        <v>0</v>
      </c>
      <c r="E29" s="57">
        <f t="shared" si="2"/>
        <v>0</v>
      </c>
      <c r="F29" s="147">
        <f aca="true" t="shared" si="11" ref="F29:G31">E29*1.025</f>
        <v>0</v>
      </c>
      <c r="G29" s="147">
        <f t="shared" si="11"/>
        <v>0</v>
      </c>
      <c r="H29" s="57">
        <f t="shared" si="4"/>
        <v>0</v>
      </c>
      <c r="I29" s="147">
        <f aca="true" t="shared" si="12" ref="I29:J31">H29*1.025</f>
        <v>0</v>
      </c>
      <c r="J29" s="147">
        <f t="shared" si="12"/>
        <v>0</v>
      </c>
      <c r="K29" s="57">
        <f t="shared" si="6"/>
        <v>0</v>
      </c>
      <c r="L29" s="147">
        <f aca="true" t="shared" si="13" ref="L29:M31">K29*1.025</f>
        <v>0</v>
      </c>
      <c r="M29" s="147">
        <f t="shared" si="13"/>
        <v>0</v>
      </c>
      <c r="N29" s="57">
        <f>4.1970802919*'[1]Расч дот РФФПП'!B23</f>
        <v>11.8105839414066</v>
      </c>
      <c r="O29" s="147">
        <f aca="true" t="shared" si="14" ref="O29:P31">N29*1.025</f>
        <v>12.105848539941764</v>
      </c>
      <c r="P29" s="164">
        <f t="shared" si="14"/>
        <v>12.408494753440307</v>
      </c>
      <c r="Q29" s="52">
        <f t="shared" si="9"/>
        <v>11.8105839414066</v>
      </c>
      <c r="R29" s="165">
        <f t="shared" si="9"/>
        <v>12.105848539941764</v>
      </c>
      <c r="S29" s="165">
        <f t="shared" si="9"/>
        <v>12.408494753440307</v>
      </c>
    </row>
    <row r="30" spans="1:19" ht="12.75">
      <c r="A30" s="163" t="s">
        <v>345</v>
      </c>
      <c r="B30" s="57">
        <f t="shared" si="0"/>
        <v>0</v>
      </c>
      <c r="C30" s="147">
        <f t="shared" si="10"/>
        <v>0</v>
      </c>
      <c r="D30" s="147">
        <f t="shared" si="10"/>
        <v>0</v>
      </c>
      <c r="E30" s="57">
        <f t="shared" si="2"/>
        <v>0</v>
      </c>
      <c r="F30" s="147">
        <f t="shared" si="11"/>
        <v>0</v>
      </c>
      <c r="G30" s="147">
        <f t="shared" si="11"/>
        <v>0</v>
      </c>
      <c r="H30" s="57">
        <f t="shared" si="4"/>
        <v>0</v>
      </c>
      <c r="I30" s="147">
        <f t="shared" si="12"/>
        <v>0</v>
      </c>
      <c r="J30" s="147">
        <f t="shared" si="12"/>
        <v>0</v>
      </c>
      <c r="K30" s="57">
        <f t="shared" si="6"/>
        <v>0</v>
      </c>
      <c r="L30" s="147">
        <f t="shared" si="13"/>
        <v>0</v>
      </c>
      <c r="M30" s="147">
        <f t="shared" si="13"/>
        <v>0</v>
      </c>
      <c r="N30" s="57">
        <f>4.1970802919*'[1]Расч дот РФФПП'!B24</f>
        <v>5.7835766422382</v>
      </c>
      <c r="O30" s="147">
        <f t="shared" si="14"/>
        <v>5.928166058294154</v>
      </c>
      <c r="P30" s="164">
        <f t="shared" si="14"/>
        <v>6.0763702097515075</v>
      </c>
      <c r="Q30" s="52">
        <f t="shared" si="9"/>
        <v>5.7835766422382</v>
      </c>
      <c r="R30" s="165">
        <f t="shared" si="9"/>
        <v>5.928166058294154</v>
      </c>
      <c r="S30" s="165">
        <f t="shared" si="9"/>
        <v>6.0763702097515075</v>
      </c>
    </row>
    <row r="31" spans="1:19" ht="13.5" thickBot="1">
      <c r="A31" s="163" t="s">
        <v>346</v>
      </c>
      <c r="B31" s="57">
        <f t="shared" si="0"/>
        <v>0</v>
      </c>
      <c r="C31" s="147">
        <f t="shared" si="10"/>
        <v>0</v>
      </c>
      <c r="D31" s="147">
        <f t="shared" si="10"/>
        <v>0</v>
      </c>
      <c r="E31" s="57">
        <f t="shared" si="2"/>
        <v>0</v>
      </c>
      <c r="F31" s="147">
        <f t="shared" si="11"/>
        <v>0</v>
      </c>
      <c r="G31" s="147">
        <f t="shared" si="11"/>
        <v>0</v>
      </c>
      <c r="H31" s="57">
        <f t="shared" si="4"/>
        <v>0</v>
      </c>
      <c r="I31" s="147">
        <f t="shared" si="12"/>
        <v>0</v>
      </c>
      <c r="J31" s="147">
        <f t="shared" si="12"/>
        <v>0</v>
      </c>
      <c r="K31" s="57">
        <f t="shared" si="6"/>
        <v>0</v>
      </c>
      <c r="L31" s="147">
        <f t="shared" si="13"/>
        <v>0</v>
      </c>
      <c r="M31" s="147">
        <f t="shared" si="13"/>
        <v>0</v>
      </c>
      <c r="N31" s="57">
        <f>4.1970802919*'[1]Расч дот РФФПП'!B25</f>
        <v>2.9757299269571</v>
      </c>
      <c r="O31" s="147">
        <f t="shared" si="14"/>
        <v>3.050123175131027</v>
      </c>
      <c r="P31" s="164">
        <f t="shared" si="14"/>
        <v>3.1263762545093026</v>
      </c>
      <c r="Q31" s="52">
        <f t="shared" si="9"/>
        <v>2.9757299269571</v>
      </c>
      <c r="R31" s="165">
        <f t="shared" si="9"/>
        <v>3.050123175131027</v>
      </c>
      <c r="S31" s="165">
        <f t="shared" si="9"/>
        <v>3.1263762545093026</v>
      </c>
    </row>
    <row r="32" spans="1:19" ht="13.5" thickBot="1">
      <c r="A32" s="167" t="s">
        <v>347</v>
      </c>
      <c r="B32" s="168">
        <f>SUM(B12:B31)</f>
        <v>0</v>
      </c>
      <c r="C32" s="168">
        <f aca="true" t="shared" si="15" ref="C32:S32">SUM(C12:C31)</f>
        <v>0</v>
      </c>
      <c r="D32" s="168">
        <f t="shared" si="15"/>
        <v>0</v>
      </c>
      <c r="E32" s="168">
        <f t="shared" si="15"/>
        <v>0</v>
      </c>
      <c r="F32" s="168">
        <f t="shared" si="15"/>
        <v>0</v>
      </c>
      <c r="G32" s="168">
        <f t="shared" si="15"/>
        <v>0</v>
      </c>
      <c r="H32" s="168">
        <f t="shared" si="15"/>
        <v>0</v>
      </c>
      <c r="I32" s="168">
        <f t="shared" si="15"/>
        <v>0</v>
      </c>
      <c r="J32" s="168">
        <f t="shared" si="15"/>
        <v>0</v>
      </c>
      <c r="K32" s="168">
        <f t="shared" si="15"/>
        <v>0</v>
      </c>
      <c r="L32" s="168">
        <f t="shared" si="15"/>
        <v>0</v>
      </c>
      <c r="M32" s="168">
        <f t="shared" si="15"/>
        <v>0</v>
      </c>
      <c r="N32" s="168">
        <f t="shared" si="15"/>
        <v>233.0344890471637</v>
      </c>
      <c r="O32" s="168">
        <f t="shared" si="15"/>
        <v>238.8603512733428</v>
      </c>
      <c r="P32" s="168">
        <f t="shared" si="15"/>
        <v>244.83186005517632</v>
      </c>
      <c r="Q32" s="168">
        <f t="shared" si="15"/>
        <v>233.0344890471637</v>
      </c>
      <c r="R32" s="168">
        <f t="shared" si="15"/>
        <v>238.8603512733428</v>
      </c>
      <c r="S32" s="168">
        <f t="shared" si="15"/>
        <v>244.83186005517632</v>
      </c>
    </row>
  </sheetData>
  <sheetProtection/>
  <mergeCells count="13">
    <mergeCell ref="Q7:S10"/>
    <mergeCell ref="A7:A10"/>
    <mergeCell ref="B7:D10"/>
    <mergeCell ref="E7:G10"/>
    <mergeCell ref="H7:J10"/>
    <mergeCell ref="K7:M10"/>
    <mergeCell ref="N7:P10"/>
    <mergeCell ref="K1:S1"/>
    <mergeCell ref="K2:S2"/>
    <mergeCell ref="K3:S3"/>
    <mergeCell ref="K4:S4"/>
    <mergeCell ref="A5:S5"/>
    <mergeCell ref="R6:S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2:I190"/>
  <sheetViews>
    <sheetView zoomScalePageLayoutView="0" workbookViewId="0" topLeftCell="A61">
      <selection activeCell="N80" sqref="N80"/>
    </sheetView>
  </sheetViews>
  <sheetFormatPr defaultColWidth="9.00390625" defaultRowHeight="12.75"/>
  <cols>
    <col min="1" max="1" width="28.25390625" style="0" customWidth="1"/>
    <col min="2" max="2" width="4.00390625" style="0" customWidth="1"/>
    <col min="3" max="3" width="6.375" style="0" customWidth="1"/>
    <col min="4" max="4" width="5.25390625" style="0" customWidth="1"/>
    <col min="6" max="6" width="6.125" style="0" customWidth="1"/>
    <col min="7" max="7" width="11.625" style="0" customWidth="1"/>
    <col min="8" max="8" width="11.25390625" style="0" customWidth="1"/>
    <col min="9" max="9" width="11.375" style="0" customWidth="1"/>
  </cols>
  <sheetData>
    <row r="2" spans="1:9" ht="12.75">
      <c r="A2" s="1"/>
      <c r="B2" s="2"/>
      <c r="C2" s="2"/>
      <c r="D2" s="3"/>
      <c r="E2" s="336"/>
      <c r="F2" s="336"/>
      <c r="G2" s="336"/>
      <c r="H2" s="336"/>
      <c r="I2" s="336"/>
    </row>
    <row r="3" spans="1:9" ht="12.75">
      <c r="A3" s="337" t="s">
        <v>5</v>
      </c>
      <c r="B3" s="337"/>
      <c r="C3" s="337"/>
      <c r="D3" s="337"/>
      <c r="E3" s="337"/>
      <c r="F3" s="337"/>
      <c r="G3" s="337"/>
      <c r="H3" s="337"/>
      <c r="I3" s="337"/>
    </row>
    <row r="4" spans="1:9" ht="15.75">
      <c r="A4" s="338" t="s">
        <v>6</v>
      </c>
      <c r="B4" s="339"/>
      <c r="C4" s="339"/>
      <c r="D4" s="339"/>
      <c r="E4" s="339"/>
      <c r="F4" s="339"/>
      <c r="G4" s="339"/>
      <c r="H4" s="339"/>
      <c r="I4" s="339"/>
    </row>
    <row r="5" spans="1:9" ht="15.75">
      <c r="A5" s="338" t="s">
        <v>7</v>
      </c>
      <c r="B5" s="338"/>
      <c r="C5" s="338"/>
      <c r="D5" s="338"/>
      <c r="E5" s="338"/>
      <c r="F5" s="338"/>
      <c r="G5" s="338"/>
      <c r="H5" s="338"/>
      <c r="I5" s="338"/>
    </row>
    <row r="6" spans="1:9" ht="15.75">
      <c r="A6" s="335" t="s">
        <v>8</v>
      </c>
      <c r="B6" s="335"/>
      <c r="C6" s="335"/>
      <c r="D6" s="335"/>
      <c r="E6" s="335"/>
      <c r="F6" s="335"/>
      <c r="G6" s="335"/>
      <c r="H6" s="335"/>
      <c r="I6" s="335"/>
    </row>
    <row r="7" spans="1:9" ht="12.75" customHeight="1">
      <c r="A7" s="335" t="s">
        <v>9</v>
      </c>
      <c r="B7" s="335"/>
      <c r="C7" s="335"/>
      <c r="D7" s="335"/>
      <c r="E7" s="335"/>
      <c r="F7" s="335"/>
      <c r="G7" s="335"/>
      <c r="H7" s="335"/>
      <c r="I7" s="335"/>
    </row>
    <row r="8" spans="1:9" ht="12.75" customHeight="1" thickBot="1">
      <c r="A8" s="4"/>
      <c r="B8" s="5"/>
      <c r="C8" s="6"/>
      <c r="D8" s="5"/>
      <c r="E8" s="5"/>
      <c r="F8" s="5"/>
      <c r="G8" s="7"/>
      <c r="H8" s="4"/>
      <c r="I8" s="8" t="s">
        <v>10</v>
      </c>
    </row>
    <row r="9" spans="1:9" ht="63.75">
      <c r="A9" s="9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1" t="s">
        <v>17</v>
      </c>
      <c r="H9" s="12" t="s">
        <v>18</v>
      </c>
      <c r="I9" s="13" t="s">
        <v>19</v>
      </c>
    </row>
    <row r="10" spans="1:9" ht="12.75">
      <c r="A10" s="14">
        <v>1</v>
      </c>
      <c r="B10" s="15" t="s">
        <v>20</v>
      </c>
      <c r="C10" s="16">
        <v>3</v>
      </c>
      <c r="D10" s="16">
        <v>4</v>
      </c>
      <c r="E10" s="16">
        <v>5</v>
      </c>
      <c r="F10" s="16">
        <v>6</v>
      </c>
      <c r="G10" s="17">
        <v>7</v>
      </c>
      <c r="H10" s="18">
        <v>8</v>
      </c>
      <c r="I10" s="19">
        <v>9</v>
      </c>
    </row>
    <row r="11" spans="1:9" ht="25.5">
      <c r="A11" s="20" t="s">
        <v>21</v>
      </c>
      <c r="B11" s="21" t="s">
        <v>22</v>
      </c>
      <c r="C11" s="22" t="s">
        <v>23</v>
      </c>
      <c r="D11" s="21" t="s">
        <v>24</v>
      </c>
      <c r="E11" s="21"/>
      <c r="F11" s="23"/>
      <c r="G11" s="24">
        <f>SUM(G12,G19,G23,G40,G42,G50,G53)</f>
        <v>17156698.331697002</v>
      </c>
      <c r="H11" s="25">
        <f>SUM(H12,H19,H23,H40,H42,H50,H53)</f>
        <v>12419278.996842599</v>
      </c>
      <c r="I11" s="24">
        <f>SUM(I12,I19,I23,I40,I42,I50,I53)</f>
        <v>12419278.996842599</v>
      </c>
    </row>
    <row r="12" spans="1:9" ht="40.5">
      <c r="A12" s="26" t="s">
        <v>25</v>
      </c>
      <c r="B12" s="27" t="s">
        <v>22</v>
      </c>
      <c r="C12" s="28" t="s">
        <v>23</v>
      </c>
      <c r="D12" s="27" t="s">
        <v>26</v>
      </c>
      <c r="E12" s="29"/>
      <c r="F12" s="30"/>
      <c r="G12" s="24">
        <f>SUM(G13,G16)</f>
        <v>4168349.506</v>
      </c>
      <c r="H12" s="25">
        <f>SUM(H13,H16)</f>
        <v>0</v>
      </c>
      <c r="I12" s="24">
        <f>SUM(I13,I16)</f>
        <v>0</v>
      </c>
    </row>
    <row r="13" spans="1:9" ht="12.75">
      <c r="A13" s="31" t="s">
        <v>27</v>
      </c>
      <c r="B13" s="21" t="s">
        <v>22</v>
      </c>
      <c r="C13" s="22" t="s">
        <v>23</v>
      </c>
      <c r="D13" s="21" t="s">
        <v>26</v>
      </c>
      <c r="E13" s="21" t="s">
        <v>28</v>
      </c>
      <c r="F13" s="22" t="s">
        <v>29</v>
      </c>
      <c r="G13" s="24">
        <f>SUM(G14:G15)</f>
        <v>1404035.8907</v>
      </c>
      <c r="H13" s="25">
        <f>SUM(H14:H15)</f>
        <v>0</v>
      </c>
      <c r="I13" s="24">
        <f>SUM(I14:I15)</f>
        <v>0</v>
      </c>
    </row>
    <row r="14" spans="1:9" ht="25.5">
      <c r="A14" s="32" t="s">
        <v>30</v>
      </c>
      <c r="B14" s="33"/>
      <c r="C14" s="34" t="s">
        <v>23</v>
      </c>
      <c r="D14" s="33" t="s">
        <v>26</v>
      </c>
      <c r="E14" s="33" t="s">
        <v>28</v>
      </c>
      <c r="F14" s="35">
        <v>120</v>
      </c>
      <c r="G14" s="36">
        <f>'[1]Аппарат свод'!X8</f>
        <v>1287901.537645</v>
      </c>
      <c r="H14" s="37">
        <f>G14*H196</f>
        <v>0</v>
      </c>
      <c r="I14" s="36">
        <f>H14*I196</f>
        <v>0</v>
      </c>
    </row>
    <row r="15" spans="1:9" ht="25.5">
      <c r="A15" s="32" t="s">
        <v>31</v>
      </c>
      <c r="B15" s="33"/>
      <c r="C15" s="34" t="s">
        <v>23</v>
      </c>
      <c r="D15" s="33" t="s">
        <v>26</v>
      </c>
      <c r="E15" s="33" t="s">
        <v>28</v>
      </c>
      <c r="F15" s="35">
        <v>240</v>
      </c>
      <c r="G15" s="36">
        <f>'[1]Аппарат свод'!Y8</f>
        <v>116134.35305500007</v>
      </c>
      <c r="H15" s="37">
        <f>G15*H196</f>
        <v>0</v>
      </c>
      <c r="I15" s="36">
        <f>H15*I196</f>
        <v>0</v>
      </c>
    </row>
    <row r="16" spans="1:9" ht="12.75">
      <c r="A16" s="31" t="s">
        <v>32</v>
      </c>
      <c r="B16" s="21" t="s">
        <v>22</v>
      </c>
      <c r="C16" s="22" t="s">
        <v>23</v>
      </c>
      <c r="D16" s="21" t="s">
        <v>26</v>
      </c>
      <c r="E16" s="21" t="s">
        <v>33</v>
      </c>
      <c r="F16" s="22" t="s">
        <v>29</v>
      </c>
      <c r="G16" s="24">
        <f>SUM(G17:G18)</f>
        <v>2764313.6153</v>
      </c>
      <c r="H16" s="25">
        <f>SUM(H17:H18)</f>
        <v>0</v>
      </c>
      <c r="I16" s="24">
        <f>SUM(I17:I18)</f>
        <v>0</v>
      </c>
    </row>
    <row r="17" spans="1:9" ht="25.5">
      <c r="A17" s="32" t="s">
        <v>30</v>
      </c>
      <c r="B17" s="33"/>
      <c r="C17" s="34" t="s">
        <v>23</v>
      </c>
      <c r="D17" s="33" t="s">
        <v>26</v>
      </c>
      <c r="E17" s="33" t="s">
        <v>33</v>
      </c>
      <c r="F17" s="35">
        <v>120</v>
      </c>
      <c r="G17" s="36">
        <f>'[1]Аппарат свод'!X9</f>
        <v>2612811.611455</v>
      </c>
      <c r="H17" s="37">
        <f>G17*H196</f>
        <v>0</v>
      </c>
      <c r="I17" s="36">
        <f>H17*I196</f>
        <v>0</v>
      </c>
    </row>
    <row r="18" spans="1:9" ht="25.5">
      <c r="A18" s="32" t="s">
        <v>31</v>
      </c>
      <c r="B18" s="33"/>
      <c r="C18" s="34" t="s">
        <v>23</v>
      </c>
      <c r="D18" s="33" t="s">
        <v>26</v>
      </c>
      <c r="E18" s="33" t="s">
        <v>33</v>
      </c>
      <c r="F18" s="35">
        <v>240</v>
      </c>
      <c r="G18" s="36">
        <f>'[1]Аппарат свод'!Y9</f>
        <v>151502.00384500017</v>
      </c>
      <c r="H18" s="37">
        <f>G18*H196</f>
        <v>0</v>
      </c>
      <c r="I18" s="36">
        <f>H18*I196</f>
        <v>0</v>
      </c>
    </row>
    <row r="19" spans="1:9" ht="40.5">
      <c r="A19" s="38" t="s">
        <v>34</v>
      </c>
      <c r="B19" s="27" t="s">
        <v>22</v>
      </c>
      <c r="C19" s="28" t="s">
        <v>23</v>
      </c>
      <c r="D19" s="27" t="s">
        <v>35</v>
      </c>
      <c r="E19" s="27"/>
      <c r="F19" s="39"/>
      <c r="G19" s="24">
        <f>SUM(G20)</f>
        <v>2802280.07445</v>
      </c>
      <c r="H19" s="25">
        <f>SUM(H20)</f>
        <v>2802280.07445</v>
      </c>
      <c r="I19" s="24">
        <f>SUM(I20)</f>
        <v>2802280.07445</v>
      </c>
    </row>
    <row r="20" spans="1:9" ht="38.25">
      <c r="A20" s="40" t="s">
        <v>36</v>
      </c>
      <c r="B20" s="41" t="s">
        <v>22</v>
      </c>
      <c r="C20" s="22" t="s">
        <v>23</v>
      </c>
      <c r="D20" s="21" t="s">
        <v>35</v>
      </c>
      <c r="E20" s="21" t="s">
        <v>37</v>
      </c>
      <c r="F20" s="22" t="s">
        <v>29</v>
      </c>
      <c r="G20" s="24">
        <f>SUM(G21:G22)</f>
        <v>2802280.07445</v>
      </c>
      <c r="H20" s="25">
        <f>G20</f>
        <v>2802280.07445</v>
      </c>
      <c r="I20" s="24">
        <f>H20</f>
        <v>2802280.07445</v>
      </c>
    </row>
    <row r="21" spans="1:9" ht="25.5">
      <c r="A21" s="42" t="s">
        <v>30</v>
      </c>
      <c r="B21" s="33"/>
      <c r="C21" s="34" t="s">
        <v>23</v>
      </c>
      <c r="D21" s="33" t="s">
        <v>35</v>
      </c>
      <c r="E21" s="33" t="s">
        <v>37</v>
      </c>
      <c r="F21" s="35">
        <v>120</v>
      </c>
      <c r="G21" s="36">
        <f>'[1]Аппарат свод'!X11</f>
        <v>2448593.3007075</v>
      </c>
      <c r="H21" s="37">
        <f>G21*H196</f>
        <v>0</v>
      </c>
      <c r="I21" s="36">
        <f>H21*I196</f>
        <v>0</v>
      </c>
    </row>
    <row r="22" spans="1:9" ht="25.5">
      <c r="A22" s="42" t="s">
        <v>31</v>
      </c>
      <c r="B22" s="33"/>
      <c r="C22" s="34" t="s">
        <v>23</v>
      </c>
      <c r="D22" s="33" t="s">
        <v>35</v>
      </c>
      <c r="E22" s="33" t="s">
        <v>37</v>
      </c>
      <c r="F22" s="35">
        <v>240</v>
      </c>
      <c r="G22" s="36">
        <f>'[1]Аппарат свод'!Y11</f>
        <v>353686.7737425002</v>
      </c>
      <c r="H22" s="37">
        <f>G22*H196</f>
        <v>0</v>
      </c>
      <c r="I22" s="36">
        <f>H22*I196</f>
        <v>0</v>
      </c>
    </row>
    <row r="23" spans="1:9" ht="40.5">
      <c r="A23" s="26" t="s">
        <v>38</v>
      </c>
      <c r="B23" s="29" t="s">
        <v>22</v>
      </c>
      <c r="C23" s="28" t="s">
        <v>23</v>
      </c>
      <c r="D23" s="27" t="s">
        <v>39</v>
      </c>
      <c r="E23" s="27"/>
      <c r="F23" s="39"/>
      <c r="G23" s="24">
        <f>SUM(G24,G28,G31,G34,G37)</f>
        <v>5620222.628537</v>
      </c>
      <c r="H23" s="25">
        <f>SUM(H24,H28,H31,H34,H37)</f>
        <v>5080795.372692599</v>
      </c>
      <c r="I23" s="24">
        <f>SUM(I24,I28,I31,I34,I37)</f>
        <v>5080795.372692599</v>
      </c>
    </row>
    <row r="24" spans="1:9" ht="12.75">
      <c r="A24" s="31" t="s">
        <v>40</v>
      </c>
      <c r="B24" s="21" t="s">
        <v>22</v>
      </c>
      <c r="C24" s="22" t="s">
        <v>23</v>
      </c>
      <c r="D24" s="21" t="s">
        <v>39</v>
      </c>
      <c r="E24" s="21" t="s">
        <v>33</v>
      </c>
      <c r="F24" s="22" t="s">
        <v>29</v>
      </c>
      <c r="G24" s="24">
        <f>SUM(G25:G27)</f>
        <v>550024.6331000001</v>
      </c>
      <c r="H24" s="25">
        <f>SUM(H25:H27)</f>
        <v>0</v>
      </c>
      <c r="I24" s="24">
        <f>SUM(I25:I27)</f>
        <v>0</v>
      </c>
    </row>
    <row r="25" spans="1:9" ht="25.5">
      <c r="A25" s="32" t="s">
        <v>30</v>
      </c>
      <c r="B25" s="33"/>
      <c r="C25" s="34" t="s">
        <v>23</v>
      </c>
      <c r="D25" s="33" t="s">
        <v>39</v>
      </c>
      <c r="E25" s="33" t="s">
        <v>33</v>
      </c>
      <c r="F25" s="35">
        <v>120</v>
      </c>
      <c r="G25" s="36">
        <f>'[1]Аппарат свод'!X34</f>
        <v>518867.706285</v>
      </c>
      <c r="H25" s="37">
        <f>G25*H196</f>
        <v>0</v>
      </c>
      <c r="I25" s="36">
        <f>H25*I196</f>
        <v>0</v>
      </c>
    </row>
    <row r="26" spans="1:9" ht="25.5">
      <c r="A26" s="32" t="s">
        <v>31</v>
      </c>
      <c r="B26" s="33"/>
      <c r="C26" s="34" t="s">
        <v>23</v>
      </c>
      <c r="D26" s="33" t="s">
        <v>39</v>
      </c>
      <c r="E26" s="33" t="s">
        <v>33</v>
      </c>
      <c r="F26" s="35">
        <v>240</v>
      </c>
      <c r="G26" s="36">
        <f>'[1]Аппарат свод'!Y34</f>
        <v>31156.92681500007</v>
      </c>
      <c r="H26" s="37">
        <f>G26*H196</f>
        <v>0</v>
      </c>
      <c r="I26" s="36">
        <f>H26*I196</f>
        <v>0</v>
      </c>
    </row>
    <row r="27" spans="1:9" ht="38.25">
      <c r="A27" s="32" t="s">
        <v>41</v>
      </c>
      <c r="B27" s="33"/>
      <c r="C27" s="34" t="s">
        <v>23</v>
      </c>
      <c r="D27" s="33" t="s">
        <v>39</v>
      </c>
      <c r="E27" s="33" t="s">
        <v>33</v>
      </c>
      <c r="F27" s="35">
        <v>850</v>
      </c>
      <c r="G27" s="36">
        <f>'[1]Аппарат свод'!Z34</f>
        <v>0</v>
      </c>
      <c r="H27" s="37">
        <f>G27*H196</f>
        <v>0</v>
      </c>
      <c r="I27" s="36">
        <f>H27*I196</f>
        <v>0</v>
      </c>
    </row>
    <row r="28" spans="1:9" ht="51">
      <c r="A28" s="31" t="s">
        <v>42</v>
      </c>
      <c r="B28" s="21" t="s">
        <v>22</v>
      </c>
      <c r="C28" s="22" t="s">
        <v>23</v>
      </c>
      <c r="D28" s="21" t="s">
        <v>39</v>
      </c>
      <c r="E28" s="21" t="s">
        <v>43</v>
      </c>
      <c r="F28" s="22" t="s">
        <v>29</v>
      </c>
      <c r="G28" s="24">
        <f>SUM(G29:G30)</f>
        <v>339999.52695</v>
      </c>
      <c r="H28" s="25">
        <f>SUM(H29:H30)</f>
        <v>350596.9042055992</v>
      </c>
      <c r="I28" s="24">
        <f>SUM(I29:I30)</f>
        <v>350596.9042055992</v>
      </c>
    </row>
    <row r="29" spans="1:9" ht="25.5">
      <c r="A29" s="32" t="s">
        <v>30</v>
      </c>
      <c r="B29" s="33"/>
      <c r="C29" s="34" t="s">
        <v>23</v>
      </c>
      <c r="D29" s="33" t="s">
        <v>39</v>
      </c>
      <c r="E29" s="33" t="s">
        <v>43</v>
      </c>
      <c r="F29" s="35">
        <v>120</v>
      </c>
      <c r="G29" s="36">
        <f>'[1]Аппарат свод'!X19</f>
        <v>325689.9015825</v>
      </c>
      <c r="H29" s="37">
        <f>G29*1.0311688</f>
        <v>335841.2649869447</v>
      </c>
      <c r="I29" s="36">
        <f>H29</f>
        <v>335841.2649869447</v>
      </c>
    </row>
    <row r="30" spans="1:9" ht="25.5">
      <c r="A30" s="32" t="s">
        <v>31</v>
      </c>
      <c r="B30" s="33"/>
      <c r="C30" s="34" t="s">
        <v>23</v>
      </c>
      <c r="D30" s="33" t="s">
        <v>39</v>
      </c>
      <c r="E30" s="33" t="s">
        <v>43</v>
      </c>
      <c r="F30" s="35">
        <v>240</v>
      </c>
      <c r="G30" s="36">
        <f>'[1]Аппарат свод'!Y19</f>
        <v>14309.625367500004</v>
      </c>
      <c r="H30" s="37">
        <f>G30*1.0311688</f>
        <v>14755.63921865454</v>
      </c>
      <c r="I30" s="36">
        <f>H30</f>
        <v>14755.63921865454</v>
      </c>
    </row>
    <row r="31" spans="1:9" ht="51">
      <c r="A31" s="31" t="s">
        <v>44</v>
      </c>
      <c r="B31" s="21" t="s">
        <v>22</v>
      </c>
      <c r="C31" s="22" t="s">
        <v>23</v>
      </c>
      <c r="D31" s="21" t="s">
        <v>39</v>
      </c>
      <c r="E31" s="21" t="s">
        <v>45</v>
      </c>
      <c r="F31" s="22" t="s">
        <v>29</v>
      </c>
      <c r="G31" s="24">
        <f>SUM(G32:G33)</f>
        <v>0</v>
      </c>
      <c r="H31" s="25">
        <f>SUM(H32:H33)</f>
        <v>0</v>
      </c>
      <c r="I31" s="24">
        <f>SUM(I32:I33)</f>
        <v>0</v>
      </c>
    </row>
    <row r="32" spans="1:9" ht="25.5">
      <c r="A32" s="32" t="s">
        <v>30</v>
      </c>
      <c r="B32" s="33"/>
      <c r="C32" s="34" t="s">
        <v>23</v>
      </c>
      <c r="D32" s="33" t="s">
        <v>39</v>
      </c>
      <c r="E32" s="33" t="s">
        <v>45</v>
      </c>
      <c r="F32" s="35">
        <v>120</v>
      </c>
      <c r="G32" s="36">
        <f>'[1]Аппарат свод'!X20</f>
        <v>0</v>
      </c>
      <c r="H32" s="37">
        <f>G32</f>
        <v>0</v>
      </c>
      <c r="I32" s="36">
        <f>H32</f>
        <v>0</v>
      </c>
    </row>
    <row r="33" spans="1:9" ht="25.5">
      <c r="A33" s="32" t="s">
        <v>31</v>
      </c>
      <c r="B33" s="33"/>
      <c r="C33" s="34" t="s">
        <v>23</v>
      </c>
      <c r="D33" s="33" t="s">
        <v>39</v>
      </c>
      <c r="E33" s="33" t="s">
        <v>45</v>
      </c>
      <c r="F33" s="35">
        <v>240</v>
      </c>
      <c r="G33" s="36">
        <f>'[1]Аппарат свод'!Y20</f>
        <v>0</v>
      </c>
      <c r="H33" s="37">
        <f>G33</f>
        <v>0</v>
      </c>
      <c r="I33" s="36">
        <f>H33</f>
        <v>0</v>
      </c>
    </row>
    <row r="34" spans="1:9" ht="51">
      <c r="A34" s="31" t="s">
        <v>46</v>
      </c>
      <c r="B34" s="21" t="s">
        <v>22</v>
      </c>
      <c r="C34" s="22" t="s">
        <v>23</v>
      </c>
      <c r="D34" s="21" t="s">
        <v>39</v>
      </c>
      <c r="E34" s="21" t="s">
        <v>47</v>
      </c>
      <c r="F34" s="22" t="s">
        <v>29</v>
      </c>
      <c r="G34" s="24">
        <f>SUM(G35:G36)</f>
        <v>3678671.503437</v>
      </c>
      <c r="H34" s="25">
        <f>SUM(H35:H36)</f>
        <v>3678671.503437</v>
      </c>
      <c r="I34" s="24">
        <f>SUM(I35:I36)</f>
        <v>3678671.503437</v>
      </c>
    </row>
    <row r="35" spans="1:9" ht="25.5">
      <c r="A35" s="32" t="s">
        <v>30</v>
      </c>
      <c r="B35" s="33"/>
      <c r="C35" s="34" t="s">
        <v>23</v>
      </c>
      <c r="D35" s="33" t="s">
        <v>39</v>
      </c>
      <c r="E35" s="33" t="s">
        <v>47</v>
      </c>
      <c r="F35" s="35">
        <v>120</v>
      </c>
      <c r="G35" s="36">
        <f>'[1]Аппарат свод'!X17</f>
        <v>0</v>
      </c>
      <c r="H35" s="37">
        <f>G35*1.025</f>
        <v>0</v>
      </c>
      <c r="I35" s="36">
        <f>H35*1.025</f>
        <v>0</v>
      </c>
    </row>
    <row r="36" spans="1:9" ht="25.5">
      <c r="A36" s="32" t="s">
        <v>31</v>
      </c>
      <c r="B36" s="33"/>
      <c r="C36" s="34" t="s">
        <v>23</v>
      </c>
      <c r="D36" s="33" t="s">
        <v>39</v>
      </c>
      <c r="E36" s="33" t="s">
        <v>47</v>
      </c>
      <c r="F36" s="35">
        <v>240</v>
      </c>
      <c r="G36" s="36">
        <f>'[1]Аппарат свод'!Y17</f>
        <v>3678671.503437</v>
      </c>
      <c r="H36" s="37">
        <f>G36</f>
        <v>3678671.503437</v>
      </c>
      <c r="I36" s="36">
        <f>H36</f>
        <v>3678671.503437</v>
      </c>
    </row>
    <row r="37" spans="1:9" ht="25.5">
      <c r="A37" s="31" t="s">
        <v>48</v>
      </c>
      <c r="B37" s="21" t="s">
        <v>22</v>
      </c>
      <c r="C37" s="22" t="s">
        <v>23</v>
      </c>
      <c r="D37" s="21" t="s">
        <v>39</v>
      </c>
      <c r="E37" s="21" t="s">
        <v>49</v>
      </c>
      <c r="F37" s="22" t="s">
        <v>29</v>
      </c>
      <c r="G37" s="24">
        <f>SUM(G38:G39)</f>
        <v>1051526.96505</v>
      </c>
      <c r="H37" s="25">
        <f>G37</f>
        <v>1051526.96505</v>
      </c>
      <c r="I37" s="24">
        <f>H37</f>
        <v>1051526.96505</v>
      </c>
    </row>
    <row r="38" spans="1:9" ht="25.5">
      <c r="A38" s="32" t="s">
        <v>30</v>
      </c>
      <c r="B38" s="33"/>
      <c r="C38" s="34" t="s">
        <v>23</v>
      </c>
      <c r="D38" s="33" t="s">
        <v>39</v>
      </c>
      <c r="E38" s="33" t="s">
        <v>49</v>
      </c>
      <c r="F38" s="35">
        <v>120</v>
      </c>
      <c r="G38" s="36">
        <f>'[1]Аппарат свод'!X13</f>
        <v>945754.3246175</v>
      </c>
      <c r="H38" s="37">
        <f>G38*H196</f>
        <v>0</v>
      </c>
      <c r="I38" s="36">
        <f>H38*I196</f>
        <v>0</v>
      </c>
    </row>
    <row r="39" spans="1:9" ht="25.5">
      <c r="A39" s="32" t="s">
        <v>31</v>
      </c>
      <c r="B39" s="33"/>
      <c r="C39" s="34" t="s">
        <v>23</v>
      </c>
      <c r="D39" s="33" t="s">
        <v>39</v>
      </c>
      <c r="E39" s="33" t="s">
        <v>49</v>
      </c>
      <c r="F39" s="35">
        <v>240</v>
      </c>
      <c r="G39" s="36">
        <f>'[1]Аппарат свод'!Y13</f>
        <v>105772.64043250005</v>
      </c>
      <c r="H39" s="37">
        <f>G39*H196</f>
        <v>0</v>
      </c>
      <c r="I39" s="36">
        <f>H39*I196</f>
        <v>0</v>
      </c>
    </row>
    <row r="40" spans="1:9" ht="51">
      <c r="A40" s="20" t="s">
        <v>50</v>
      </c>
      <c r="B40" s="21" t="s">
        <v>22</v>
      </c>
      <c r="C40" s="22" t="s">
        <v>23</v>
      </c>
      <c r="D40" s="21" t="s">
        <v>51</v>
      </c>
      <c r="E40" s="21" t="s">
        <v>52</v>
      </c>
      <c r="F40" s="34" t="s">
        <v>29</v>
      </c>
      <c r="G40" s="24">
        <f>G41</f>
        <v>29642.57301000005</v>
      </c>
      <c r="H40" s="37">
        <f>G40*H196</f>
        <v>0</v>
      </c>
      <c r="I40" s="36">
        <f>H40*I196</f>
        <v>0</v>
      </c>
    </row>
    <row r="41" spans="1:9" ht="25.5">
      <c r="A41" s="32" t="s">
        <v>31</v>
      </c>
      <c r="B41" s="33"/>
      <c r="C41" s="34" t="s">
        <v>23</v>
      </c>
      <c r="D41" s="33" t="s">
        <v>51</v>
      </c>
      <c r="E41" s="33" t="s">
        <v>52</v>
      </c>
      <c r="F41" s="35">
        <v>240</v>
      </c>
      <c r="G41" s="36">
        <f>'[1]Аппарат свод'!Y15</f>
        <v>29642.57301000005</v>
      </c>
      <c r="H41" s="37">
        <f>G41*H196</f>
        <v>0</v>
      </c>
      <c r="I41" s="36">
        <f>H41*I196</f>
        <v>0</v>
      </c>
    </row>
    <row r="42" spans="1:9" ht="40.5">
      <c r="A42" s="26" t="s">
        <v>53</v>
      </c>
      <c r="B42" s="29"/>
      <c r="C42" s="28" t="s">
        <v>23</v>
      </c>
      <c r="D42" s="27" t="s">
        <v>54</v>
      </c>
      <c r="E42" s="27"/>
      <c r="F42" s="39"/>
      <c r="G42" s="24">
        <f>SUM(G43,G47)</f>
        <v>4536203.549699999</v>
      </c>
      <c r="H42" s="25">
        <f>G42</f>
        <v>4536203.549699999</v>
      </c>
      <c r="I42" s="24">
        <f>H42</f>
        <v>4536203.549699999</v>
      </c>
    </row>
    <row r="43" spans="1:9" ht="12.75">
      <c r="A43" s="31" t="s">
        <v>55</v>
      </c>
      <c r="B43" s="21" t="s">
        <v>56</v>
      </c>
      <c r="C43" s="22" t="s">
        <v>23</v>
      </c>
      <c r="D43" s="21" t="s">
        <v>54</v>
      </c>
      <c r="E43" s="21" t="s">
        <v>33</v>
      </c>
      <c r="F43" s="22" t="s">
        <v>29</v>
      </c>
      <c r="G43" s="24">
        <f>SUM(G44:G46)</f>
        <v>3451164.7443999997</v>
      </c>
      <c r="H43" s="25">
        <f>G43</f>
        <v>3451164.7443999997</v>
      </c>
      <c r="I43" s="24">
        <f>H43</f>
        <v>3451164.7443999997</v>
      </c>
    </row>
    <row r="44" spans="1:9" ht="25.5">
      <c r="A44" s="32" t="s">
        <v>30</v>
      </c>
      <c r="B44" s="33"/>
      <c r="C44" s="34" t="s">
        <v>23</v>
      </c>
      <c r="D44" s="33" t="s">
        <v>54</v>
      </c>
      <c r="E44" s="33" t="s">
        <v>33</v>
      </c>
      <c r="F44" s="35">
        <v>120</v>
      </c>
      <c r="G44" s="36">
        <f>'[1]Аппарат свод'!X40</f>
        <v>2937821.2153399996</v>
      </c>
      <c r="H44" s="37">
        <f>G44*H196</f>
        <v>0</v>
      </c>
      <c r="I44" s="36">
        <f>H44*I196</f>
        <v>0</v>
      </c>
    </row>
    <row r="45" spans="1:9" ht="25.5">
      <c r="A45" s="32" t="s">
        <v>31</v>
      </c>
      <c r="B45" s="33"/>
      <c r="C45" s="34" t="s">
        <v>23</v>
      </c>
      <c r="D45" s="33" t="s">
        <v>54</v>
      </c>
      <c r="E45" s="33" t="s">
        <v>33</v>
      </c>
      <c r="F45" s="35">
        <v>240</v>
      </c>
      <c r="G45" s="36">
        <f>'[1]Аппарат свод'!Y40</f>
        <v>490863.5290600001</v>
      </c>
      <c r="H45" s="37">
        <f>G45*H196</f>
        <v>0</v>
      </c>
      <c r="I45" s="36">
        <f>H45*I196</f>
        <v>0</v>
      </c>
    </row>
    <row r="46" spans="1:9" ht="38.25">
      <c r="A46" s="32" t="s">
        <v>41</v>
      </c>
      <c r="B46" s="33"/>
      <c r="C46" s="34" t="s">
        <v>23</v>
      </c>
      <c r="D46" s="33" t="s">
        <v>54</v>
      </c>
      <c r="E46" s="33" t="s">
        <v>33</v>
      </c>
      <c r="F46" s="35">
        <v>850</v>
      </c>
      <c r="G46" s="36">
        <f>'[1]Аппарат свод'!Z40</f>
        <v>22480.000000000004</v>
      </c>
      <c r="H46" s="37">
        <f>G46*H196</f>
        <v>0</v>
      </c>
      <c r="I46" s="36">
        <f>H46*I196</f>
        <v>0</v>
      </c>
    </row>
    <row r="47" spans="1:9" ht="25.5">
      <c r="A47" s="31" t="s">
        <v>57</v>
      </c>
      <c r="B47" s="21" t="s">
        <v>22</v>
      </c>
      <c r="C47" s="22" t="s">
        <v>23</v>
      </c>
      <c r="D47" s="21" t="s">
        <v>54</v>
      </c>
      <c r="E47" s="21" t="s">
        <v>58</v>
      </c>
      <c r="F47" s="22" t="s">
        <v>29</v>
      </c>
      <c r="G47" s="24">
        <f>SUM(G48:G49)</f>
        <v>1085038.8053</v>
      </c>
      <c r="H47" s="25">
        <f>G47</f>
        <v>1085038.8053</v>
      </c>
      <c r="I47" s="24">
        <f>H47</f>
        <v>1085038.8053</v>
      </c>
    </row>
    <row r="48" spans="1:9" ht="25.5">
      <c r="A48" s="32" t="s">
        <v>30</v>
      </c>
      <c r="B48" s="33"/>
      <c r="C48" s="34" t="s">
        <v>23</v>
      </c>
      <c r="D48" s="33" t="s">
        <v>54</v>
      </c>
      <c r="E48" s="33" t="s">
        <v>58</v>
      </c>
      <c r="F48" s="35">
        <v>120</v>
      </c>
      <c r="G48" s="36">
        <f>'[1]Аппарат свод'!X12</f>
        <v>1055556.457955</v>
      </c>
      <c r="H48" s="37">
        <f>G48*H196</f>
        <v>0</v>
      </c>
      <c r="I48" s="36">
        <f>H48*I196</f>
        <v>0</v>
      </c>
    </row>
    <row r="49" spans="1:9" ht="25.5">
      <c r="A49" s="32" t="s">
        <v>31</v>
      </c>
      <c r="B49" s="33"/>
      <c r="C49" s="34" t="s">
        <v>23</v>
      </c>
      <c r="D49" s="33" t="s">
        <v>54</v>
      </c>
      <c r="E49" s="33" t="s">
        <v>58</v>
      </c>
      <c r="F49" s="35">
        <v>240</v>
      </c>
      <c r="G49" s="36">
        <f>'[1]Аппарат свод'!Y12</f>
        <v>29482.3473449999</v>
      </c>
      <c r="H49" s="37">
        <f>G49*H196</f>
        <v>0</v>
      </c>
      <c r="I49" s="36">
        <f>H49*I196</f>
        <v>0</v>
      </c>
    </row>
    <row r="50" spans="1:9" ht="13.5">
      <c r="A50" s="26" t="s">
        <v>59</v>
      </c>
      <c r="B50" s="29" t="s">
        <v>22</v>
      </c>
      <c r="C50" s="28" t="s">
        <v>23</v>
      </c>
      <c r="D50" s="27" t="s">
        <v>60</v>
      </c>
      <c r="E50" s="21" t="s">
        <v>61</v>
      </c>
      <c r="F50" s="22" t="s">
        <v>29</v>
      </c>
      <c r="G50" s="24">
        <f>G51</f>
        <v>0</v>
      </c>
      <c r="H50" s="25">
        <f>H51</f>
        <v>0</v>
      </c>
      <c r="I50" s="24">
        <f>I51</f>
        <v>0</v>
      </c>
    </row>
    <row r="51" spans="1:9" ht="25.5">
      <c r="A51" s="32" t="s">
        <v>62</v>
      </c>
      <c r="B51" s="33"/>
      <c r="C51" s="34" t="s">
        <v>23</v>
      </c>
      <c r="D51" s="33" t="s">
        <v>60</v>
      </c>
      <c r="E51" s="33" t="s">
        <v>61</v>
      </c>
      <c r="F51" s="35"/>
      <c r="G51" s="36">
        <f>G52</f>
        <v>0</v>
      </c>
      <c r="H51" s="37">
        <f>G51</f>
        <v>0</v>
      </c>
      <c r="I51" s="36">
        <f>H51</f>
        <v>0</v>
      </c>
    </row>
    <row r="52" spans="1:9" ht="12.75">
      <c r="A52" s="32" t="s">
        <v>63</v>
      </c>
      <c r="B52" s="33"/>
      <c r="C52" s="34" t="s">
        <v>23</v>
      </c>
      <c r="D52" s="33" t="s">
        <v>60</v>
      </c>
      <c r="E52" s="33" t="s">
        <v>61</v>
      </c>
      <c r="F52" s="35">
        <v>870</v>
      </c>
      <c r="G52" s="36">
        <f>'[1]Аппарат свод'!AB18</f>
        <v>0</v>
      </c>
      <c r="H52" s="37">
        <f>G52*H196</f>
        <v>0</v>
      </c>
      <c r="I52" s="36">
        <f>H52*I196</f>
        <v>0</v>
      </c>
    </row>
    <row r="53" spans="1:9" ht="25.5">
      <c r="A53" s="20" t="s">
        <v>64</v>
      </c>
      <c r="B53" s="21" t="s">
        <v>22</v>
      </c>
      <c r="C53" s="22" t="s">
        <v>23</v>
      </c>
      <c r="D53" s="21" t="s">
        <v>65</v>
      </c>
      <c r="E53" s="33"/>
      <c r="F53" s="34"/>
      <c r="G53" s="24">
        <f>SUM(G54:G57)</f>
        <v>0</v>
      </c>
      <c r="H53" s="25">
        <f>SUM(H54:H57)</f>
        <v>0</v>
      </c>
      <c r="I53" s="24">
        <f>SUM(I54:I57)</f>
        <v>0</v>
      </c>
    </row>
    <row r="54" spans="1:9" ht="25.5">
      <c r="A54" s="32" t="s">
        <v>30</v>
      </c>
      <c r="B54" s="21"/>
      <c r="C54" s="22" t="s">
        <v>23</v>
      </c>
      <c r="D54" s="21" t="s">
        <v>65</v>
      </c>
      <c r="E54" s="33" t="s">
        <v>66</v>
      </c>
      <c r="F54" s="34" t="s">
        <v>67</v>
      </c>
      <c r="G54" s="24">
        <f>'[1]0113'!M21</f>
        <v>0</v>
      </c>
      <c r="H54" s="37">
        <f>G54*1.025</f>
        <v>0</v>
      </c>
      <c r="I54" s="36">
        <f>H54*1.025</f>
        <v>0</v>
      </c>
    </row>
    <row r="55" spans="1:9" ht="25.5">
      <c r="A55" s="32" t="s">
        <v>31</v>
      </c>
      <c r="B55" s="33"/>
      <c r="C55" s="34" t="s">
        <v>23</v>
      </c>
      <c r="D55" s="33" t="s">
        <v>65</v>
      </c>
      <c r="E55" s="43" t="s">
        <v>66</v>
      </c>
      <c r="F55" s="35">
        <v>240</v>
      </c>
      <c r="G55" s="36">
        <f>'[1]0113'!N21</f>
        <v>0</v>
      </c>
      <c r="H55" s="37">
        <f>G55*H196</f>
        <v>0</v>
      </c>
      <c r="I55" s="36">
        <f>H55*I196</f>
        <v>0</v>
      </c>
    </row>
    <row r="56" spans="1:9" ht="38.25">
      <c r="A56" s="32" t="s">
        <v>41</v>
      </c>
      <c r="B56" s="33"/>
      <c r="C56" s="34" t="s">
        <v>23</v>
      </c>
      <c r="D56" s="33" t="s">
        <v>65</v>
      </c>
      <c r="E56" s="43" t="s">
        <v>66</v>
      </c>
      <c r="F56" s="35">
        <v>850</v>
      </c>
      <c r="G56" s="36">
        <f>'[1]0113'!O21</f>
        <v>0</v>
      </c>
      <c r="H56" s="37">
        <f>G56*1.025</f>
        <v>0</v>
      </c>
      <c r="I56" s="36">
        <f>H56*1.025</f>
        <v>0</v>
      </c>
    </row>
    <row r="57" spans="1:9" ht="51">
      <c r="A57" s="32" t="s">
        <v>68</v>
      </c>
      <c r="B57" s="33"/>
      <c r="C57" s="34" t="s">
        <v>23</v>
      </c>
      <c r="D57" s="33" t="s">
        <v>65</v>
      </c>
      <c r="E57" s="44" t="s">
        <v>69</v>
      </c>
      <c r="F57" s="35">
        <v>411</v>
      </c>
      <c r="G57" s="36">
        <f>'[1]0113'!P21</f>
        <v>0</v>
      </c>
      <c r="H57" s="37">
        <f>G57*1.025</f>
        <v>0</v>
      </c>
      <c r="I57" s="36">
        <v>0</v>
      </c>
    </row>
    <row r="58" spans="1:9" ht="51">
      <c r="A58" s="20" t="s">
        <v>70</v>
      </c>
      <c r="B58" s="21" t="s">
        <v>22</v>
      </c>
      <c r="C58" s="22" t="s">
        <v>35</v>
      </c>
      <c r="D58" s="21" t="s">
        <v>24</v>
      </c>
      <c r="E58" s="21"/>
      <c r="F58" s="23"/>
      <c r="G58" s="24">
        <f>SUM(G59,G63)</f>
        <v>7000</v>
      </c>
      <c r="H58" s="25">
        <f>SUM(H59,H63)</f>
        <v>8961.9047</v>
      </c>
      <c r="I58" s="24">
        <f>SUM(I59,I63)</f>
        <v>8961.9047</v>
      </c>
    </row>
    <row r="59" spans="1:9" ht="40.5">
      <c r="A59" s="45" t="s">
        <v>71</v>
      </c>
      <c r="B59" s="29" t="s">
        <v>22</v>
      </c>
      <c r="C59" s="28" t="s">
        <v>35</v>
      </c>
      <c r="D59" s="27" t="s">
        <v>39</v>
      </c>
      <c r="E59" s="27"/>
      <c r="F59" s="39"/>
      <c r="G59" s="24">
        <f>SUM(G60)</f>
        <v>7000</v>
      </c>
      <c r="H59" s="25">
        <f>SUM(H60)</f>
        <v>8961.9047</v>
      </c>
      <c r="I59" s="24">
        <f>SUM(I60)</f>
        <v>8961.9047</v>
      </c>
    </row>
    <row r="60" spans="1:9" ht="25.5">
      <c r="A60" s="31" t="s">
        <v>72</v>
      </c>
      <c r="B60" s="33" t="s">
        <v>22</v>
      </c>
      <c r="C60" s="22" t="s">
        <v>35</v>
      </c>
      <c r="D60" s="21" t="s">
        <v>39</v>
      </c>
      <c r="E60" s="21" t="s">
        <v>73</v>
      </c>
      <c r="F60" s="34" t="s">
        <v>29</v>
      </c>
      <c r="G60" s="24">
        <f>SUM(G61:G62)</f>
        <v>7000</v>
      </c>
      <c r="H60" s="25">
        <f>SUM(H61:H62)</f>
        <v>8961.9047</v>
      </c>
      <c r="I60" s="24">
        <f>SUM(I61:I62)</f>
        <v>8961.9047</v>
      </c>
    </row>
    <row r="61" spans="1:9" ht="25.5">
      <c r="A61" s="32" t="s">
        <v>30</v>
      </c>
      <c r="B61" s="33"/>
      <c r="C61" s="34" t="s">
        <v>35</v>
      </c>
      <c r="D61" s="33" t="s">
        <v>39</v>
      </c>
      <c r="E61" s="33" t="s">
        <v>73</v>
      </c>
      <c r="F61" s="35">
        <v>120</v>
      </c>
      <c r="G61" s="36">
        <f>'[1]Аппарат свод'!X16</f>
        <v>0</v>
      </c>
      <c r="H61" s="37">
        <f>G61*1.2802721</f>
        <v>0</v>
      </c>
      <c r="I61" s="36">
        <f>H61</f>
        <v>0</v>
      </c>
    </row>
    <row r="62" spans="1:9" ht="25.5">
      <c r="A62" s="32" t="s">
        <v>31</v>
      </c>
      <c r="B62" s="33"/>
      <c r="C62" s="34" t="s">
        <v>35</v>
      </c>
      <c r="D62" s="33" t="s">
        <v>39</v>
      </c>
      <c r="E62" s="33" t="s">
        <v>73</v>
      </c>
      <c r="F62" s="35">
        <v>240</v>
      </c>
      <c r="G62" s="36">
        <f>'[1]Аппарат свод'!Y16</f>
        <v>7000</v>
      </c>
      <c r="H62" s="37">
        <f>G62*1.2802721</f>
        <v>8961.9047</v>
      </c>
      <c r="I62" s="36">
        <f>H62</f>
        <v>8961.9047</v>
      </c>
    </row>
    <row r="63" spans="1:9" ht="13.5">
      <c r="A63" s="45" t="s">
        <v>74</v>
      </c>
      <c r="B63" s="27" t="s">
        <v>22</v>
      </c>
      <c r="C63" s="28" t="s">
        <v>35</v>
      </c>
      <c r="D63" s="27" t="s">
        <v>75</v>
      </c>
      <c r="E63" s="27"/>
      <c r="F63" s="34"/>
      <c r="G63" s="24">
        <f>SUM(G64:G65)</f>
        <v>0</v>
      </c>
      <c r="H63" s="25">
        <f>G63</f>
        <v>0</v>
      </c>
      <c r="I63" s="24">
        <f>H63</f>
        <v>0</v>
      </c>
    </row>
    <row r="64" spans="1:9" ht="25.5">
      <c r="A64" s="32" t="s">
        <v>30</v>
      </c>
      <c r="B64" s="33"/>
      <c r="C64" s="34" t="s">
        <v>35</v>
      </c>
      <c r="D64" s="33" t="s">
        <v>75</v>
      </c>
      <c r="E64" s="33" t="s">
        <v>33</v>
      </c>
      <c r="F64" s="35">
        <v>120</v>
      </c>
      <c r="G64" s="36">
        <f>'[1]Аппарат свод'!X14</f>
        <v>0</v>
      </c>
      <c r="H64" s="37">
        <f>G64*H196</f>
        <v>0</v>
      </c>
      <c r="I64" s="36">
        <f>H64*I196</f>
        <v>0</v>
      </c>
    </row>
    <row r="65" spans="1:9" ht="25.5">
      <c r="A65" s="32" t="s">
        <v>31</v>
      </c>
      <c r="B65" s="33"/>
      <c r="C65" s="34" t="s">
        <v>35</v>
      </c>
      <c r="D65" s="33" t="s">
        <v>75</v>
      </c>
      <c r="E65" s="33" t="s">
        <v>33</v>
      </c>
      <c r="F65" s="35">
        <v>240</v>
      </c>
      <c r="G65" s="36">
        <f>'[1]Аппарат свод'!Y14</f>
        <v>0</v>
      </c>
      <c r="H65" s="37">
        <f>G65*H196</f>
        <v>0</v>
      </c>
      <c r="I65" s="36">
        <f>H65*I196</f>
        <v>0</v>
      </c>
    </row>
    <row r="66" spans="1:9" ht="12.75">
      <c r="A66" s="20" t="s">
        <v>76</v>
      </c>
      <c r="B66" s="33"/>
      <c r="C66" s="22" t="s">
        <v>39</v>
      </c>
      <c r="D66" s="21" t="s">
        <v>24</v>
      </c>
      <c r="E66" s="21"/>
      <c r="F66" s="23"/>
      <c r="G66" s="24">
        <f>SUM(G68,G76)</f>
        <v>1500000</v>
      </c>
      <c r="H66" s="25">
        <f>SUM(H68,H76)</f>
        <v>1500000</v>
      </c>
      <c r="I66" s="24">
        <f>SUM(I68,I76)</f>
        <v>1500000</v>
      </c>
    </row>
    <row r="67" spans="1:9" ht="27">
      <c r="A67" s="26" t="s">
        <v>77</v>
      </c>
      <c r="B67" s="27" t="s">
        <v>78</v>
      </c>
      <c r="C67" s="28" t="s">
        <v>39</v>
      </c>
      <c r="D67" s="27" t="s">
        <v>51</v>
      </c>
      <c r="E67" s="27" t="s">
        <v>5</v>
      </c>
      <c r="F67" s="34" t="s">
        <v>29</v>
      </c>
      <c r="G67" s="24">
        <f>G68</f>
        <v>1500000</v>
      </c>
      <c r="H67" s="25">
        <f>G67</f>
        <v>1500000</v>
      </c>
      <c r="I67" s="24">
        <f>H67</f>
        <v>1500000</v>
      </c>
    </row>
    <row r="68" spans="1:9" ht="27">
      <c r="A68" s="45" t="s">
        <v>79</v>
      </c>
      <c r="B68" s="29"/>
      <c r="C68" s="28" t="s">
        <v>39</v>
      </c>
      <c r="D68" s="27" t="s">
        <v>51</v>
      </c>
      <c r="E68" s="27" t="s">
        <v>33</v>
      </c>
      <c r="F68" s="39"/>
      <c r="G68" s="24">
        <f>SUM(G69:G71)</f>
        <v>1500000</v>
      </c>
      <c r="H68" s="25">
        <f>G68</f>
        <v>1500000</v>
      </c>
      <c r="I68" s="24">
        <f>H68</f>
        <v>1500000</v>
      </c>
    </row>
    <row r="69" spans="1:9" ht="25.5">
      <c r="A69" s="32" t="s">
        <v>30</v>
      </c>
      <c r="B69" s="33"/>
      <c r="C69" s="34" t="s">
        <v>39</v>
      </c>
      <c r="D69" s="33" t="s">
        <v>51</v>
      </c>
      <c r="E69" s="33" t="s">
        <v>33</v>
      </c>
      <c r="F69" s="35">
        <v>120</v>
      </c>
      <c r="G69" s="36">
        <f>'[1]Аппарат свод'!X41</f>
        <v>0</v>
      </c>
      <c r="H69" s="37">
        <f>G69*H196</f>
        <v>0</v>
      </c>
      <c r="I69" s="36">
        <f>H69*I196</f>
        <v>0</v>
      </c>
    </row>
    <row r="70" spans="1:9" ht="25.5">
      <c r="A70" s="32" t="s">
        <v>31</v>
      </c>
      <c r="B70" s="33"/>
      <c r="C70" s="34" t="s">
        <v>39</v>
      </c>
      <c r="D70" s="33" t="s">
        <v>51</v>
      </c>
      <c r="E70" s="33" t="s">
        <v>33</v>
      </c>
      <c r="F70" s="35">
        <v>240</v>
      </c>
      <c r="G70" s="36">
        <f>'[1]Аппарат свод'!Y41</f>
        <v>1500000</v>
      </c>
      <c r="H70" s="37">
        <f>G70*H196</f>
        <v>0</v>
      </c>
      <c r="I70" s="36">
        <f>H70*I196</f>
        <v>0</v>
      </c>
    </row>
    <row r="71" spans="1:9" ht="38.25">
      <c r="A71" s="32" t="s">
        <v>41</v>
      </c>
      <c r="B71" s="33"/>
      <c r="C71" s="34" t="s">
        <v>39</v>
      </c>
      <c r="D71" s="33" t="s">
        <v>51</v>
      </c>
      <c r="E71" s="33" t="s">
        <v>33</v>
      </c>
      <c r="F71" s="35">
        <v>850</v>
      </c>
      <c r="G71" s="36">
        <f>'[1]Аппарат свод'!Z41</f>
        <v>0</v>
      </c>
      <c r="H71" s="37">
        <f>G71*H196</f>
        <v>0</v>
      </c>
      <c r="I71" s="36">
        <f>H71*I196</f>
        <v>0</v>
      </c>
    </row>
    <row r="72" spans="1:9" ht="12.75">
      <c r="A72" s="46" t="s">
        <v>80</v>
      </c>
      <c r="B72" s="33" t="s">
        <v>22</v>
      </c>
      <c r="C72" s="22" t="s">
        <v>39</v>
      </c>
      <c r="D72" s="21" t="s">
        <v>81</v>
      </c>
      <c r="E72" s="33"/>
      <c r="F72" s="35"/>
      <c r="G72" s="24">
        <f>SUM(G73:G75)</f>
        <v>0</v>
      </c>
      <c r="H72" s="25">
        <f>SUM(H73:H75)</f>
        <v>0</v>
      </c>
      <c r="I72" s="24">
        <f>SUM(I73:I75)</f>
        <v>0</v>
      </c>
    </row>
    <row r="73" spans="1:9" ht="25.5">
      <c r="A73" s="32" t="s">
        <v>30</v>
      </c>
      <c r="B73" s="33"/>
      <c r="C73" s="34" t="s">
        <v>39</v>
      </c>
      <c r="D73" s="33" t="s">
        <v>81</v>
      </c>
      <c r="E73" s="33" t="s">
        <v>66</v>
      </c>
      <c r="F73" s="35">
        <v>120</v>
      </c>
      <c r="G73" s="36">
        <f>'[1]0408'!M11</f>
        <v>0</v>
      </c>
      <c r="H73" s="37">
        <v>0</v>
      </c>
      <c r="I73" s="36">
        <v>0</v>
      </c>
    </row>
    <row r="74" spans="1:9" ht="25.5">
      <c r="A74" s="32" t="s">
        <v>31</v>
      </c>
      <c r="B74" s="33"/>
      <c r="C74" s="34" t="s">
        <v>39</v>
      </c>
      <c r="D74" s="33" t="s">
        <v>81</v>
      </c>
      <c r="E74" s="33" t="s">
        <v>66</v>
      </c>
      <c r="F74" s="35">
        <v>240</v>
      </c>
      <c r="G74" s="36">
        <f>'[1]0408'!N11</f>
        <v>0</v>
      </c>
      <c r="H74" s="37">
        <v>0</v>
      </c>
      <c r="I74" s="36">
        <v>0</v>
      </c>
    </row>
    <row r="75" spans="1:9" ht="38.25">
      <c r="A75" s="32" t="s">
        <v>41</v>
      </c>
      <c r="B75" s="33"/>
      <c r="C75" s="34" t="s">
        <v>39</v>
      </c>
      <c r="D75" s="33" t="s">
        <v>81</v>
      </c>
      <c r="E75" s="33" t="s">
        <v>66</v>
      </c>
      <c r="F75" s="35">
        <v>850</v>
      </c>
      <c r="G75" s="36">
        <f>'[1]0408'!O11</f>
        <v>0</v>
      </c>
      <c r="H75" s="37">
        <v>0</v>
      </c>
      <c r="I75" s="36">
        <v>0</v>
      </c>
    </row>
    <row r="76" spans="1:9" ht="12.75">
      <c r="A76" s="46" t="s">
        <v>82</v>
      </c>
      <c r="B76" s="33" t="s">
        <v>22</v>
      </c>
      <c r="C76" s="22" t="s">
        <v>39</v>
      </c>
      <c r="D76" s="21" t="s">
        <v>75</v>
      </c>
      <c r="E76" s="21"/>
      <c r="F76" s="34" t="s">
        <v>29</v>
      </c>
      <c r="G76" s="24">
        <f>SUM(G77:G78)</f>
        <v>0</v>
      </c>
      <c r="H76" s="25">
        <f>SUM(H77:H78)</f>
        <v>0</v>
      </c>
      <c r="I76" s="24">
        <f>SUM(I77:I78)</f>
        <v>0</v>
      </c>
    </row>
    <row r="77" spans="1:9" ht="51">
      <c r="A77" s="47" t="s">
        <v>2</v>
      </c>
      <c r="B77" s="33"/>
      <c r="C77" s="34" t="s">
        <v>39</v>
      </c>
      <c r="D77" s="33" t="s">
        <v>75</v>
      </c>
      <c r="E77" s="33" t="s">
        <v>83</v>
      </c>
      <c r="F77" s="35">
        <v>411</v>
      </c>
      <c r="G77" s="36">
        <f>'[1]Автодороги'!F28</f>
        <v>0</v>
      </c>
      <c r="H77" s="37">
        <f>G77*H196</f>
        <v>0</v>
      </c>
      <c r="I77" s="36">
        <f>H77*I196</f>
        <v>0</v>
      </c>
    </row>
    <row r="78" spans="1:9" ht="51">
      <c r="A78" s="47" t="s">
        <v>3</v>
      </c>
      <c r="B78" s="33"/>
      <c r="C78" s="34" t="s">
        <v>39</v>
      </c>
      <c r="D78" s="33" t="s">
        <v>75</v>
      </c>
      <c r="E78" s="33" t="s">
        <v>84</v>
      </c>
      <c r="F78" s="35">
        <v>240</v>
      </c>
      <c r="G78" s="36">
        <f>'[1]Автодороги'!D28</f>
        <v>0</v>
      </c>
      <c r="H78" s="37">
        <f>G78*H196</f>
        <v>0</v>
      </c>
      <c r="I78" s="36">
        <f>H78*I196</f>
        <v>0</v>
      </c>
    </row>
    <row r="79" spans="1:9" ht="25.5">
      <c r="A79" s="20" t="s">
        <v>85</v>
      </c>
      <c r="B79" s="33" t="s">
        <v>22</v>
      </c>
      <c r="C79" s="22" t="s">
        <v>51</v>
      </c>
      <c r="D79" s="21" t="s">
        <v>24</v>
      </c>
      <c r="E79" s="21"/>
      <c r="F79" s="23"/>
      <c r="G79" s="24">
        <f>SUM(G80)</f>
        <v>0</v>
      </c>
      <c r="H79" s="25">
        <f>SUM(H80)</f>
        <v>0</v>
      </c>
      <c r="I79" s="24">
        <f>SUM(I80)</f>
        <v>0</v>
      </c>
    </row>
    <row r="80" spans="1:9" ht="27">
      <c r="A80" s="45" t="s">
        <v>86</v>
      </c>
      <c r="B80" s="29" t="s">
        <v>5</v>
      </c>
      <c r="C80" s="28" t="s">
        <v>51</v>
      </c>
      <c r="D80" s="27" t="s">
        <v>51</v>
      </c>
      <c r="E80" s="27"/>
      <c r="F80" s="39"/>
      <c r="G80" s="24">
        <f>G81</f>
        <v>0</v>
      </c>
      <c r="H80" s="25">
        <f>G80</f>
        <v>0</v>
      </c>
      <c r="I80" s="24">
        <f>H80</f>
        <v>0</v>
      </c>
    </row>
    <row r="81" spans="1:9" ht="13.5">
      <c r="A81" s="45" t="s">
        <v>87</v>
      </c>
      <c r="B81" s="27" t="s">
        <v>88</v>
      </c>
      <c r="C81" s="28" t="s">
        <v>51</v>
      </c>
      <c r="D81" s="27" t="s">
        <v>51</v>
      </c>
      <c r="E81" s="27" t="s">
        <v>89</v>
      </c>
      <c r="F81" s="22" t="s">
        <v>29</v>
      </c>
      <c r="G81" s="36">
        <f>SUM(G82:G85)</f>
        <v>0</v>
      </c>
      <c r="H81" s="25">
        <f>G81</f>
        <v>0</v>
      </c>
      <c r="I81" s="24">
        <f>H81</f>
        <v>0</v>
      </c>
    </row>
    <row r="82" spans="1:9" ht="25.5">
      <c r="A82" s="32" t="s">
        <v>30</v>
      </c>
      <c r="B82" s="33"/>
      <c r="C82" s="34" t="s">
        <v>51</v>
      </c>
      <c r="D82" s="33" t="s">
        <v>51</v>
      </c>
      <c r="E82" s="33" t="s">
        <v>89</v>
      </c>
      <c r="F82" s="35">
        <v>110</v>
      </c>
      <c r="G82" s="36">
        <f>'[1]отдел субсид'!G8</f>
        <v>0</v>
      </c>
      <c r="H82" s="37">
        <f>G82*H196</f>
        <v>0</v>
      </c>
      <c r="I82" s="36">
        <f>H82*I196</f>
        <v>0</v>
      </c>
    </row>
    <row r="83" spans="1:9" ht="25.5">
      <c r="A83" s="32" t="s">
        <v>31</v>
      </c>
      <c r="B83" s="33"/>
      <c r="C83" s="34" t="s">
        <v>51</v>
      </c>
      <c r="D83" s="33" t="s">
        <v>51</v>
      </c>
      <c r="E83" s="33" t="s">
        <v>89</v>
      </c>
      <c r="F83" s="35">
        <v>240</v>
      </c>
      <c r="G83" s="36">
        <f>'[1]отдел субсид'!H8</f>
        <v>0</v>
      </c>
      <c r="H83" s="37">
        <f>G83*H196</f>
        <v>0</v>
      </c>
      <c r="I83" s="36">
        <f>H83*I196</f>
        <v>0</v>
      </c>
    </row>
    <row r="84" spans="1:9" ht="38.25">
      <c r="A84" s="32" t="s">
        <v>41</v>
      </c>
      <c r="B84" s="33"/>
      <c r="C84" s="34" t="s">
        <v>51</v>
      </c>
      <c r="D84" s="33" t="s">
        <v>51</v>
      </c>
      <c r="E84" s="33" t="s">
        <v>89</v>
      </c>
      <c r="F84" s="35">
        <v>850</v>
      </c>
      <c r="G84" s="36">
        <f>'[1]отдел субсид'!I8</f>
        <v>0</v>
      </c>
      <c r="H84" s="37">
        <f>G84*H196</f>
        <v>0</v>
      </c>
      <c r="I84" s="36">
        <f>H84*I196</f>
        <v>0</v>
      </c>
    </row>
    <row r="85" spans="1:9" ht="63.75">
      <c r="A85" s="32" t="s">
        <v>90</v>
      </c>
      <c r="B85" s="33"/>
      <c r="C85" s="34" t="s">
        <v>51</v>
      </c>
      <c r="D85" s="33" t="s">
        <v>51</v>
      </c>
      <c r="E85" s="33" t="s">
        <v>89</v>
      </c>
      <c r="F85" s="35">
        <v>411</v>
      </c>
      <c r="G85" s="36">
        <f>'[1]отдел субсид'!J8</f>
        <v>0</v>
      </c>
      <c r="H85" s="37">
        <f>G85*H196</f>
        <v>0</v>
      </c>
      <c r="I85" s="36">
        <f>H85*I196</f>
        <v>0</v>
      </c>
    </row>
    <row r="86" spans="1:9" ht="13.5">
      <c r="A86" s="26" t="s">
        <v>91</v>
      </c>
      <c r="B86" s="27" t="s">
        <v>92</v>
      </c>
      <c r="C86" s="28" t="s">
        <v>93</v>
      </c>
      <c r="D86" s="27"/>
      <c r="E86" s="27"/>
      <c r="F86" s="39"/>
      <c r="G86" s="24">
        <f>SUM(G87,G92,G103,G109)</f>
        <v>244598240.58783007</v>
      </c>
      <c r="H86" s="25">
        <f>SUM(H87,H92,H103,H109)</f>
        <v>2636183.1128280517</v>
      </c>
      <c r="I86" s="24">
        <f>SUM(I87,I92,I103,I109)</f>
        <v>2636183.1128280517</v>
      </c>
    </row>
    <row r="87" spans="1:9" ht="13.5">
      <c r="A87" s="45" t="s">
        <v>94</v>
      </c>
      <c r="B87" s="21" t="s">
        <v>92</v>
      </c>
      <c r="C87" s="22" t="s">
        <v>93</v>
      </c>
      <c r="D87" s="21" t="s">
        <v>23</v>
      </c>
      <c r="E87" s="21" t="s">
        <v>95</v>
      </c>
      <c r="F87" s="22" t="s">
        <v>29</v>
      </c>
      <c r="G87" s="24">
        <f>SUM(G88:G91)</f>
        <v>240881295.91113004</v>
      </c>
      <c r="H87" s="25">
        <f>SUM(H88:H91)</f>
        <v>0</v>
      </c>
      <c r="I87" s="24">
        <f>SUM(I88:I91)</f>
        <v>0</v>
      </c>
    </row>
    <row r="88" spans="1:9" ht="25.5">
      <c r="A88" s="32" t="s">
        <v>30</v>
      </c>
      <c r="B88" s="33"/>
      <c r="C88" s="34" t="s">
        <v>93</v>
      </c>
      <c r="D88" s="33" t="s">
        <v>23</v>
      </c>
      <c r="E88" s="33" t="s">
        <v>95</v>
      </c>
      <c r="F88" s="35">
        <v>110</v>
      </c>
      <c r="G88" s="36">
        <f>'[1]Свод образ'!T7</f>
        <v>240881295.91113004</v>
      </c>
      <c r="H88" s="37">
        <f>G88*H196</f>
        <v>0</v>
      </c>
      <c r="I88" s="36">
        <f>H88*I196</f>
        <v>0</v>
      </c>
    </row>
    <row r="89" spans="1:9" ht="25.5">
      <c r="A89" s="32" t="s">
        <v>31</v>
      </c>
      <c r="B89" s="33"/>
      <c r="C89" s="34" t="s">
        <v>93</v>
      </c>
      <c r="D89" s="33" t="s">
        <v>23</v>
      </c>
      <c r="E89" s="33" t="s">
        <v>95</v>
      </c>
      <c r="F89" s="35">
        <v>240</v>
      </c>
      <c r="G89" s="36">
        <f>'[1]Свод образ'!U7</f>
        <v>0</v>
      </c>
      <c r="H89" s="37">
        <f>G89*H196</f>
        <v>0</v>
      </c>
      <c r="I89" s="36">
        <f>H89*I196</f>
        <v>0</v>
      </c>
    </row>
    <row r="90" spans="1:9" ht="38.25">
      <c r="A90" s="32" t="s">
        <v>41</v>
      </c>
      <c r="B90" s="33"/>
      <c r="C90" s="34" t="s">
        <v>93</v>
      </c>
      <c r="D90" s="33" t="s">
        <v>23</v>
      </c>
      <c r="E90" s="33" t="s">
        <v>95</v>
      </c>
      <c r="F90" s="35">
        <v>850</v>
      </c>
      <c r="G90" s="36">
        <f>'[1]Свод образ'!V7</f>
        <v>0</v>
      </c>
      <c r="H90" s="37">
        <f>G90*H196</f>
        <v>0</v>
      </c>
      <c r="I90" s="36">
        <f>H90*I196</f>
        <v>0</v>
      </c>
    </row>
    <row r="91" spans="1:9" ht="63.75">
      <c r="A91" s="32" t="s">
        <v>90</v>
      </c>
      <c r="B91" s="33"/>
      <c r="C91" s="34" t="s">
        <v>93</v>
      </c>
      <c r="D91" s="33" t="s">
        <v>23</v>
      </c>
      <c r="E91" s="44" t="s">
        <v>69</v>
      </c>
      <c r="F91" s="35">
        <v>411</v>
      </c>
      <c r="G91" s="36">
        <f>'[1]Свод образ'!W7</f>
        <v>0</v>
      </c>
      <c r="H91" s="37">
        <f>G91*H196</f>
        <v>0</v>
      </c>
      <c r="I91" s="36">
        <f>H91*I196</f>
        <v>0</v>
      </c>
    </row>
    <row r="92" spans="1:9" ht="13.5">
      <c r="A92" s="26" t="s">
        <v>96</v>
      </c>
      <c r="B92" s="27" t="s">
        <v>92</v>
      </c>
      <c r="C92" s="28" t="s">
        <v>93</v>
      </c>
      <c r="D92" s="27" t="s">
        <v>26</v>
      </c>
      <c r="E92" s="27"/>
      <c r="F92" s="39"/>
      <c r="G92" s="24">
        <f>SUM(G93,G98)</f>
        <v>770000.2271</v>
      </c>
      <c r="H92" s="25">
        <f>SUM(H93,H98)</f>
        <v>0</v>
      </c>
      <c r="I92" s="24">
        <f>SUM(I93,I98)</f>
        <v>0</v>
      </c>
    </row>
    <row r="93" spans="1:9" ht="40.5">
      <c r="A93" s="45" t="s">
        <v>97</v>
      </c>
      <c r="B93" s="27" t="s">
        <v>92</v>
      </c>
      <c r="C93" s="28" t="s">
        <v>93</v>
      </c>
      <c r="D93" s="27" t="s">
        <v>26</v>
      </c>
      <c r="E93" s="27" t="s">
        <v>5</v>
      </c>
      <c r="F93" s="39"/>
      <c r="G93" s="24">
        <f>SUM(G94:G97)</f>
        <v>0</v>
      </c>
      <c r="H93" s="25">
        <f>SUM(H94:H97)</f>
        <v>0</v>
      </c>
      <c r="I93" s="24">
        <f>SUM(I94:I97)</f>
        <v>0</v>
      </c>
    </row>
    <row r="94" spans="1:9" ht="25.5">
      <c r="A94" s="32" t="s">
        <v>30</v>
      </c>
      <c r="B94" s="33"/>
      <c r="C94" s="34" t="s">
        <v>93</v>
      </c>
      <c r="D94" s="33" t="s">
        <v>26</v>
      </c>
      <c r="E94" s="33" t="s">
        <v>98</v>
      </c>
      <c r="F94" s="35">
        <v>110</v>
      </c>
      <c r="G94" s="36">
        <f>'[1]Свод образ'!T14</f>
        <v>0</v>
      </c>
      <c r="H94" s="37">
        <f>G94*H196</f>
        <v>0</v>
      </c>
      <c r="I94" s="36">
        <f>H94*I196</f>
        <v>0</v>
      </c>
    </row>
    <row r="95" spans="1:9" ht="25.5">
      <c r="A95" s="32" t="s">
        <v>31</v>
      </c>
      <c r="B95" s="33"/>
      <c r="C95" s="34" t="s">
        <v>93</v>
      </c>
      <c r="D95" s="33" t="s">
        <v>26</v>
      </c>
      <c r="E95" s="33" t="s">
        <v>98</v>
      </c>
      <c r="F95" s="35">
        <v>240</v>
      </c>
      <c r="G95" s="36">
        <f>'[1]Свод образ'!U14</f>
        <v>0</v>
      </c>
      <c r="H95" s="37">
        <f>G95*H196</f>
        <v>0</v>
      </c>
      <c r="I95" s="36">
        <f>H95*I196</f>
        <v>0</v>
      </c>
    </row>
    <row r="96" spans="1:9" ht="38.25">
      <c r="A96" s="32" t="s">
        <v>41</v>
      </c>
      <c r="B96" s="33"/>
      <c r="C96" s="34" t="s">
        <v>93</v>
      </c>
      <c r="D96" s="33" t="s">
        <v>26</v>
      </c>
      <c r="E96" s="33" t="s">
        <v>98</v>
      </c>
      <c r="F96" s="35">
        <v>850</v>
      </c>
      <c r="G96" s="36">
        <f>'[1]Свод образ'!V14</f>
        <v>0</v>
      </c>
      <c r="H96" s="37">
        <f>G96*H196</f>
        <v>0</v>
      </c>
      <c r="I96" s="36">
        <f>H96*I196</f>
        <v>0</v>
      </c>
    </row>
    <row r="97" spans="1:9" ht="63.75">
      <c r="A97" s="32" t="s">
        <v>90</v>
      </c>
      <c r="B97" s="33"/>
      <c r="C97" s="34" t="s">
        <v>93</v>
      </c>
      <c r="D97" s="33" t="s">
        <v>26</v>
      </c>
      <c r="E97" s="44" t="s">
        <v>69</v>
      </c>
      <c r="F97" s="35">
        <v>411</v>
      </c>
      <c r="G97" s="36">
        <f>'[1]Свод образ'!W14</f>
        <v>0</v>
      </c>
      <c r="H97" s="37">
        <f>G97*H196</f>
        <v>0</v>
      </c>
      <c r="I97" s="36">
        <f>H97*I196</f>
        <v>0</v>
      </c>
    </row>
    <row r="98" spans="1:9" ht="27">
      <c r="A98" s="26" t="s">
        <v>99</v>
      </c>
      <c r="B98" s="27" t="s">
        <v>92</v>
      </c>
      <c r="C98" s="28" t="s">
        <v>93</v>
      </c>
      <c r="D98" s="27" t="s">
        <v>26</v>
      </c>
      <c r="E98" s="27" t="s">
        <v>5</v>
      </c>
      <c r="F98" s="39"/>
      <c r="G98" s="24">
        <f>SUM(G99:G102)</f>
        <v>770000.2271</v>
      </c>
      <c r="H98" s="25">
        <f>SUM(H99:H102)</f>
        <v>0</v>
      </c>
      <c r="I98" s="24">
        <f>SUM(I99:I102)</f>
        <v>0</v>
      </c>
    </row>
    <row r="99" spans="1:9" ht="25.5">
      <c r="A99" s="32" t="s">
        <v>30</v>
      </c>
      <c r="B99" s="27"/>
      <c r="C99" s="48" t="s">
        <v>93</v>
      </c>
      <c r="D99" s="29" t="s">
        <v>26</v>
      </c>
      <c r="E99" s="29" t="s">
        <v>100</v>
      </c>
      <c r="F99" s="30">
        <v>110</v>
      </c>
      <c r="G99" s="24">
        <f>'[1]Свод образ'!T31</f>
        <v>609144.5921850001</v>
      </c>
      <c r="H99" s="37">
        <f>G99*H196</f>
        <v>0</v>
      </c>
      <c r="I99" s="36">
        <f>H99*I196</f>
        <v>0</v>
      </c>
    </row>
    <row r="100" spans="1:9" ht="25.5">
      <c r="A100" s="32" t="s">
        <v>31</v>
      </c>
      <c r="B100" s="27"/>
      <c r="C100" s="48" t="s">
        <v>93</v>
      </c>
      <c r="D100" s="29" t="s">
        <v>26</v>
      </c>
      <c r="E100" s="29" t="s">
        <v>100</v>
      </c>
      <c r="F100" s="30">
        <v>240</v>
      </c>
      <c r="G100" s="24">
        <f>'[1]Свод образ'!U31</f>
        <v>160855.63491499994</v>
      </c>
      <c r="H100" s="37">
        <f>G100*H196</f>
        <v>0</v>
      </c>
      <c r="I100" s="36">
        <f>H100*I196</f>
        <v>0</v>
      </c>
    </row>
    <row r="101" spans="1:9" ht="38.25">
      <c r="A101" s="32" t="s">
        <v>41</v>
      </c>
      <c r="B101" s="27"/>
      <c r="C101" s="48" t="s">
        <v>93</v>
      </c>
      <c r="D101" s="29" t="s">
        <v>26</v>
      </c>
      <c r="E101" s="29" t="s">
        <v>100</v>
      </c>
      <c r="F101" s="30">
        <v>850</v>
      </c>
      <c r="G101" s="36">
        <f>'[1]Свод образ'!V31</f>
        <v>0</v>
      </c>
      <c r="H101" s="37">
        <f>G101*H196</f>
        <v>0</v>
      </c>
      <c r="I101" s="36">
        <f>H101*I196</f>
        <v>0</v>
      </c>
    </row>
    <row r="102" spans="1:9" ht="63.75">
      <c r="A102" s="32" t="s">
        <v>90</v>
      </c>
      <c r="B102" s="27" t="s">
        <v>22</v>
      </c>
      <c r="C102" s="48" t="s">
        <v>93</v>
      </c>
      <c r="D102" s="29" t="s">
        <v>26</v>
      </c>
      <c r="E102" s="44" t="s">
        <v>69</v>
      </c>
      <c r="F102" s="30">
        <v>411</v>
      </c>
      <c r="G102" s="36">
        <f>'[1]Свод образ'!W31</f>
        <v>0</v>
      </c>
      <c r="H102" s="37">
        <f>G102*H196</f>
        <v>0</v>
      </c>
      <c r="I102" s="36">
        <f>H102*I196</f>
        <v>0</v>
      </c>
    </row>
    <row r="103" spans="1:9" ht="25.5">
      <c r="A103" s="49" t="s">
        <v>101</v>
      </c>
      <c r="B103" s="50" t="s">
        <v>22</v>
      </c>
      <c r="C103" s="22" t="s">
        <v>93</v>
      </c>
      <c r="D103" s="21" t="s">
        <v>93</v>
      </c>
      <c r="E103" s="51" t="s">
        <v>5</v>
      </c>
      <c r="F103" s="35"/>
      <c r="G103" s="74">
        <f>SUM(G104,G107)</f>
        <v>0</v>
      </c>
      <c r="H103" s="25">
        <f>G103</f>
        <v>0</v>
      </c>
      <c r="I103" s="24">
        <f>H103</f>
        <v>0</v>
      </c>
    </row>
    <row r="104" spans="1:9" ht="27">
      <c r="A104" s="53" t="s">
        <v>102</v>
      </c>
      <c r="B104" s="54" t="s">
        <v>22</v>
      </c>
      <c r="C104" s="28" t="s">
        <v>93</v>
      </c>
      <c r="D104" s="27" t="s">
        <v>93</v>
      </c>
      <c r="E104" s="55" t="s">
        <v>33</v>
      </c>
      <c r="F104" s="39" t="s">
        <v>5</v>
      </c>
      <c r="G104" s="52">
        <f>SUM(G105:G106)</f>
        <v>0</v>
      </c>
      <c r="H104" s="25">
        <f>G104</f>
        <v>0</v>
      </c>
      <c r="I104" s="24">
        <f>H104</f>
        <v>0</v>
      </c>
    </row>
    <row r="105" spans="1:9" ht="25.5">
      <c r="A105" s="32" t="s">
        <v>30</v>
      </c>
      <c r="B105" s="50"/>
      <c r="C105" s="34" t="s">
        <v>93</v>
      </c>
      <c r="D105" s="33" t="s">
        <v>93</v>
      </c>
      <c r="E105" s="56" t="s">
        <v>33</v>
      </c>
      <c r="F105" s="35">
        <v>120</v>
      </c>
      <c r="G105" s="57">
        <f>'[1]Аппарат свод'!X35</f>
        <v>0</v>
      </c>
      <c r="H105" s="37">
        <f>G105*H196</f>
        <v>0</v>
      </c>
      <c r="I105" s="36">
        <f>H105*I196</f>
        <v>0</v>
      </c>
    </row>
    <row r="106" spans="1:9" ht="25.5">
      <c r="A106" s="32" t="s">
        <v>31</v>
      </c>
      <c r="B106" s="50"/>
      <c r="C106" s="34" t="s">
        <v>93</v>
      </c>
      <c r="D106" s="33" t="s">
        <v>93</v>
      </c>
      <c r="E106" s="56" t="s">
        <v>33</v>
      </c>
      <c r="F106" s="35">
        <v>240</v>
      </c>
      <c r="G106" s="36">
        <f>'[1]Аппарат свод'!Y35</f>
        <v>0</v>
      </c>
      <c r="H106" s="37">
        <f>G106*H196</f>
        <v>0</v>
      </c>
      <c r="I106" s="36">
        <f>H106*I196</f>
        <v>0</v>
      </c>
    </row>
    <row r="107" spans="1:9" ht="25.5">
      <c r="A107" s="20" t="s">
        <v>103</v>
      </c>
      <c r="B107" s="54" t="s">
        <v>22</v>
      </c>
      <c r="C107" s="22" t="s">
        <v>93</v>
      </c>
      <c r="D107" s="21" t="s">
        <v>93</v>
      </c>
      <c r="E107" s="58"/>
      <c r="F107" s="23"/>
      <c r="G107" s="52">
        <f>G108</f>
        <v>0</v>
      </c>
      <c r="H107" s="25">
        <f>G107*1.025</f>
        <v>0</v>
      </c>
      <c r="I107" s="24">
        <f>H107*1.025</f>
        <v>0</v>
      </c>
    </row>
    <row r="108" spans="1:9" ht="25.5">
      <c r="A108" s="32" t="s">
        <v>31</v>
      </c>
      <c r="B108" s="50"/>
      <c r="C108" s="34" t="s">
        <v>93</v>
      </c>
      <c r="D108" s="33" t="s">
        <v>93</v>
      </c>
      <c r="E108" s="56" t="s">
        <v>104</v>
      </c>
      <c r="F108" s="35">
        <v>240</v>
      </c>
      <c r="G108" s="57">
        <f>'[1]Свод образ'!U34</f>
        <v>0</v>
      </c>
      <c r="H108" s="37">
        <f>G108*H196</f>
        <v>0</v>
      </c>
      <c r="I108" s="36">
        <f>H108*I196</f>
        <v>0</v>
      </c>
    </row>
    <row r="109" spans="1:9" ht="25.5">
      <c r="A109" s="20" t="s">
        <v>105</v>
      </c>
      <c r="B109" s="54" t="s">
        <v>92</v>
      </c>
      <c r="C109" s="22" t="s">
        <v>93</v>
      </c>
      <c r="D109" s="21" t="s">
        <v>75</v>
      </c>
      <c r="E109" s="58"/>
      <c r="F109" s="23"/>
      <c r="G109" s="52">
        <f>SUM(G110,G114,G117,G121)</f>
        <v>2946944.4496000004</v>
      </c>
      <c r="H109" s="59">
        <f>SUM(H110,H114,H117,H121)</f>
        <v>2636183.1128280517</v>
      </c>
      <c r="I109" s="52">
        <f>SUM(I110,I114,I117,I121)</f>
        <v>2636183.1128280517</v>
      </c>
    </row>
    <row r="110" spans="1:9" ht="27">
      <c r="A110" s="45" t="s">
        <v>106</v>
      </c>
      <c r="B110" s="54" t="s">
        <v>92</v>
      </c>
      <c r="C110" s="28" t="s">
        <v>93</v>
      </c>
      <c r="D110" s="27" t="s">
        <v>75</v>
      </c>
      <c r="E110" s="60" t="s">
        <v>33</v>
      </c>
      <c r="F110" s="22" t="s">
        <v>29</v>
      </c>
      <c r="G110" s="52">
        <f>SUM(G111:G113)</f>
        <v>300000</v>
      </c>
      <c r="H110" s="25">
        <f>G110</f>
        <v>300000</v>
      </c>
      <c r="I110" s="24">
        <f>H110</f>
        <v>300000</v>
      </c>
    </row>
    <row r="111" spans="1:9" ht="25.5">
      <c r="A111" s="32" t="s">
        <v>30</v>
      </c>
      <c r="B111" s="50"/>
      <c r="C111" s="34" t="s">
        <v>93</v>
      </c>
      <c r="D111" s="33" t="s">
        <v>75</v>
      </c>
      <c r="E111" s="56" t="s">
        <v>33</v>
      </c>
      <c r="F111" s="35">
        <v>120</v>
      </c>
      <c r="G111" s="36">
        <f>'[1]Свод образ'!T33</f>
        <v>0</v>
      </c>
      <c r="H111" s="37">
        <f>G111*H196</f>
        <v>0</v>
      </c>
      <c r="I111" s="36">
        <f>H111*I196</f>
        <v>0</v>
      </c>
    </row>
    <row r="112" spans="1:9" ht="25.5">
      <c r="A112" s="32" t="s">
        <v>31</v>
      </c>
      <c r="B112" s="50"/>
      <c r="C112" s="34" t="s">
        <v>93</v>
      </c>
      <c r="D112" s="33" t="s">
        <v>75</v>
      </c>
      <c r="E112" s="56" t="s">
        <v>33</v>
      </c>
      <c r="F112" s="35">
        <v>240</v>
      </c>
      <c r="G112" s="36">
        <f>'[1]Свод образ'!U33</f>
        <v>300000</v>
      </c>
      <c r="H112" s="37">
        <f>G112*H196</f>
        <v>0</v>
      </c>
      <c r="I112" s="36">
        <f>H112*I196</f>
        <v>0</v>
      </c>
    </row>
    <row r="113" spans="1:9" ht="38.25">
      <c r="A113" s="32" t="s">
        <v>41</v>
      </c>
      <c r="B113" s="50"/>
      <c r="C113" s="34" t="s">
        <v>93</v>
      </c>
      <c r="D113" s="33" t="s">
        <v>75</v>
      </c>
      <c r="E113" s="56" t="s">
        <v>33</v>
      </c>
      <c r="F113" s="35">
        <v>850</v>
      </c>
      <c r="G113" s="36">
        <f>'[1]Свод образ'!V33</f>
        <v>0</v>
      </c>
      <c r="H113" s="37">
        <f>G113*H196</f>
        <v>0</v>
      </c>
      <c r="I113" s="36">
        <f>H113*I196</f>
        <v>0</v>
      </c>
    </row>
    <row r="114" spans="1:9" ht="38.25">
      <c r="A114" s="20" t="s">
        <v>107</v>
      </c>
      <c r="B114" s="61" t="s">
        <v>92</v>
      </c>
      <c r="C114" s="28" t="s">
        <v>93</v>
      </c>
      <c r="D114" s="27" t="s">
        <v>75</v>
      </c>
      <c r="E114" s="60" t="s">
        <v>43</v>
      </c>
      <c r="F114" s="22" t="s">
        <v>29</v>
      </c>
      <c r="G114" s="24">
        <f>SUM(G115:G116)</f>
        <v>2646944.4496000004</v>
      </c>
      <c r="H114" s="25">
        <f>(H115+H116)</f>
        <v>2336183.1128280517</v>
      </c>
      <c r="I114" s="24">
        <f>(I115+I116)</f>
        <v>2336183.1128280517</v>
      </c>
    </row>
    <row r="115" spans="1:9" ht="25.5">
      <c r="A115" s="32" t="s">
        <v>30</v>
      </c>
      <c r="B115" s="56"/>
      <c r="C115" s="34" t="s">
        <v>93</v>
      </c>
      <c r="D115" s="33" t="s">
        <v>75</v>
      </c>
      <c r="E115" s="56" t="s">
        <v>43</v>
      </c>
      <c r="F115" s="35">
        <v>120</v>
      </c>
      <c r="G115" s="36">
        <f>'[1]Свод образ'!T32</f>
        <v>1947740.90256</v>
      </c>
      <c r="H115" s="37">
        <f>G115*0.8825962</f>
        <v>1719068.7191840264</v>
      </c>
      <c r="I115" s="36">
        <f>H115</f>
        <v>1719068.7191840264</v>
      </c>
    </row>
    <row r="116" spans="1:9" ht="25.5">
      <c r="A116" s="32" t="s">
        <v>31</v>
      </c>
      <c r="B116" s="56"/>
      <c r="C116" s="34" t="s">
        <v>93</v>
      </c>
      <c r="D116" s="33" t="s">
        <v>75</v>
      </c>
      <c r="E116" s="56" t="s">
        <v>43</v>
      </c>
      <c r="F116" s="35">
        <v>240</v>
      </c>
      <c r="G116" s="36">
        <f>'[1]Свод образ'!U32</f>
        <v>699203.5470400002</v>
      </c>
      <c r="H116" s="37">
        <f>G116*0.8825962</f>
        <v>617114.3936440254</v>
      </c>
      <c r="I116" s="36">
        <f>H116</f>
        <v>617114.3936440254</v>
      </c>
    </row>
    <row r="117" spans="1:9" ht="51">
      <c r="A117" s="62" t="s">
        <v>108</v>
      </c>
      <c r="B117" s="56" t="s">
        <v>92</v>
      </c>
      <c r="C117" s="22" t="s">
        <v>93</v>
      </c>
      <c r="D117" s="21" t="s">
        <v>75</v>
      </c>
      <c r="E117" s="58" t="s">
        <v>109</v>
      </c>
      <c r="F117" s="34" t="s">
        <v>29</v>
      </c>
      <c r="G117" s="24">
        <f>SUM(G118:G119:G120)</f>
        <v>0</v>
      </c>
      <c r="H117" s="25">
        <f>G117</f>
        <v>0</v>
      </c>
      <c r="I117" s="24">
        <f>H117</f>
        <v>0</v>
      </c>
    </row>
    <row r="118" spans="1:9" ht="25.5">
      <c r="A118" s="42" t="s">
        <v>30</v>
      </c>
      <c r="B118" s="54" t="s">
        <v>5</v>
      </c>
      <c r="C118" s="34" t="s">
        <v>93</v>
      </c>
      <c r="D118" s="33" t="s">
        <v>75</v>
      </c>
      <c r="E118" s="56" t="s">
        <v>109</v>
      </c>
      <c r="F118" s="35">
        <v>110</v>
      </c>
      <c r="G118" s="36">
        <f>'[1]Свод образ'!T18</f>
        <v>0</v>
      </c>
      <c r="H118" s="37">
        <f>G118*H196</f>
        <v>0</v>
      </c>
      <c r="I118" s="36">
        <f>H118*I196</f>
        <v>0</v>
      </c>
    </row>
    <row r="119" spans="1:9" ht="25.5">
      <c r="A119" s="42" t="s">
        <v>31</v>
      </c>
      <c r="B119" s="50"/>
      <c r="C119" s="34" t="s">
        <v>93</v>
      </c>
      <c r="D119" s="33" t="s">
        <v>75</v>
      </c>
      <c r="E119" s="56" t="s">
        <v>109</v>
      </c>
      <c r="F119" s="35">
        <v>240</v>
      </c>
      <c r="G119" s="36">
        <f>'[1]Свод образ'!U18</f>
        <v>0</v>
      </c>
      <c r="H119" s="37">
        <f>G119*H196</f>
        <v>0</v>
      </c>
      <c r="I119" s="36">
        <f>H119*I196</f>
        <v>0</v>
      </c>
    </row>
    <row r="120" spans="1:9" ht="38.25">
      <c r="A120" s="32" t="s">
        <v>41</v>
      </c>
      <c r="B120" s="50"/>
      <c r="C120" s="34" t="s">
        <v>93</v>
      </c>
      <c r="D120" s="33" t="s">
        <v>75</v>
      </c>
      <c r="E120" s="56" t="s">
        <v>109</v>
      </c>
      <c r="F120" s="35">
        <v>850</v>
      </c>
      <c r="G120" s="36">
        <f>'[1]Свод образ'!V18</f>
        <v>0</v>
      </c>
      <c r="H120" s="37">
        <f>G120*H196</f>
        <v>0</v>
      </c>
      <c r="I120" s="36">
        <f>H120*I196</f>
        <v>0</v>
      </c>
    </row>
    <row r="121" spans="1:9" ht="27">
      <c r="A121" s="63" t="s">
        <v>110</v>
      </c>
      <c r="B121" s="27" t="s">
        <v>92</v>
      </c>
      <c r="C121" s="28" t="s">
        <v>93</v>
      </c>
      <c r="D121" s="27" t="s">
        <v>75</v>
      </c>
      <c r="E121" s="56" t="s">
        <v>109</v>
      </c>
      <c r="F121" s="39"/>
      <c r="G121" s="24">
        <f>SUM(G122:G124)</f>
        <v>0</v>
      </c>
      <c r="H121" s="25">
        <f>G121</f>
        <v>0</v>
      </c>
      <c r="I121" s="24">
        <f>H121</f>
        <v>0</v>
      </c>
    </row>
    <row r="122" spans="1:9" ht="25.5">
      <c r="A122" s="32" t="s">
        <v>30</v>
      </c>
      <c r="B122" s="29" t="s">
        <v>5</v>
      </c>
      <c r="C122" s="34" t="s">
        <v>93</v>
      </c>
      <c r="D122" s="33" t="s">
        <v>75</v>
      </c>
      <c r="E122" s="56" t="s">
        <v>109</v>
      </c>
      <c r="F122" s="35">
        <v>110</v>
      </c>
      <c r="G122" s="36">
        <f>'[1]МКУ Ц бухг'!H11</f>
        <v>0</v>
      </c>
      <c r="H122" s="37">
        <f>G122*H196</f>
        <v>0</v>
      </c>
      <c r="I122" s="36">
        <f>H122*I196</f>
        <v>0</v>
      </c>
    </row>
    <row r="123" spans="1:9" ht="25.5">
      <c r="A123" s="32" t="s">
        <v>31</v>
      </c>
      <c r="B123" s="29"/>
      <c r="C123" s="34" t="s">
        <v>93</v>
      </c>
      <c r="D123" s="33" t="s">
        <v>75</v>
      </c>
      <c r="E123" s="56" t="s">
        <v>109</v>
      </c>
      <c r="F123" s="35">
        <v>240</v>
      </c>
      <c r="G123" s="36">
        <f>'[1]МКУ Ц бухг'!I11</f>
        <v>0</v>
      </c>
      <c r="H123" s="37">
        <f>G123*H196</f>
        <v>0</v>
      </c>
      <c r="I123" s="36">
        <f>H123*I196</f>
        <v>0</v>
      </c>
    </row>
    <row r="124" spans="1:9" ht="38.25">
      <c r="A124" s="32" t="s">
        <v>41</v>
      </c>
      <c r="B124" s="29"/>
      <c r="C124" s="34" t="s">
        <v>93</v>
      </c>
      <c r="D124" s="33" t="s">
        <v>75</v>
      </c>
      <c r="E124" s="56" t="s">
        <v>109</v>
      </c>
      <c r="F124" s="35">
        <v>850</v>
      </c>
      <c r="G124" s="36">
        <f>'[1]МКУ Ц бухг'!J11</f>
        <v>0</v>
      </c>
      <c r="H124" s="37">
        <f>G124*H196</f>
        <v>0</v>
      </c>
      <c r="I124" s="36">
        <f>H124*I196</f>
        <v>0</v>
      </c>
    </row>
    <row r="125" spans="1:9" ht="13.5">
      <c r="A125" s="64" t="s">
        <v>111</v>
      </c>
      <c r="B125" s="27" t="s">
        <v>112</v>
      </c>
      <c r="C125" s="22" t="s">
        <v>81</v>
      </c>
      <c r="D125" s="21" t="s">
        <v>24</v>
      </c>
      <c r="E125" s="58"/>
      <c r="F125" s="23"/>
      <c r="G125" s="52">
        <f>G126+G139</f>
        <v>5186595.71875</v>
      </c>
      <c r="H125" s="59">
        <f>H126+H139</f>
        <v>5313760.61171875</v>
      </c>
      <c r="I125" s="52">
        <f>I126+I139</f>
        <v>5313760.61171875</v>
      </c>
    </row>
    <row r="126" spans="1:9" ht="13.5">
      <c r="A126" s="64" t="s">
        <v>113</v>
      </c>
      <c r="B126" s="27" t="s">
        <v>112</v>
      </c>
      <c r="C126" s="22" t="s">
        <v>81</v>
      </c>
      <c r="D126" s="21" t="s">
        <v>23</v>
      </c>
      <c r="E126" s="58"/>
      <c r="F126" s="23"/>
      <c r="G126" s="52">
        <f>G127+G131+G135</f>
        <v>100000</v>
      </c>
      <c r="H126" s="25">
        <f>G126</f>
        <v>100000</v>
      </c>
      <c r="I126" s="24">
        <f>H126</f>
        <v>100000</v>
      </c>
    </row>
    <row r="127" spans="1:9" ht="13.5">
      <c r="A127" s="65" t="s">
        <v>114</v>
      </c>
      <c r="B127" s="27" t="s">
        <v>112</v>
      </c>
      <c r="C127" s="28" t="s">
        <v>81</v>
      </c>
      <c r="D127" s="27" t="s">
        <v>23</v>
      </c>
      <c r="E127" s="60" t="s">
        <v>115</v>
      </c>
      <c r="F127" s="34" t="s">
        <v>29</v>
      </c>
      <c r="G127" s="52">
        <f>SUM(G128:G130)</f>
        <v>0</v>
      </c>
      <c r="H127" s="59">
        <f>SUM(H128:H130)</f>
        <v>0</v>
      </c>
      <c r="I127" s="52">
        <f>SUM(I128:I130)</f>
        <v>0</v>
      </c>
    </row>
    <row r="128" spans="1:9" ht="25.5">
      <c r="A128" s="32" t="s">
        <v>30</v>
      </c>
      <c r="B128" s="29" t="s">
        <v>112</v>
      </c>
      <c r="C128" s="34" t="s">
        <v>81</v>
      </c>
      <c r="D128" s="33" t="s">
        <v>23</v>
      </c>
      <c r="E128" s="56" t="s">
        <v>115</v>
      </c>
      <c r="F128" s="35">
        <v>110</v>
      </c>
      <c r="G128" s="36">
        <f>'[1]Свод культ'!X8</f>
        <v>0</v>
      </c>
      <c r="H128" s="37">
        <f>G128*H196</f>
        <v>0</v>
      </c>
      <c r="I128" s="36">
        <f>H128*I196</f>
        <v>0</v>
      </c>
    </row>
    <row r="129" spans="1:9" ht="25.5">
      <c r="A129" s="32" t="s">
        <v>31</v>
      </c>
      <c r="B129" s="29"/>
      <c r="C129" s="34" t="s">
        <v>81</v>
      </c>
      <c r="D129" s="33" t="s">
        <v>23</v>
      </c>
      <c r="E129" s="56" t="s">
        <v>115</v>
      </c>
      <c r="F129" s="35">
        <v>240</v>
      </c>
      <c r="G129" s="36">
        <f>'[1]Свод культ'!Y8</f>
        <v>0</v>
      </c>
      <c r="H129" s="37">
        <f>G129*H196</f>
        <v>0</v>
      </c>
      <c r="I129" s="36">
        <f>H129*I196</f>
        <v>0</v>
      </c>
    </row>
    <row r="130" spans="1:9" ht="38.25">
      <c r="A130" s="32" t="s">
        <v>41</v>
      </c>
      <c r="B130" s="29"/>
      <c r="C130" s="34" t="s">
        <v>81</v>
      </c>
      <c r="D130" s="33" t="s">
        <v>23</v>
      </c>
      <c r="E130" s="56" t="s">
        <v>115</v>
      </c>
      <c r="F130" s="35">
        <v>850</v>
      </c>
      <c r="G130" s="36">
        <f>'[1]Свод культ'!Z8</f>
        <v>0</v>
      </c>
      <c r="H130" s="37">
        <f>G130*H196</f>
        <v>0</v>
      </c>
      <c r="I130" s="36">
        <f>H130*I196</f>
        <v>0</v>
      </c>
    </row>
    <row r="131" spans="1:9" ht="13.5">
      <c r="A131" s="66" t="s">
        <v>116</v>
      </c>
      <c r="B131" s="27" t="s">
        <v>112</v>
      </c>
      <c r="C131" s="28" t="s">
        <v>81</v>
      </c>
      <c r="D131" s="27" t="s">
        <v>23</v>
      </c>
      <c r="E131" s="60" t="s">
        <v>117</v>
      </c>
      <c r="F131" s="39"/>
      <c r="G131" s="52">
        <f>SUM(G132:G134)</f>
        <v>100000</v>
      </c>
      <c r="H131" s="25">
        <f>G131</f>
        <v>100000</v>
      </c>
      <c r="I131" s="24">
        <f>H131</f>
        <v>100000</v>
      </c>
    </row>
    <row r="132" spans="1:9" ht="25.5">
      <c r="A132" s="42" t="s">
        <v>30</v>
      </c>
      <c r="B132" s="29" t="s">
        <v>5</v>
      </c>
      <c r="C132" s="34" t="s">
        <v>81</v>
      </c>
      <c r="D132" s="33" t="s">
        <v>23</v>
      </c>
      <c r="E132" s="56" t="s">
        <v>117</v>
      </c>
      <c r="F132" s="35">
        <v>110</v>
      </c>
      <c r="G132" s="36">
        <f>'[1]Свод культ'!X12</f>
        <v>0</v>
      </c>
      <c r="H132" s="37">
        <f>G132*H196</f>
        <v>0</v>
      </c>
      <c r="I132" s="36">
        <f>H132*I196</f>
        <v>0</v>
      </c>
    </row>
    <row r="133" spans="1:9" ht="25.5">
      <c r="A133" s="42" t="s">
        <v>31</v>
      </c>
      <c r="B133" s="29" t="s">
        <v>5</v>
      </c>
      <c r="C133" s="34" t="s">
        <v>81</v>
      </c>
      <c r="D133" s="33" t="s">
        <v>23</v>
      </c>
      <c r="E133" s="56" t="s">
        <v>117</v>
      </c>
      <c r="F133" s="35">
        <v>240</v>
      </c>
      <c r="G133" s="36">
        <f>'[1]Свод культ'!Y12</f>
        <v>100000</v>
      </c>
      <c r="H133" s="37">
        <f>G133*H196</f>
        <v>0</v>
      </c>
      <c r="I133" s="36">
        <f>H133*I196</f>
        <v>0</v>
      </c>
    </row>
    <row r="134" spans="1:9" ht="38.25">
      <c r="A134" s="32" t="s">
        <v>41</v>
      </c>
      <c r="B134" s="29" t="s">
        <v>5</v>
      </c>
      <c r="C134" s="34" t="s">
        <v>81</v>
      </c>
      <c r="D134" s="33" t="s">
        <v>23</v>
      </c>
      <c r="E134" s="56" t="s">
        <v>117</v>
      </c>
      <c r="F134" s="35">
        <v>850</v>
      </c>
      <c r="G134" s="36">
        <f>'[1]Свод культ'!Z12</f>
        <v>0</v>
      </c>
      <c r="H134" s="37">
        <f>G134*H196</f>
        <v>0</v>
      </c>
      <c r="I134" s="36">
        <f>H134*I196</f>
        <v>0</v>
      </c>
    </row>
    <row r="135" spans="1:9" ht="12.75">
      <c r="A135" s="20" t="s">
        <v>118</v>
      </c>
      <c r="B135" s="29"/>
      <c r="C135" s="34" t="s">
        <v>81</v>
      </c>
      <c r="D135" s="33" t="s">
        <v>23</v>
      </c>
      <c r="E135" s="56" t="s">
        <v>119</v>
      </c>
      <c r="F135" s="34" t="s">
        <v>29</v>
      </c>
      <c r="G135" s="24">
        <f>SUM(G136:G138)</f>
        <v>0</v>
      </c>
      <c r="H135" s="25">
        <f>G135</f>
        <v>0</v>
      </c>
      <c r="I135" s="24">
        <f>H135</f>
        <v>0</v>
      </c>
    </row>
    <row r="136" spans="1:9" ht="25.5">
      <c r="A136" s="42" t="s">
        <v>30</v>
      </c>
      <c r="B136" s="29"/>
      <c r="C136" s="34" t="s">
        <v>81</v>
      </c>
      <c r="D136" s="33" t="s">
        <v>23</v>
      </c>
      <c r="E136" s="56" t="s">
        <v>119</v>
      </c>
      <c r="F136" s="35">
        <v>110</v>
      </c>
      <c r="G136" s="36">
        <f>'[1]Свод культ'!X10</f>
        <v>0</v>
      </c>
      <c r="H136" s="37">
        <f>G136*H196</f>
        <v>0</v>
      </c>
      <c r="I136" s="36">
        <f>H136*I196</f>
        <v>0</v>
      </c>
    </row>
    <row r="137" spans="1:9" ht="25.5">
      <c r="A137" s="42" t="s">
        <v>31</v>
      </c>
      <c r="B137" s="29"/>
      <c r="C137" s="34" t="s">
        <v>81</v>
      </c>
      <c r="D137" s="33" t="s">
        <v>23</v>
      </c>
      <c r="E137" s="56" t="s">
        <v>119</v>
      </c>
      <c r="F137" s="35">
        <v>240</v>
      </c>
      <c r="G137" s="36">
        <f>'[1]Свод культ'!Y10</f>
        <v>0</v>
      </c>
      <c r="H137" s="37">
        <f>G137*H196</f>
        <v>0</v>
      </c>
      <c r="I137" s="36">
        <f>H137*I196</f>
        <v>0</v>
      </c>
    </row>
    <row r="138" spans="1:9" ht="38.25">
      <c r="A138" s="32" t="s">
        <v>41</v>
      </c>
      <c r="B138" s="29"/>
      <c r="C138" s="34" t="s">
        <v>81</v>
      </c>
      <c r="D138" s="33" t="s">
        <v>23</v>
      </c>
      <c r="E138" s="56" t="s">
        <v>119</v>
      </c>
      <c r="F138" s="35">
        <v>850</v>
      </c>
      <c r="G138" s="36">
        <f>'[1]Свод культ'!Z10</f>
        <v>0</v>
      </c>
      <c r="H138" s="37">
        <f>G138*H196</f>
        <v>0</v>
      </c>
      <c r="I138" s="36">
        <f>H138*I196</f>
        <v>0</v>
      </c>
    </row>
    <row r="139" spans="1:9" ht="25.5">
      <c r="A139" s="20" t="s">
        <v>120</v>
      </c>
      <c r="B139" s="27" t="s">
        <v>112</v>
      </c>
      <c r="C139" s="22" t="s">
        <v>81</v>
      </c>
      <c r="D139" s="21" t="s">
        <v>39</v>
      </c>
      <c r="E139" s="21"/>
      <c r="F139" s="23"/>
      <c r="G139" s="24">
        <f>SUM(G140,G144)</f>
        <v>5086595.71875</v>
      </c>
      <c r="H139" s="25">
        <f>G139*1.025</f>
        <v>5213760.61171875</v>
      </c>
      <c r="I139" s="24">
        <f>H139</f>
        <v>5213760.61171875</v>
      </c>
    </row>
    <row r="140" spans="1:9" ht="13.5">
      <c r="A140" s="26" t="s">
        <v>121</v>
      </c>
      <c r="B140" s="27" t="s">
        <v>112</v>
      </c>
      <c r="C140" s="28" t="s">
        <v>81</v>
      </c>
      <c r="D140" s="27" t="s">
        <v>39</v>
      </c>
      <c r="E140" s="27" t="s">
        <v>33</v>
      </c>
      <c r="F140" s="22" t="s">
        <v>29</v>
      </c>
      <c r="G140" s="24">
        <f>SUM(G141:G143)</f>
        <v>5086595.71875</v>
      </c>
      <c r="H140" s="25">
        <f>G140</f>
        <v>5086595.71875</v>
      </c>
      <c r="I140" s="24">
        <f>H140</f>
        <v>5086595.71875</v>
      </c>
    </row>
    <row r="141" spans="1:9" ht="25.5">
      <c r="A141" s="32" t="s">
        <v>30</v>
      </c>
      <c r="B141" s="29" t="s">
        <v>5</v>
      </c>
      <c r="C141" s="34" t="s">
        <v>81</v>
      </c>
      <c r="D141" s="33" t="s">
        <v>39</v>
      </c>
      <c r="E141" s="33" t="s">
        <v>33</v>
      </c>
      <c r="F141" s="35">
        <v>120</v>
      </c>
      <c r="G141" s="36">
        <f>'[1]Аппарат свод'!X39</f>
        <v>4111822.4453125</v>
      </c>
      <c r="H141" s="37">
        <f>G141*H196</f>
        <v>0</v>
      </c>
      <c r="I141" s="36">
        <f>H141*I196</f>
        <v>0</v>
      </c>
    </row>
    <row r="142" spans="1:9" ht="25.5">
      <c r="A142" s="32" t="s">
        <v>31</v>
      </c>
      <c r="B142" s="29" t="s">
        <v>5</v>
      </c>
      <c r="C142" s="34" t="s">
        <v>81</v>
      </c>
      <c r="D142" s="33" t="s">
        <v>39</v>
      </c>
      <c r="E142" s="33" t="s">
        <v>33</v>
      </c>
      <c r="F142" s="35">
        <v>240</v>
      </c>
      <c r="G142" s="36">
        <f>'[1]Аппарат свод'!Y39</f>
        <v>944373.2734375</v>
      </c>
      <c r="H142" s="37">
        <f>G142*H196</f>
        <v>0</v>
      </c>
      <c r="I142" s="36">
        <f>H142*I196</f>
        <v>0</v>
      </c>
    </row>
    <row r="143" spans="1:9" ht="38.25">
      <c r="A143" s="32" t="s">
        <v>41</v>
      </c>
      <c r="B143" s="29"/>
      <c r="C143" s="34" t="s">
        <v>81</v>
      </c>
      <c r="D143" s="33" t="s">
        <v>39</v>
      </c>
      <c r="E143" s="33" t="s">
        <v>33</v>
      </c>
      <c r="F143" s="35">
        <v>850</v>
      </c>
      <c r="G143" s="36">
        <f>'[1]Аппарат свод'!Z39</f>
        <v>30400</v>
      </c>
      <c r="H143" s="37">
        <f>G143*H196</f>
        <v>0</v>
      </c>
      <c r="I143" s="36">
        <f>H143*I196</f>
        <v>0</v>
      </c>
    </row>
    <row r="144" spans="1:9" ht="12.75">
      <c r="A144" s="20" t="s">
        <v>122</v>
      </c>
      <c r="B144" s="29"/>
      <c r="C144" s="34" t="s">
        <v>81</v>
      </c>
      <c r="D144" s="33" t="s">
        <v>39</v>
      </c>
      <c r="E144" s="33" t="s">
        <v>109</v>
      </c>
      <c r="F144" s="34" t="s">
        <v>29</v>
      </c>
      <c r="G144" s="24">
        <f>SUM(G145:G146)</f>
        <v>0</v>
      </c>
      <c r="H144" s="25">
        <f>G144</f>
        <v>0</v>
      </c>
      <c r="I144" s="24">
        <f>H144</f>
        <v>0</v>
      </c>
    </row>
    <row r="145" spans="1:9" ht="25.5">
      <c r="A145" s="42" t="s">
        <v>30</v>
      </c>
      <c r="B145" s="29"/>
      <c r="C145" s="34" t="s">
        <v>81</v>
      </c>
      <c r="D145" s="33" t="s">
        <v>39</v>
      </c>
      <c r="E145" s="33" t="s">
        <v>109</v>
      </c>
      <c r="F145" s="35">
        <v>110</v>
      </c>
      <c r="G145" s="36">
        <f>'[1]Свод культ'!X14</f>
        <v>0</v>
      </c>
      <c r="H145" s="37">
        <f>G145*H196</f>
        <v>0</v>
      </c>
      <c r="I145" s="36">
        <f>H145*I196</f>
        <v>0</v>
      </c>
    </row>
    <row r="146" spans="1:9" ht="25.5">
      <c r="A146" s="42" t="s">
        <v>31</v>
      </c>
      <c r="B146" s="29"/>
      <c r="C146" s="34" t="s">
        <v>81</v>
      </c>
      <c r="D146" s="33" t="s">
        <v>39</v>
      </c>
      <c r="E146" s="33" t="s">
        <v>109</v>
      </c>
      <c r="F146" s="35">
        <v>240</v>
      </c>
      <c r="G146" s="36">
        <f>'[1]Свод культ'!Y14</f>
        <v>0</v>
      </c>
      <c r="H146" s="37">
        <f>G146*H196</f>
        <v>0</v>
      </c>
      <c r="I146" s="36">
        <f>H146*I196</f>
        <v>0</v>
      </c>
    </row>
    <row r="147" spans="1:9" ht="13.5">
      <c r="A147" s="20" t="s">
        <v>123</v>
      </c>
      <c r="B147" s="27" t="s">
        <v>29</v>
      </c>
      <c r="C147" s="67" t="s">
        <v>124</v>
      </c>
      <c r="D147" s="43" t="s">
        <v>24</v>
      </c>
      <c r="E147" s="43"/>
      <c r="F147" s="68"/>
      <c r="G147" s="24">
        <f>G148+G151+G158</f>
        <v>39262056</v>
      </c>
      <c r="H147" s="25">
        <f>H148+H151+H158</f>
        <v>32731056</v>
      </c>
      <c r="I147" s="24">
        <f>I148+I151+I158</f>
        <v>33816056</v>
      </c>
    </row>
    <row r="148" spans="1:9" ht="13.5">
      <c r="A148" s="26" t="s">
        <v>125</v>
      </c>
      <c r="B148" s="27" t="s">
        <v>22</v>
      </c>
      <c r="C148" s="28" t="s">
        <v>124</v>
      </c>
      <c r="D148" s="27" t="s">
        <v>23</v>
      </c>
      <c r="E148" s="27"/>
      <c r="F148" s="39"/>
      <c r="G148" s="24">
        <f>G149</f>
        <v>2871000</v>
      </c>
      <c r="H148" s="25">
        <f>G148</f>
        <v>2871000</v>
      </c>
      <c r="I148" s="24">
        <f>H148</f>
        <v>2871000</v>
      </c>
    </row>
    <row r="149" spans="1:9" ht="25.5">
      <c r="A149" s="20" t="s">
        <v>126</v>
      </c>
      <c r="B149" s="29" t="s">
        <v>22</v>
      </c>
      <c r="C149" s="34" t="s">
        <v>124</v>
      </c>
      <c r="D149" s="33" t="s">
        <v>23</v>
      </c>
      <c r="E149" s="33" t="s">
        <v>127</v>
      </c>
      <c r="F149" s="35"/>
      <c r="G149" s="24">
        <f>G150</f>
        <v>2871000</v>
      </c>
      <c r="H149" s="25">
        <f>G149</f>
        <v>2871000</v>
      </c>
      <c r="I149" s="24">
        <f>H149</f>
        <v>2871000</v>
      </c>
    </row>
    <row r="150" spans="1:9" ht="25.5">
      <c r="A150" s="32" t="s">
        <v>128</v>
      </c>
      <c r="B150" s="29" t="s">
        <v>5</v>
      </c>
      <c r="C150" s="34" t="s">
        <v>124</v>
      </c>
      <c r="D150" s="33" t="s">
        <v>23</v>
      </c>
      <c r="E150" s="33" t="s">
        <v>127</v>
      </c>
      <c r="F150" s="35">
        <v>300</v>
      </c>
      <c r="G150" s="36">
        <f>'[1]Сводсоцпол'!G8</f>
        <v>2871000</v>
      </c>
      <c r="H150" s="37">
        <f>G150*H196</f>
        <v>0</v>
      </c>
      <c r="I150" s="36">
        <f>H150*I196</f>
        <v>0</v>
      </c>
    </row>
    <row r="151" spans="1:9" ht="25.5">
      <c r="A151" s="20" t="s">
        <v>129</v>
      </c>
      <c r="B151" s="27"/>
      <c r="C151" s="22" t="s">
        <v>124</v>
      </c>
      <c r="D151" s="21" t="s">
        <v>35</v>
      </c>
      <c r="E151" s="33"/>
      <c r="F151" s="35"/>
      <c r="G151" s="24">
        <f>G152+G154+G156</f>
        <v>36031056</v>
      </c>
      <c r="H151" s="25">
        <f>H152+H154+H156</f>
        <v>29500056</v>
      </c>
      <c r="I151" s="24">
        <f>I152+I154+I156</f>
        <v>30585056</v>
      </c>
    </row>
    <row r="152" spans="1:9" ht="25.5">
      <c r="A152" s="20" t="s">
        <v>130</v>
      </c>
      <c r="B152" s="27" t="s">
        <v>22</v>
      </c>
      <c r="C152" s="22" t="s">
        <v>124</v>
      </c>
      <c r="D152" s="21" t="s">
        <v>35</v>
      </c>
      <c r="E152" s="21" t="s">
        <v>131</v>
      </c>
      <c r="F152" s="22" t="s">
        <v>29</v>
      </c>
      <c r="G152" s="24">
        <f>G153</f>
        <v>0</v>
      </c>
      <c r="H152" s="25">
        <f>H153</f>
        <v>0</v>
      </c>
      <c r="I152" s="24">
        <f>I153</f>
        <v>0</v>
      </c>
    </row>
    <row r="153" spans="1:9" ht="25.5">
      <c r="A153" s="32" t="s">
        <v>132</v>
      </c>
      <c r="B153" s="29" t="s">
        <v>5</v>
      </c>
      <c r="C153" s="34" t="s">
        <v>124</v>
      </c>
      <c r="D153" s="33" t="s">
        <v>35</v>
      </c>
      <c r="E153" s="33" t="s">
        <v>131</v>
      </c>
      <c r="F153" s="35">
        <v>300</v>
      </c>
      <c r="G153" s="36">
        <f>'[1]Сводсоцпол'!G9</f>
        <v>0</v>
      </c>
      <c r="H153" s="37">
        <v>0</v>
      </c>
      <c r="I153" s="36">
        <f>H153</f>
        <v>0</v>
      </c>
    </row>
    <row r="154" spans="1:9" ht="27">
      <c r="A154" s="26" t="s">
        <v>133</v>
      </c>
      <c r="B154" s="27" t="s">
        <v>88</v>
      </c>
      <c r="C154" s="28" t="s">
        <v>124</v>
      </c>
      <c r="D154" s="27" t="s">
        <v>35</v>
      </c>
      <c r="E154" s="27" t="s">
        <v>134</v>
      </c>
      <c r="F154" s="39"/>
      <c r="G154" s="24">
        <f>G155</f>
        <v>28233000</v>
      </c>
      <c r="H154" s="25">
        <f>H155</f>
        <v>21702000</v>
      </c>
      <c r="I154" s="24">
        <f>I155</f>
        <v>22787000</v>
      </c>
    </row>
    <row r="155" spans="1:9" ht="13.5">
      <c r="A155" s="32" t="s">
        <v>135</v>
      </c>
      <c r="B155" s="27" t="s">
        <v>5</v>
      </c>
      <c r="C155" s="34" t="s">
        <v>124</v>
      </c>
      <c r="D155" s="33" t="s">
        <v>35</v>
      </c>
      <c r="E155" s="33" t="s">
        <v>134</v>
      </c>
      <c r="F155" s="35">
        <v>300</v>
      </c>
      <c r="G155" s="36">
        <f>'[1]отдел субсид'!T10</f>
        <v>28233000</v>
      </c>
      <c r="H155" s="37">
        <v>21702000</v>
      </c>
      <c r="I155" s="36">
        <v>22787000</v>
      </c>
    </row>
    <row r="156" spans="1:9" ht="27">
      <c r="A156" s="26" t="s">
        <v>136</v>
      </c>
      <c r="B156" s="27" t="s">
        <v>22</v>
      </c>
      <c r="C156" s="22" t="s">
        <v>124</v>
      </c>
      <c r="D156" s="21" t="s">
        <v>35</v>
      </c>
      <c r="E156" s="21" t="s">
        <v>137</v>
      </c>
      <c r="F156" s="22" t="s">
        <v>29</v>
      </c>
      <c r="G156" s="24">
        <f>G157</f>
        <v>7798056</v>
      </c>
      <c r="H156" s="25">
        <f>G156</f>
        <v>7798056</v>
      </c>
      <c r="I156" s="24">
        <f>H156</f>
        <v>7798056</v>
      </c>
    </row>
    <row r="157" spans="1:9" ht="25.5">
      <c r="A157" s="32" t="s">
        <v>138</v>
      </c>
      <c r="B157" s="29" t="s">
        <v>5</v>
      </c>
      <c r="C157" s="34" t="s">
        <v>124</v>
      </c>
      <c r="D157" s="33" t="s">
        <v>35</v>
      </c>
      <c r="E157" s="33" t="s">
        <v>137</v>
      </c>
      <c r="F157" s="35">
        <v>300</v>
      </c>
      <c r="G157" s="36">
        <f>'[1]Сводсоцпол'!G19</f>
        <v>7798056</v>
      </c>
      <c r="H157" s="37">
        <f>G157*H196</f>
        <v>0</v>
      </c>
      <c r="I157" s="36">
        <f>H157*I196</f>
        <v>0</v>
      </c>
    </row>
    <row r="158" spans="1:9" ht="13.5">
      <c r="A158" s="20" t="s">
        <v>139</v>
      </c>
      <c r="B158" s="27" t="s">
        <v>92</v>
      </c>
      <c r="C158" s="22" t="s">
        <v>124</v>
      </c>
      <c r="D158" s="21" t="s">
        <v>39</v>
      </c>
      <c r="E158" s="21"/>
      <c r="F158" s="23"/>
      <c r="G158" s="24">
        <f>G159</f>
        <v>360000</v>
      </c>
      <c r="H158" s="25">
        <f>H159</f>
        <v>360000</v>
      </c>
      <c r="I158" s="24">
        <f>I159</f>
        <v>360000</v>
      </c>
    </row>
    <row r="159" spans="1:9" ht="25.5">
      <c r="A159" s="32" t="s">
        <v>0</v>
      </c>
      <c r="B159" s="29" t="s">
        <v>5</v>
      </c>
      <c r="C159" s="34" t="s">
        <v>124</v>
      </c>
      <c r="D159" s="33" t="s">
        <v>39</v>
      </c>
      <c r="E159" s="33" t="s">
        <v>140</v>
      </c>
      <c r="F159" s="35">
        <v>300</v>
      </c>
      <c r="G159" s="36">
        <f>'[1]Сводсоцпол'!G16</f>
        <v>360000</v>
      </c>
      <c r="H159" s="37">
        <f>G159</f>
        <v>360000</v>
      </c>
      <c r="I159" s="36">
        <f>H159</f>
        <v>360000</v>
      </c>
    </row>
    <row r="160" spans="1:9" ht="25.5">
      <c r="A160" s="20" t="s">
        <v>141</v>
      </c>
      <c r="B160" s="27" t="s">
        <v>22</v>
      </c>
      <c r="C160" s="22" t="s">
        <v>60</v>
      </c>
      <c r="D160" s="21" t="s">
        <v>24</v>
      </c>
      <c r="E160" s="21" t="s">
        <v>142</v>
      </c>
      <c r="F160" s="22" t="s">
        <v>29</v>
      </c>
      <c r="G160" s="24">
        <f>SUM(G161,G163,G167)</f>
        <v>4557027.3495</v>
      </c>
      <c r="H160" s="25">
        <f>SUM(H161,H163,H167)</f>
        <v>0</v>
      </c>
      <c r="I160" s="24">
        <f>SUM(I161,I163,I167)</f>
        <v>0</v>
      </c>
    </row>
    <row r="161" spans="1:9" ht="12.75">
      <c r="A161" s="32" t="s">
        <v>143</v>
      </c>
      <c r="B161" s="29" t="s">
        <v>5</v>
      </c>
      <c r="C161" s="34" t="s">
        <v>60</v>
      </c>
      <c r="D161" s="33" t="s">
        <v>23</v>
      </c>
      <c r="E161" s="33" t="s">
        <v>144</v>
      </c>
      <c r="F161" s="35" t="s">
        <v>5</v>
      </c>
      <c r="G161" s="24">
        <f>G162</f>
        <v>0</v>
      </c>
      <c r="H161" s="25">
        <f>G161</f>
        <v>0</v>
      </c>
      <c r="I161" s="24">
        <f>I162</f>
        <v>0</v>
      </c>
    </row>
    <row r="162" spans="1:9" ht="25.5">
      <c r="A162" s="32" t="s">
        <v>31</v>
      </c>
      <c r="B162" s="29" t="s">
        <v>5</v>
      </c>
      <c r="C162" s="34" t="s">
        <v>60</v>
      </c>
      <c r="D162" s="33" t="s">
        <v>23</v>
      </c>
      <c r="E162" s="33" t="s">
        <v>144</v>
      </c>
      <c r="F162" s="35">
        <v>240</v>
      </c>
      <c r="G162" s="36">
        <f>'[1]Аппарат свод'!Y42</f>
        <v>0</v>
      </c>
      <c r="H162" s="37">
        <f>G162*H196</f>
        <v>0</v>
      </c>
      <c r="I162" s="36">
        <f>H162*I196</f>
        <v>0</v>
      </c>
    </row>
    <row r="163" spans="1:9" ht="25.5">
      <c r="A163" s="20" t="s">
        <v>145</v>
      </c>
      <c r="B163" s="27" t="s">
        <v>146</v>
      </c>
      <c r="C163" s="22" t="s">
        <v>60</v>
      </c>
      <c r="D163" s="21" t="s">
        <v>23</v>
      </c>
      <c r="E163" s="21" t="s">
        <v>147</v>
      </c>
      <c r="F163" s="22" t="s">
        <v>29</v>
      </c>
      <c r="G163" s="24">
        <f>SUM(G164:G166)</f>
        <v>3822467.706</v>
      </c>
      <c r="H163" s="25">
        <f>SUM(H164:H166)</f>
        <v>0</v>
      </c>
      <c r="I163" s="24">
        <f>SUM(I164:I166)</f>
        <v>0</v>
      </c>
    </row>
    <row r="164" spans="1:9" ht="25.5">
      <c r="A164" s="32" t="s">
        <v>30</v>
      </c>
      <c r="B164" s="29"/>
      <c r="C164" s="34" t="s">
        <v>60</v>
      </c>
      <c r="D164" s="33" t="s">
        <v>23</v>
      </c>
      <c r="E164" s="33" t="s">
        <v>147</v>
      </c>
      <c r="F164" s="35">
        <v>110</v>
      </c>
      <c r="G164" s="36">
        <f>'[1]МКУ ФОК'!H8</f>
        <v>2536993.21</v>
      </c>
      <c r="H164" s="37">
        <f>G164*H196</f>
        <v>0</v>
      </c>
      <c r="I164" s="36">
        <f>H164*I196</f>
        <v>0</v>
      </c>
    </row>
    <row r="165" spans="1:9" ht="25.5">
      <c r="A165" s="32" t="s">
        <v>31</v>
      </c>
      <c r="B165" s="29"/>
      <c r="C165" s="34" t="s">
        <v>60</v>
      </c>
      <c r="D165" s="33" t="s">
        <v>23</v>
      </c>
      <c r="E165" s="33" t="s">
        <v>147</v>
      </c>
      <c r="F165" s="35">
        <v>240</v>
      </c>
      <c r="G165" s="36">
        <f>'[1]МКУ ФОК'!I8</f>
        <v>780974.4959999998</v>
      </c>
      <c r="H165" s="37">
        <f>G165*H196</f>
        <v>0</v>
      </c>
      <c r="I165" s="36">
        <f>H165*I196</f>
        <v>0</v>
      </c>
    </row>
    <row r="166" spans="1:9" ht="38.25">
      <c r="A166" s="32" t="s">
        <v>41</v>
      </c>
      <c r="B166" s="29"/>
      <c r="C166" s="34" t="s">
        <v>60</v>
      </c>
      <c r="D166" s="33" t="s">
        <v>23</v>
      </c>
      <c r="E166" s="33" t="s">
        <v>147</v>
      </c>
      <c r="F166" s="35">
        <v>850</v>
      </c>
      <c r="G166" s="36">
        <f>'[1]МКУ ФОК'!J8</f>
        <v>504500</v>
      </c>
      <c r="H166" s="37">
        <f>G166*H196</f>
        <v>0</v>
      </c>
      <c r="I166" s="36">
        <f>H166*I196</f>
        <v>0</v>
      </c>
    </row>
    <row r="167" spans="1:9" ht="25.5">
      <c r="A167" s="20" t="s">
        <v>148</v>
      </c>
      <c r="B167" s="27" t="s">
        <v>22</v>
      </c>
      <c r="C167" s="22" t="s">
        <v>60</v>
      </c>
      <c r="D167" s="21" t="s">
        <v>51</v>
      </c>
      <c r="E167" s="21"/>
      <c r="F167" s="23"/>
      <c r="G167" s="24">
        <f>G168</f>
        <v>734559.6435</v>
      </c>
      <c r="H167" s="25">
        <f>H168</f>
        <v>0</v>
      </c>
      <c r="I167" s="24">
        <f>I168</f>
        <v>0</v>
      </c>
    </row>
    <row r="168" spans="1:9" ht="13.5">
      <c r="A168" s="26" t="s">
        <v>149</v>
      </c>
      <c r="B168" s="27" t="s">
        <v>22</v>
      </c>
      <c r="C168" s="28" t="s">
        <v>60</v>
      </c>
      <c r="D168" s="27" t="s">
        <v>51</v>
      </c>
      <c r="E168" s="27" t="s">
        <v>33</v>
      </c>
      <c r="F168" s="22" t="s">
        <v>29</v>
      </c>
      <c r="G168" s="24">
        <f>SUM(G169:G170)</f>
        <v>734559.6435</v>
      </c>
      <c r="H168" s="25">
        <f>SUM(H169:H170)</f>
        <v>0</v>
      </c>
      <c r="I168" s="24">
        <f>SUM(I169:I170)</f>
        <v>0</v>
      </c>
    </row>
    <row r="169" spans="1:9" ht="25.5">
      <c r="A169" s="32" t="s">
        <v>30</v>
      </c>
      <c r="B169" s="29" t="s">
        <v>5</v>
      </c>
      <c r="C169" s="34" t="s">
        <v>60</v>
      </c>
      <c r="D169" s="33" t="s">
        <v>51</v>
      </c>
      <c r="E169" s="33" t="s">
        <v>33</v>
      </c>
      <c r="F169" s="35">
        <v>120</v>
      </c>
      <c r="G169" s="36">
        <f>'[1]Аппарат свод'!X38</f>
        <v>553766.484725</v>
      </c>
      <c r="H169" s="37">
        <f>G169*H196</f>
        <v>0</v>
      </c>
      <c r="I169" s="36">
        <f>H169*I196</f>
        <v>0</v>
      </c>
    </row>
    <row r="170" spans="1:9" ht="25.5">
      <c r="A170" s="32" t="s">
        <v>31</v>
      </c>
      <c r="B170" s="29" t="s">
        <v>5</v>
      </c>
      <c r="C170" s="34" t="s">
        <v>60</v>
      </c>
      <c r="D170" s="33" t="s">
        <v>51</v>
      </c>
      <c r="E170" s="33" t="s">
        <v>33</v>
      </c>
      <c r="F170" s="35">
        <v>240</v>
      </c>
      <c r="G170" s="36">
        <f>'[1]Аппарат свод'!Y38</f>
        <v>180793.15877500002</v>
      </c>
      <c r="H170" s="37">
        <f>G170*H196</f>
        <v>0</v>
      </c>
      <c r="I170" s="36">
        <f>H170*I196</f>
        <v>0</v>
      </c>
    </row>
    <row r="171" spans="1:9" ht="13.5">
      <c r="A171" s="20" t="s">
        <v>150</v>
      </c>
      <c r="B171" s="27"/>
      <c r="C171" s="22" t="s">
        <v>151</v>
      </c>
      <c r="D171" s="21" t="s">
        <v>24</v>
      </c>
      <c r="E171" s="21"/>
      <c r="F171" s="23"/>
      <c r="G171" s="24">
        <f>SUM(G172,G176)</f>
        <v>3433528.53639</v>
      </c>
      <c r="H171" s="25">
        <f>SUM(H172,H176)</f>
        <v>0</v>
      </c>
      <c r="I171" s="24">
        <f>SUM(I172,I176)</f>
        <v>0</v>
      </c>
    </row>
    <row r="172" spans="1:9" ht="27">
      <c r="A172" s="63" t="s">
        <v>152</v>
      </c>
      <c r="B172" s="27" t="s">
        <v>22</v>
      </c>
      <c r="C172" s="28" t="s">
        <v>151</v>
      </c>
      <c r="D172" s="27" t="s">
        <v>23</v>
      </c>
      <c r="E172" s="27" t="s">
        <v>153</v>
      </c>
      <c r="F172" s="22" t="s">
        <v>29</v>
      </c>
      <c r="G172" s="24">
        <f>SUM(G173:G175)</f>
        <v>0</v>
      </c>
      <c r="H172" s="25">
        <f>SUM(H173:H175)</f>
        <v>0</v>
      </c>
      <c r="I172" s="24">
        <f>SUM(I173:I175)</f>
        <v>0</v>
      </c>
    </row>
    <row r="173" spans="1:9" ht="25.5">
      <c r="A173" s="42" t="s">
        <v>30</v>
      </c>
      <c r="B173" s="29" t="s">
        <v>5</v>
      </c>
      <c r="C173" s="34" t="s">
        <v>151</v>
      </c>
      <c r="D173" s="33" t="s">
        <v>23</v>
      </c>
      <c r="E173" s="33" t="s">
        <v>153</v>
      </c>
      <c r="F173" s="35">
        <v>110</v>
      </c>
      <c r="G173" s="36">
        <f>'[1]Аппарат свод'!X48</f>
        <v>0</v>
      </c>
      <c r="H173" s="37">
        <f>G173*H196</f>
        <v>0</v>
      </c>
      <c r="I173" s="36">
        <f>H173*I196</f>
        <v>0</v>
      </c>
    </row>
    <row r="174" spans="1:9" ht="25.5">
      <c r="A174" s="42" t="s">
        <v>31</v>
      </c>
      <c r="B174" s="29"/>
      <c r="C174" s="34" t="s">
        <v>151</v>
      </c>
      <c r="D174" s="33" t="s">
        <v>23</v>
      </c>
      <c r="E174" s="33" t="s">
        <v>153</v>
      </c>
      <c r="F174" s="35">
        <v>240</v>
      </c>
      <c r="G174" s="36">
        <f>'[1]Аппарат свод'!Y48</f>
        <v>0</v>
      </c>
      <c r="H174" s="37">
        <f>G174*H196</f>
        <v>0</v>
      </c>
      <c r="I174" s="36">
        <f>H174*I196</f>
        <v>0</v>
      </c>
    </row>
    <row r="175" spans="1:9" ht="38.25">
      <c r="A175" s="32" t="s">
        <v>41</v>
      </c>
      <c r="B175" s="29"/>
      <c r="C175" s="34" t="s">
        <v>151</v>
      </c>
      <c r="D175" s="33" t="s">
        <v>23</v>
      </c>
      <c r="E175" s="33" t="s">
        <v>153</v>
      </c>
      <c r="F175" s="35">
        <v>850</v>
      </c>
      <c r="G175" s="36">
        <f>'[1]Аппарат свод'!Z48</f>
        <v>0</v>
      </c>
      <c r="H175" s="37">
        <f>G175*H196</f>
        <v>0</v>
      </c>
      <c r="I175" s="36">
        <f>H175*I196</f>
        <v>0</v>
      </c>
    </row>
    <row r="176" spans="1:9" ht="27">
      <c r="A176" s="63" t="s">
        <v>154</v>
      </c>
      <c r="B176" s="27" t="s">
        <v>155</v>
      </c>
      <c r="C176" s="28" t="s">
        <v>151</v>
      </c>
      <c r="D176" s="27" t="s">
        <v>26</v>
      </c>
      <c r="E176" s="27" t="s">
        <v>156</v>
      </c>
      <c r="F176" s="22" t="s">
        <v>29</v>
      </c>
      <c r="G176" s="24">
        <f>SUM(G177:G179)</f>
        <v>3433528.53639</v>
      </c>
      <c r="H176" s="25">
        <f>SUM(H177:H179)</f>
        <v>0</v>
      </c>
      <c r="I176" s="24">
        <f>SUM(I177:I179)</f>
        <v>0</v>
      </c>
    </row>
    <row r="177" spans="1:9" ht="25.5">
      <c r="A177" s="42" t="s">
        <v>30</v>
      </c>
      <c r="B177" s="29" t="s">
        <v>5</v>
      </c>
      <c r="C177" s="34" t="s">
        <v>151</v>
      </c>
      <c r="D177" s="33" t="s">
        <v>26</v>
      </c>
      <c r="E177" s="33" t="s">
        <v>156</v>
      </c>
      <c r="F177" s="35">
        <v>110</v>
      </c>
      <c r="G177" s="36">
        <f>'[1]редакция МКУ '!H8</f>
        <v>2383160.53639</v>
      </c>
      <c r="H177" s="37">
        <f>G177*H196</f>
        <v>0</v>
      </c>
      <c r="I177" s="36">
        <f>H177*I196</f>
        <v>0</v>
      </c>
    </row>
    <row r="178" spans="1:9" ht="25.5">
      <c r="A178" s="42" t="s">
        <v>31</v>
      </c>
      <c r="B178" s="29"/>
      <c r="C178" s="34" t="s">
        <v>151</v>
      </c>
      <c r="D178" s="33" t="s">
        <v>26</v>
      </c>
      <c r="E178" s="33" t="s">
        <v>156</v>
      </c>
      <c r="F178" s="35">
        <v>240</v>
      </c>
      <c r="G178" s="36">
        <f>'[1]редакция МКУ '!I8</f>
        <v>1050368</v>
      </c>
      <c r="H178" s="37">
        <f>G178*H196</f>
        <v>0</v>
      </c>
      <c r="I178" s="36">
        <f>H178*I196</f>
        <v>0</v>
      </c>
    </row>
    <row r="179" spans="1:9" ht="38.25">
      <c r="A179" s="32" t="s">
        <v>41</v>
      </c>
      <c r="B179" s="29" t="s">
        <v>5</v>
      </c>
      <c r="C179" s="34" t="s">
        <v>151</v>
      </c>
      <c r="D179" s="33" t="s">
        <v>26</v>
      </c>
      <c r="E179" s="33" t="s">
        <v>156</v>
      </c>
      <c r="F179" s="35">
        <v>850</v>
      </c>
      <c r="G179" s="36">
        <f>'[1]редакция МКУ '!J8</f>
        <v>0</v>
      </c>
      <c r="H179" s="37">
        <f>G179*H196</f>
        <v>0</v>
      </c>
      <c r="I179" s="36">
        <f>H179*I196</f>
        <v>0</v>
      </c>
    </row>
    <row r="180" spans="1:9" ht="13.5">
      <c r="A180" s="20" t="s">
        <v>157</v>
      </c>
      <c r="B180" s="27" t="s">
        <v>56</v>
      </c>
      <c r="C180" s="22" t="s">
        <v>158</v>
      </c>
      <c r="D180" s="21" t="s">
        <v>24</v>
      </c>
      <c r="E180" s="21"/>
      <c r="F180" s="23"/>
      <c r="G180" s="24">
        <f>SUM(G181:G183)</f>
        <v>0</v>
      </c>
      <c r="H180" s="25">
        <f>SUM(H181:H183)</f>
        <v>62076</v>
      </c>
      <c r="I180" s="24">
        <f>SUM(I181:I183)</f>
        <v>4380245</v>
      </c>
    </row>
    <row r="181" spans="1:9" ht="27">
      <c r="A181" s="26" t="s">
        <v>159</v>
      </c>
      <c r="B181" s="29" t="s">
        <v>5</v>
      </c>
      <c r="C181" s="28" t="s">
        <v>158</v>
      </c>
      <c r="D181" s="27" t="s">
        <v>23</v>
      </c>
      <c r="E181" s="27" t="s">
        <v>160</v>
      </c>
      <c r="F181" s="39">
        <v>511</v>
      </c>
      <c r="G181" s="24">
        <f>('[1]Дотация пос 11'!B31-'[1]Дотация пос 11'!E31)*1000</f>
        <v>0</v>
      </c>
      <c r="H181" s="25">
        <f>('[1]Дотация пос 11'!C31-'[1]Дотация пос 11'!F31)*1000</f>
        <v>0</v>
      </c>
      <c r="I181" s="24">
        <f>('[1]Дотация пос 11'!D31-'[1]Дотация пос 11'!G31)*1000</f>
        <v>0</v>
      </c>
    </row>
    <row r="182" spans="1:9" ht="40.5">
      <c r="A182" s="26" t="s">
        <v>161</v>
      </c>
      <c r="B182" s="29"/>
      <c r="C182" s="28" t="s">
        <v>158</v>
      </c>
      <c r="D182" s="27" t="s">
        <v>26</v>
      </c>
      <c r="E182" s="27" t="s">
        <v>162</v>
      </c>
      <c r="F182" s="39">
        <v>512</v>
      </c>
      <c r="G182" s="24">
        <f>'[1]Дотация пос 11'!B37*1000</f>
        <v>0</v>
      </c>
      <c r="H182" s="25">
        <f>'[1]Дотация пос 11'!C37*1000</f>
        <v>0</v>
      </c>
      <c r="I182" s="24">
        <f>'[1]Дотация пос 11'!D37*1000</f>
        <v>0</v>
      </c>
    </row>
    <row r="183" spans="1:9" ht="27">
      <c r="A183" s="26" t="s">
        <v>163</v>
      </c>
      <c r="B183" s="29"/>
      <c r="C183" s="28" t="s">
        <v>158</v>
      </c>
      <c r="D183" s="27" t="s">
        <v>35</v>
      </c>
      <c r="E183" s="27" t="s">
        <v>164</v>
      </c>
      <c r="F183" s="28" t="s">
        <v>29</v>
      </c>
      <c r="G183" s="24">
        <f>SUM(G184:G186)</f>
        <v>0</v>
      </c>
      <c r="H183" s="25">
        <f>SUM(H184:H186)</f>
        <v>62076</v>
      </c>
      <c r="I183" s="24">
        <f>SUM(I184:I186)</f>
        <v>4380245</v>
      </c>
    </row>
    <row r="184" spans="1:9" ht="13.5">
      <c r="A184" s="26" t="s">
        <v>165</v>
      </c>
      <c r="B184" s="29"/>
      <c r="C184" s="48" t="s">
        <v>158</v>
      </c>
      <c r="D184" s="29" t="s">
        <v>35</v>
      </c>
      <c r="E184" s="29" t="s">
        <v>164</v>
      </c>
      <c r="F184" s="30">
        <v>540</v>
      </c>
      <c r="G184" s="36">
        <f>'[1]ЗАГС 15'!C33</f>
        <v>0</v>
      </c>
      <c r="H184" s="37">
        <f>G184*1.2802721</f>
        <v>0</v>
      </c>
      <c r="I184" s="36">
        <f>H184</f>
        <v>0</v>
      </c>
    </row>
    <row r="185" spans="1:9" ht="13.5">
      <c r="A185" s="26" t="s">
        <v>166</v>
      </c>
      <c r="B185" s="29"/>
      <c r="C185" s="48" t="s">
        <v>158</v>
      </c>
      <c r="D185" s="29" t="s">
        <v>35</v>
      </c>
      <c r="E185" s="29" t="s">
        <v>164</v>
      </c>
      <c r="F185" s="30">
        <v>540</v>
      </c>
      <c r="G185" s="36">
        <f>'[1]ВУС 16'!B33</f>
        <v>0</v>
      </c>
      <c r="H185" s="37">
        <f>'[1]ВУС 16'!C33</f>
        <v>0</v>
      </c>
      <c r="I185" s="36">
        <f>'[1]ВУС 16'!D33</f>
        <v>0</v>
      </c>
    </row>
    <row r="186" spans="1:9" ht="25.5">
      <c r="A186" s="20" t="s">
        <v>167</v>
      </c>
      <c r="B186" s="33"/>
      <c r="C186" s="34" t="s">
        <v>158</v>
      </c>
      <c r="D186" s="33" t="s">
        <v>35</v>
      </c>
      <c r="E186" s="29" t="s">
        <v>164</v>
      </c>
      <c r="F186" s="35">
        <v>540</v>
      </c>
      <c r="G186" s="36">
        <f>'[1]ЖКХ водопр'!I28</f>
        <v>0</v>
      </c>
      <c r="H186" s="69">
        <f>G186*H196+62076</f>
        <v>62076</v>
      </c>
      <c r="I186" s="36">
        <f>H186*I196+4380245</f>
        <v>4380245</v>
      </c>
    </row>
    <row r="187" spans="1:9" ht="12.75">
      <c r="A187" s="20" t="s">
        <v>168</v>
      </c>
      <c r="B187" s="33"/>
      <c r="C187" s="34"/>
      <c r="D187" s="33"/>
      <c r="E187" s="33"/>
      <c r="F187" s="35"/>
      <c r="G187" s="25">
        <f>SUM(G11,G58,G66,G72,G79,G86,G125,G147,G160,G171,G180)</f>
        <v>315701146.52416706</v>
      </c>
      <c r="H187" s="25">
        <f>SUM(H11,H58,H66,H72,H79,H86,H125,H147,H160,H171,H180)</f>
        <v>54671316.6260894</v>
      </c>
      <c r="I187" s="24">
        <f>SUM(I11,I58,I66,I72,I79,I86,I125,I147,I160,I171,I180)</f>
        <v>60074485.6260894</v>
      </c>
    </row>
    <row r="188" spans="1:9" ht="12.75">
      <c r="A188" s="70"/>
      <c r="B188" s="70"/>
      <c r="C188" s="70"/>
      <c r="D188" s="70"/>
      <c r="E188" s="70"/>
      <c r="F188" s="70"/>
      <c r="G188" s="70"/>
      <c r="H188" s="71"/>
      <c r="I188" s="71"/>
    </row>
    <row r="189" spans="1:9" ht="12.75">
      <c r="A189" s="72" t="s">
        <v>169</v>
      </c>
      <c r="B189" s="70"/>
      <c r="C189" s="70"/>
      <c r="D189" s="70"/>
      <c r="E189" s="70"/>
      <c r="F189" s="70"/>
      <c r="G189" s="70"/>
      <c r="H189" s="71"/>
      <c r="I189" s="71"/>
    </row>
    <row r="190" spans="1:9" ht="12.75">
      <c r="A190" s="73" t="s">
        <v>170</v>
      </c>
      <c r="B190" s="70"/>
      <c r="C190" s="70"/>
      <c r="D190" s="70"/>
      <c r="E190" s="70"/>
      <c r="F190" s="70"/>
      <c r="G190" s="70"/>
      <c r="H190" s="71"/>
      <c r="I190" s="71"/>
    </row>
  </sheetData>
  <sheetProtection/>
  <mergeCells count="6">
    <mergeCell ref="A6:I6"/>
    <mergeCell ref="A7:I7"/>
    <mergeCell ref="E2:I2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3">
      <selection activeCell="M44" sqref="M44"/>
    </sheetView>
  </sheetViews>
  <sheetFormatPr defaultColWidth="9.00390625" defaultRowHeight="12.75"/>
  <cols>
    <col min="1" max="1" width="4.625" style="0" customWidth="1"/>
    <col min="2" max="2" width="31.875" style="0" customWidth="1"/>
    <col min="3" max="3" width="13.375" style="0" customWidth="1"/>
    <col min="4" max="4" width="12.25390625" style="0" customWidth="1"/>
    <col min="6" max="6" width="11.875" style="0" customWidth="1"/>
    <col min="7" max="7" width="13.00390625" style="0" customWidth="1"/>
  </cols>
  <sheetData>
    <row r="2" spans="2:6" ht="15.75">
      <c r="B2" s="340" t="s">
        <v>397</v>
      </c>
      <c r="C2" s="340"/>
      <c r="D2" s="340"/>
      <c r="E2" s="340"/>
      <c r="F2" s="340"/>
    </row>
    <row r="3" spans="2:7" ht="15.75">
      <c r="B3" s="340" t="s">
        <v>398</v>
      </c>
      <c r="C3" s="340"/>
      <c r="D3" s="340"/>
      <c r="E3" s="340"/>
      <c r="F3" s="340"/>
      <c r="G3" s="340"/>
    </row>
    <row r="4" spans="3:6" ht="12.75">
      <c r="C4" s="341"/>
      <c r="D4" s="341"/>
      <c r="E4" s="341"/>
      <c r="F4" s="341"/>
    </row>
    <row r="6" spans="1:7" ht="12.75">
      <c r="A6" s="342"/>
      <c r="B6" s="343" t="s">
        <v>399</v>
      </c>
      <c r="C6" s="344" t="s">
        <v>400</v>
      </c>
      <c r="D6" s="344" t="s">
        <v>401</v>
      </c>
      <c r="E6" s="344" t="s">
        <v>402</v>
      </c>
      <c r="F6" s="344" t="s">
        <v>403</v>
      </c>
      <c r="G6" s="347" t="s">
        <v>404</v>
      </c>
    </row>
    <row r="7" spans="1:7" ht="12.75">
      <c r="A7" s="342"/>
      <c r="B7" s="343"/>
      <c r="C7" s="345"/>
      <c r="D7" s="345"/>
      <c r="E7" s="345"/>
      <c r="F7" s="345"/>
      <c r="G7" s="347"/>
    </row>
    <row r="8" spans="1:7" ht="12.75">
      <c r="A8" s="342"/>
      <c r="B8" s="343"/>
      <c r="C8" s="345"/>
      <c r="D8" s="345"/>
      <c r="E8" s="345"/>
      <c r="F8" s="345"/>
      <c r="G8" s="347"/>
    </row>
    <row r="9" spans="1:7" ht="12.75">
      <c r="A9" s="342"/>
      <c r="B9" s="343"/>
      <c r="C9" s="345"/>
      <c r="D9" s="345"/>
      <c r="E9" s="345"/>
      <c r="F9" s="345"/>
      <c r="G9" s="347"/>
    </row>
    <row r="10" spans="1:7" ht="12.75">
      <c r="A10" s="342"/>
      <c r="B10" s="343"/>
      <c r="C10" s="345"/>
      <c r="D10" s="345"/>
      <c r="E10" s="345"/>
      <c r="F10" s="345"/>
      <c r="G10" s="347"/>
    </row>
    <row r="11" spans="1:7" ht="12.75">
      <c r="A11" s="342"/>
      <c r="B11" s="343"/>
      <c r="C11" s="345"/>
      <c r="D11" s="345"/>
      <c r="E11" s="345"/>
      <c r="F11" s="345"/>
      <c r="G11" s="347"/>
    </row>
    <row r="12" spans="1:7" ht="12.75">
      <c r="A12" s="342"/>
      <c r="B12" s="343"/>
      <c r="C12" s="345"/>
      <c r="D12" s="345"/>
      <c r="E12" s="345"/>
      <c r="F12" s="345"/>
      <c r="G12" s="347"/>
    </row>
    <row r="13" spans="1:7" ht="12.75">
      <c r="A13" s="342"/>
      <c r="B13" s="343"/>
      <c r="C13" s="346"/>
      <c r="D13" s="346"/>
      <c r="E13" s="346"/>
      <c r="F13" s="346"/>
      <c r="G13" s="347"/>
    </row>
    <row r="14" spans="1:7" ht="12.75">
      <c r="A14" s="241"/>
      <c r="B14" s="242"/>
      <c r="C14" s="129"/>
      <c r="D14" s="129"/>
      <c r="E14" s="129"/>
      <c r="F14" s="129"/>
      <c r="G14" s="129"/>
    </row>
    <row r="15" spans="1:7" ht="12.75">
      <c r="A15" s="132">
        <v>1</v>
      </c>
      <c r="B15" s="243" t="s">
        <v>405</v>
      </c>
      <c r="C15" s="244">
        <f>'[1]Школы'!CB10</f>
        <v>2614152.01143</v>
      </c>
      <c r="D15" s="244">
        <f>'[1]Школы'!CC10</f>
        <v>3499798.8971414464</v>
      </c>
      <c r="E15" s="240">
        <f>'[1]Школы'!CD10</f>
        <v>103694.734</v>
      </c>
      <c r="F15" s="240">
        <f>'[1]Школы'!CE10</f>
        <v>0</v>
      </c>
      <c r="G15" s="202">
        <f>SUM(C15:F15)</f>
        <v>6217645.6425714465</v>
      </c>
    </row>
    <row r="16" spans="1:7" ht="12.75">
      <c r="A16" s="132">
        <v>2</v>
      </c>
      <c r="B16" s="243" t="s">
        <v>406</v>
      </c>
      <c r="C16" s="244">
        <f>'[1]Школы'!CB11</f>
        <v>3117180.4159500003</v>
      </c>
      <c r="D16" s="244">
        <f>'[1]Школы'!CC11</f>
        <v>4337681.857589391</v>
      </c>
      <c r="E16" s="240">
        <f>'[1]Школы'!CD11</f>
        <v>273442.09200000006</v>
      </c>
      <c r="F16" s="240">
        <f>'[1]Школы'!CE11</f>
        <v>300000</v>
      </c>
      <c r="G16" s="202">
        <f>SUM(C16:F16)</f>
        <v>8028304.3655393915</v>
      </c>
    </row>
    <row r="17" spans="1:7" ht="12.75">
      <c r="A17" s="132">
        <v>3</v>
      </c>
      <c r="B17" s="243" t="s">
        <v>407</v>
      </c>
      <c r="C17" s="244">
        <f>'[1]Школы'!CB12</f>
        <v>2737250.89917</v>
      </c>
      <c r="D17" s="244">
        <f>'[1]Школы'!CC12</f>
        <v>3799550.551445679</v>
      </c>
      <c r="E17" s="240">
        <f>'[1]Школы'!CD12</f>
        <v>361615.76800000004</v>
      </c>
      <c r="F17" s="240">
        <f>'[1]Школы'!CE12</f>
        <v>0</v>
      </c>
      <c r="G17" s="202">
        <f>SUM(C17:F17)</f>
        <v>6898417.218615679</v>
      </c>
    </row>
    <row r="18" spans="1:7" ht="12.75">
      <c r="A18" s="132">
        <v>4</v>
      </c>
      <c r="B18" s="243" t="s">
        <v>408</v>
      </c>
      <c r="C18" s="244">
        <f>'[1]Школы'!CB13</f>
        <v>3296699.6623600004</v>
      </c>
      <c r="D18" s="244">
        <f>'[1]Школы'!CC13</f>
        <v>5849558.714395878</v>
      </c>
      <c r="E18" s="240">
        <f>'[1]Школы'!CD13</f>
        <v>447918.476</v>
      </c>
      <c r="F18" s="240">
        <f>'[1]Школы'!CE13</f>
        <v>500000</v>
      </c>
      <c r="G18" s="202">
        <f>SUM(C18:F18)</f>
        <v>10094176.852755878</v>
      </c>
    </row>
    <row r="19" spans="1:7" ht="12.75">
      <c r="A19" s="132">
        <v>5</v>
      </c>
      <c r="B19" s="243" t="s">
        <v>409</v>
      </c>
      <c r="C19" s="244">
        <f>'[1]Школы'!CB14</f>
        <v>925963.9036399999</v>
      </c>
      <c r="D19" s="244">
        <f>'[1]Школы'!CC14</f>
        <v>1661194.9429684824</v>
      </c>
      <c r="E19" s="240">
        <f>'[1]Школы'!CD14</f>
        <v>48116.52</v>
      </c>
      <c r="F19" s="240">
        <f>'[1]Школы'!CE14</f>
        <v>0</v>
      </c>
      <c r="G19" s="202">
        <f>SUM(C19:F19)</f>
        <v>2635275.3666084823</v>
      </c>
    </row>
    <row r="20" spans="1:7" ht="12.75">
      <c r="A20" s="132">
        <v>6</v>
      </c>
      <c r="B20" s="243" t="s">
        <v>410</v>
      </c>
      <c r="C20" s="244">
        <f>'[1]Школы'!CB15</f>
        <v>3638751.6337800003</v>
      </c>
      <c r="D20" s="244">
        <f>'[1]Школы'!CC15</f>
        <v>7013230.905842496</v>
      </c>
      <c r="E20" s="240">
        <f>'[1]Школы'!CD15</f>
        <v>259622.36400000003</v>
      </c>
      <c r="F20" s="240">
        <f>'[1]Школы'!CE15</f>
        <v>0</v>
      </c>
      <c r="G20" s="202">
        <f aca="true" t="shared" si="0" ref="G20:G71">SUM(C20:F20)</f>
        <v>10911604.903622497</v>
      </c>
    </row>
    <row r="21" spans="1:7" ht="12.75">
      <c r="A21" s="132">
        <v>7</v>
      </c>
      <c r="B21" s="243" t="s">
        <v>411</v>
      </c>
      <c r="C21" s="244">
        <f>'[1]Школы'!CB16</f>
        <v>2525112.14293</v>
      </c>
      <c r="D21" s="244">
        <f>'[1]Школы'!CC16</f>
        <v>5589341.661659803</v>
      </c>
      <c r="E21" s="240">
        <f>'[1]Школы'!CD16</f>
        <v>665474.822</v>
      </c>
      <c r="F21" s="240">
        <f>'[1]Школы'!CE16</f>
        <v>0</v>
      </c>
      <c r="G21" s="202">
        <f t="shared" si="0"/>
        <v>8779928.626589803</v>
      </c>
    </row>
    <row r="22" spans="1:7" ht="12.75">
      <c r="A22" s="132">
        <v>8</v>
      </c>
      <c r="B22" s="245" t="s">
        <v>412</v>
      </c>
      <c r="C22" s="244">
        <f>'[1]Школы'!CB17</f>
        <v>2133143.8163799997</v>
      </c>
      <c r="D22" s="244">
        <f>'[1]Школы'!CC17</f>
        <v>2579718.0622587074</v>
      </c>
      <c r="E22" s="240">
        <f>'[1]Школы'!CD17</f>
        <v>1097609.0000000002</v>
      </c>
      <c r="F22" s="240">
        <f>'[1]Школы'!CE17</f>
        <v>3000000</v>
      </c>
      <c r="G22" s="202">
        <f t="shared" si="0"/>
        <v>8810470.878638707</v>
      </c>
    </row>
    <row r="23" spans="1:7" ht="12.75">
      <c r="A23" s="132">
        <v>9</v>
      </c>
      <c r="B23" s="245" t="s">
        <v>413</v>
      </c>
      <c r="C23" s="244">
        <f>'[1]Школы'!CB18</f>
        <v>2280585.41712</v>
      </c>
      <c r="D23" s="244">
        <f>'[1]Школы'!CC18</f>
        <v>4323587.193723844</v>
      </c>
      <c r="E23" s="240">
        <f>'[1]Школы'!CD18</f>
        <v>471947.87400000007</v>
      </c>
      <c r="F23" s="240">
        <f>'[1]Школы'!CE18</f>
        <v>0</v>
      </c>
      <c r="G23" s="202">
        <f t="shared" si="0"/>
        <v>7076120.484843845</v>
      </c>
    </row>
    <row r="24" spans="1:7" ht="12.75">
      <c r="A24" s="132">
        <v>10</v>
      </c>
      <c r="B24" s="245" t="s">
        <v>414</v>
      </c>
      <c r="C24" s="244">
        <f>'[1]Школы'!CB19</f>
        <v>3514630.97376</v>
      </c>
      <c r="D24" s="244">
        <f>'[1]Школы'!CC19</f>
        <v>8135215.243134903</v>
      </c>
      <c r="E24" s="240">
        <f>'[1]Школы'!CD19</f>
        <v>136149.98200000002</v>
      </c>
      <c r="F24" s="240">
        <f>'[1]Школы'!CE19</f>
        <v>0</v>
      </c>
      <c r="G24" s="202">
        <f t="shared" si="0"/>
        <v>11785996.198894903</v>
      </c>
    </row>
    <row r="25" spans="1:7" ht="12.75">
      <c r="A25" s="132">
        <v>11</v>
      </c>
      <c r="B25" s="245" t="s">
        <v>415</v>
      </c>
      <c r="C25" s="244">
        <f>'[1]Школы'!CB20</f>
        <v>1703780.6831800002</v>
      </c>
      <c r="D25" s="244">
        <f>'[1]Школы'!CC20</f>
        <v>2288084.8521746756</v>
      </c>
      <c r="E25" s="240">
        <f>'[1]Школы'!CD20</f>
        <v>132845.37200000003</v>
      </c>
      <c r="F25" s="240">
        <f>'[1]Школы'!CE20</f>
        <v>0</v>
      </c>
      <c r="G25" s="202">
        <f t="shared" si="0"/>
        <v>4124710.9073546757</v>
      </c>
    </row>
    <row r="26" spans="1:7" ht="12.75">
      <c r="A26" s="132">
        <v>12</v>
      </c>
      <c r="B26" s="245" t="s">
        <v>416</v>
      </c>
      <c r="C26" s="244">
        <f>'[1]Школы'!CB21</f>
        <v>1057780.27352</v>
      </c>
      <c r="D26" s="244">
        <f>'[1]Школы'!CC21</f>
        <v>1909399.1026323482</v>
      </c>
      <c r="E26" s="240">
        <f>'[1]Школы'!CD21</f>
        <v>24859.424000000003</v>
      </c>
      <c r="F26" s="240">
        <f>'[1]Школы'!CE21</f>
        <v>0</v>
      </c>
      <c r="G26" s="202">
        <f t="shared" si="0"/>
        <v>2992038.8001523484</v>
      </c>
    </row>
    <row r="27" spans="1:7" ht="12.75">
      <c r="A27" s="132">
        <v>13</v>
      </c>
      <c r="B27" s="245" t="s">
        <v>417</v>
      </c>
      <c r="C27" s="244">
        <f>'[1]Школы'!CB22</f>
        <v>2292014.78344</v>
      </c>
      <c r="D27" s="244">
        <f>'[1]Школы'!CC22</f>
        <v>4383909.019083949</v>
      </c>
      <c r="E27" s="240">
        <f>'[1]Школы'!CD22</f>
        <v>190576.336</v>
      </c>
      <c r="F27" s="240">
        <f>'[1]Школы'!CE22</f>
        <v>0</v>
      </c>
      <c r="G27" s="202">
        <f t="shared" si="0"/>
        <v>6866500.138523948</v>
      </c>
    </row>
    <row r="28" spans="1:7" ht="12.75">
      <c r="A28" s="132">
        <v>14</v>
      </c>
      <c r="B28" s="245" t="s">
        <v>418</v>
      </c>
      <c r="C28" s="244">
        <f>'[1]Школы'!CB23</f>
        <v>2467411.9275599997</v>
      </c>
      <c r="D28" s="244">
        <f>'[1]Школы'!CC23</f>
        <v>4575826.490306241</v>
      </c>
      <c r="E28" s="240">
        <f>'[1]Школы'!CD23</f>
        <v>203394.828</v>
      </c>
      <c r="F28" s="240">
        <f>'[1]Школы'!CE23</f>
        <v>0</v>
      </c>
      <c r="G28" s="202">
        <f t="shared" si="0"/>
        <v>7246633.245866241</v>
      </c>
    </row>
    <row r="29" spans="1:7" ht="12.75">
      <c r="A29" s="132">
        <v>15</v>
      </c>
      <c r="B29" s="245" t="s">
        <v>419</v>
      </c>
      <c r="C29" s="244">
        <f>'[1]Школы'!CB24</f>
        <v>1410617.8458500002</v>
      </c>
      <c r="D29" s="244">
        <f>'[1]Школы'!CC24</f>
        <v>2142716.9166004453</v>
      </c>
      <c r="E29" s="240">
        <f>'[1]Школы'!CD24</f>
        <v>49215.756</v>
      </c>
      <c r="F29" s="240">
        <f>'[1]Школы'!CE24</f>
        <v>0</v>
      </c>
      <c r="G29" s="202">
        <f t="shared" si="0"/>
        <v>3602550.5184504455</v>
      </c>
    </row>
    <row r="30" spans="1:7" ht="12.75">
      <c r="A30" s="132">
        <v>16</v>
      </c>
      <c r="B30" s="245" t="s">
        <v>420</v>
      </c>
      <c r="C30" s="244">
        <f>'[1]Школы'!CB25</f>
        <v>2200289.01015</v>
      </c>
      <c r="D30" s="244">
        <f>'[1]Школы'!CC25</f>
        <v>4794835.671557487</v>
      </c>
      <c r="E30" s="240">
        <f>'[1]Школы'!CD25</f>
        <v>201412.594</v>
      </c>
      <c r="F30" s="240">
        <f>'[1]Школы'!CE25</f>
        <v>200000</v>
      </c>
      <c r="G30" s="202">
        <f t="shared" si="0"/>
        <v>7396537.275707486</v>
      </c>
    </row>
    <row r="31" spans="1:7" ht="12.75">
      <c r="A31" s="132">
        <v>17</v>
      </c>
      <c r="B31" s="245" t="s">
        <v>421</v>
      </c>
      <c r="C31" s="244">
        <f>'[1]Школы'!CB26</f>
        <v>1540580.6165899998</v>
      </c>
      <c r="D31" s="244">
        <f>'[1]Школы'!CC26</f>
        <v>2303109.2443315377</v>
      </c>
      <c r="E31" s="240">
        <f>'[1]Школы'!CD26</f>
        <v>92159.82400000001</v>
      </c>
      <c r="F31" s="240">
        <f>'[1]Школы'!CE26</f>
        <v>0</v>
      </c>
      <c r="G31" s="202">
        <f t="shared" si="0"/>
        <v>3935849.6849215375</v>
      </c>
    </row>
    <row r="32" spans="1:7" ht="12.75">
      <c r="A32" s="132">
        <v>18</v>
      </c>
      <c r="B32" s="245" t="s">
        <v>422</v>
      </c>
      <c r="C32" s="244">
        <f>'[1]Школы'!CB27</f>
        <v>1401539.60085</v>
      </c>
      <c r="D32" s="244">
        <f>'[1]Школы'!CC27</f>
        <v>1996721.6280850393</v>
      </c>
      <c r="E32" s="240">
        <f>'[1]Школы'!CD27</f>
        <v>146308.76</v>
      </c>
      <c r="F32" s="240">
        <f>'[1]Школы'!CE27</f>
        <v>0</v>
      </c>
      <c r="G32" s="202">
        <f t="shared" si="0"/>
        <v>3544569.9889350394</v>
      </c>
    </row>
    <row r="33" spans="1:7" ht="12.75">
      <c r="A33" s="132">
        <v>19</v>
      </c>
      <c r="B33" s="245" t="s">
        <v>423</v>
      </c>
      <c r="C33" s="244">
        <f>'[1]Школы'!CB28</f>
        <v>985552.2491599999</v>
      </c>
      <c r="D33" s="244">
        <f>'[1]Школы'!CC28</f>
        <v>2223630.270699575</v>
      </c>
      <c r="E33" s="240">
        <f>'[1]Школы'!CD28</f>
        <v>11979.418000000001</v>
      </c>
      <c r="F33" s="240">
        <f>'[1]Школы'!CE28</f>
        <v>0</v>
      </c>
      <c r="G33" s="202">
        <f t="shared" si="0"/>
        <v>3221161.937859575</v>
      </c>
    </row>
    <row r="34" spans="1:7" ht="12.75">
      <c r="A34" s="132">
        <v>20</v>
      </c>
      <c r="B34" s="245" t="s">
        <v>424</v>
      </c>
      <c r="C34" s="244">
        <f>'[1]Школы'!CB29</f>
        <v>3010963.71058</v>
      </c>
      <c r="D34" s="244">
        <f>'[1]Школы'!CC29</f>
        <v>5247926.877682447</v>
      </c>
      <c r="E34" s="240">
        <f>'[1]Школы'!CD29</f>
        <v>118171.648</v>
      </c>
      <c r="F34" s="240">
        <f>'[1]Школы'!CE29</f>
        <v>0</v>
      </c>
      <c r="G34" s="202">
        <f t="shared" si="0"/>
        <v>8377062.236262448</v>
      </c>
    </row>
    <row r="35" spans="1:7" ht="12.75">
      <c r="A35" s="132">
        <v>21</v>
      </c>
      <c r="B35" s="245" t="s">
        <v>425</v>
      </c>
      <c r="C35" s="244">
        <f>'[1]Школы'!CB30</f>
        <v>2035850.85366</v>
      </c>
      <c r="D35" s="244">
        <f>'[1]Школы'!CC30</f>
        <v>2620001.473201831</v>
      </c>
      <c r="E35" s="240">
        <f>'[1]Школы'!CD30</f>
        <v>47199.672</v>
      </c>
      <c r="F35" s="240">
        <f>'[1]Школы'!CE30</f>
        <v>0</v>
      </c>
      <c r="G35" s="202">
        <f t="shared" si="0"/>
        <v>4703051.998861831</v>
      </c>
    </row>
    <row r="36" spans="1:7" ht="12.75">
      <c r="A36" s="132">
        <v>22</v>
      </c>
      <c r="B36" s="245" t="s">
        <v>426</v>
      </c>
      <c r="C36" s="244">
        <f>'[1]Школы'!CB31</f>
        <v>1385043.01349</v>
      </c>
      <c r="D36" s="244">
        <f>'[1]Школы'!CC31</f>
        <v>1977425.7401298564</v>
      </c>
      <c r="E36" s="240">
        <f>'[1]Школы'!CD31</f>
        <v>178221.488</v>
      </c>
      <c r="F36" s="240">
        <f>'[1]Школы'!CE31</f>
        <v>3000000</v>
      </c>
      <c r="G36" s="202">
        <f t="shared" si="0"/>
        <v>6540690.241619856</v>
      </c>
    </row>
    <row r="37" spans="1:7" ht="12.75">
      <c r="A37" s="132">
        <v>23</v>
      </c>
      <c r="B37" s="245" t="s">
        <v>427</v>
      </c>
      <c r="C37" s="244">
        <f>'[1]Школы'!CB32</f>
        <v>1442849.38021</v>
      </c>
      <c r="D37" s="244">
        <f>'[1]Школы'!CC32</f>
        <v>2222584.516040222</v>
      </c>
      <c r="E37" s="240">
        <f>'[1]Школы'!CD32</f>
        <v>115540.79400000001</v>
      </c>
      <c r="F37" s="240">
        <f>'[1]Школы'!CE32</f>
        <v>0</v>
      </c>
      <c r="G37" s="202">
        <f t="shared" si="0"/>
        <v>3780974.690250222</v>
      </c>
    </row>
    <row r="38" spans="1:7" ht="12.75">
      <c r="A38" s="132">
        <v>24</v>
      </c>
      <c r="B38" s="245" t="s">
        <v>428</v>
      </c>
      <c r="C38" s="244">
        <f>'[1]Школы'!CB33</f>
        <v>1297511.71979</v>
      </c>
      <c r="D38" s="244">
        <f>'[1]Школы'!CC33</f>
        <v>2582760.7557786265</v>
      </c>
      <c r="E38" s="240">
        <f>'[1]Школы'!CD33</f>
        <v>143240.05000000002</v>
      </c>
      <c r="F38" s="240">
        <f>'[1]Школы'!CE33</f>
        <v>0</v>
      </c>
      <c r="G38" s="202">
        <f t="shared" si="0"/>
        <v>4023512.5255686264</v>
      </c>
    </row>
    <row r="39" spans="1:7" ht="12.75">
      <c r="A39" s="132">
        <v>25</v>
      </c>
      <c r="B39" s="245" t="s">
        <v>429</v>
      </c>
      <c r="C39" s="244">
        <f>'[1]Школы'!CB34</f>
        <v>1187555.3242</v>
      </c>
      <c r="D39" s="244">
        <f>'[1]Школы'!CC34</f>
        <v>2163185.7272822075</v>
      </c>
      <c r="E39" s="240">
        <f>'[1]Школы'!CD34</f>
        <v>32554.536</v>
      </c>
      <c r="F39" s="240">
        <f>'[1]Школы'!CE34</f>
        <v>0</v>
      </c>
      <c r="G39" s="202">
        <f t="shared" si="0"/>
        <v>3383295.587482207</v>
      </c>
    </row>
    <row r="40" spans="1:7" ht="12.75">
      <c r="A40" s="132">
        <v>26</v>
      </c>
      <c r="B40" s="115" t="s">
        <v>430</v>
      </c>
      <c r="C40" s="244">
        <f>'[1]Школы'!CB35</f>
        <v>142646.12901</v>
      </c>
      <c r="D40" s="244">
        <f>'[1]Школы'!CC35</f>
        <v>185392.146479847</v>
      </c>
      <c r="E40" s="240">
        <f>'[1]Школы'!CD35</f>
        <v>2000</v>
      </c>
      <c r="F40" s="240">
        <f>'[1]Школы'!CE35</f>
        <v>0</v>
      </c>
      <c r="G40" s="202">
        <f t="shared" si="0"/>
        <v>330038.275489847</v>
      </c>
    </row>
    <row r="41" spans="1:7" ht="12.75">
      <c r="A41" s="132">
        <v>27</v>
      </c>
      <c r="B41" s="115" t="s">
        <v>431</v>
      </c>
      <c r="C41" s="244">
        <f>'[1]Школы'!CB36</f>
        <v>141486.12901</v>
      </c>
      <c r="D41" s="244">
        <f>'[1]Школы'!CC36</f>
        <v>189515.20250225594</v>
      </c>
      <c r="E41" s="240">
        <f>'[1]Школы'!CD36</f>
        <v>2000</v>
      </c>
      <c r="F41" s="240">
        <f>'[1]Школы'!CE36</f>
        <v>0</v>
      </c>
      <c r="G41" s="202">
        <f t="shared" si="0"/>
        <v>333001.33151225594</v>
      </c>
    </row>
    <row r="42" spans="1:7" ht="12.75">
      <c r="A42" s="132">
        <v>28</v>
      </c>
      <c r="B42" s="115" t="s">
        <v>432</v>
      </c>
      <c r="C42" s="244">
        <f>'[1]Школы'!CB37</f>
        <v>128005.42347000001</v>
      </c>
      <c r="D42" s="244">
        <f>'[1]Школы'!CC37</f>
        <v>461875.9436412216</v>
      </c>
      <c r="E42" s="240">
        <f>'[1]Школы'!CD37</f>
        <v>2000</v>
      </c>
      <c r="F42" s="240">
        <f>'[1]Школы'!CE37</f>
        <v>0</v>
      </c>
      <c r="G42" s="202">
        <f t="shared" si="0"/>
        <v>591881.3671112217</v>
      </c>
    </row>
    <row r="43" spans="1:7" ht="12.75">
      <c r="A43" s="132">
        <v>29</v>
      </c>
      <c r="B43" s="115" t="s">
        <v>433</v>
      </c>
      <c r="C43" s="244">
        <f>'[1]Школы'!CB38</f>
        <v>143512.6934</v>
      </c>
      <c r="D43" s="244">
        <f>'[1]Школы'!CC38</f>
        <v>181269.09045743803</v>
      </c>
      <c r="E43" s="240">
        <f>'[1]Школы'!CD38</f>
        <v>2000</v>
      </c>
      <c r="F43" s="240">
        <f>'[1]Школы'!CE38</f>
        <v>0</v>
      </c>
      <c r="G43" s="202">
        <f t="shared" si="0"/>
        <v>326781.783857438</v>
      </c>
    </row>
    <row r="44" spans="1:7" ht="12.75">
      <c r="A44" s="132">
        <v>30</v>
      </c>
      <c r="B44" s="115" t="s">
        <v>434</v>
      </c>
      <c r="C44" s="244">
        <f>'[1]Школы'!CB39</f>
        <v>142966.12901</v>
      </c>
      <c r="D44" s="244">
        <f>'[1]Школы'!CC39</f>
        <v>329295.57307173917</v>
      </c>
      <c r="E44" s="240">
        <f>'[1]Школы'!CD39</f>
        <v>2000</v>
      </c>
      <c r="F44" s="240">
        <f>'[1]Школы'!CE39</f>
        <v>2000000</v>
      </c>
      <c r="G44" s="202">
        <f t="shared" si="0"/>
        <v>2474261.702081739</v>
      </c>
    </row>
    <row r="45" spans="1:7" ht="12.75">
      <c r="A45" s="132">
        <v>31</v>
      </c>
      <c r="B45" s="115" t="s">
        <v>435</v>
      </c>
      <c r="C45" s="244">
        <f>'[1]Школы'!CB40</f>
        <v>145096.85457</v>
      </c>
      <c r="D45" s="244">
        <f>'[1]Школы'!CC40</f>
        <v>340618.6290941477</v>
      </c>
      <c r="E45" s="240">
        <f>'[1]Школы'!CD40</f>
        <v>4199.56</v>
      </c>
      <c r="F45" s="240">
        <f>'[1]Школы'!CE40</f>
        <v>0</v>
      </c>
      <c r="G45" s="202">
        <f t="shared" si="0"/>
        <v>489915.04366414767</v>
      </c>
    </row>
    <row r="46" spans="1:7" ht="12.75">
      <c r="A46" s="132">
        <v>33</v>
      </c>
      <c r="B46" s="246" t="s">
        <v>436</v>
      </c>
      <c r="C46" s="244">
        <f>'[1]ДЮСШ МКУ'!AA7</f>
        <v>4369012.25628</v>
      </c>
      <c r="D46" s="244">
        <f>'[1]ДЮСШ МКУ'!AB7</f>
        <v>2179994</v>
      </c>
      <c r="E46" s="244">
        <f>'[1]ДЮСШ МКУ'!AC7</f>
        <v>0</v>
      </c>
      <c r="F46" s="244">
        <f>'[1]ДЮСШ МКУ'!AD7</f>
        <v>0</v>
      </c>
      <c r="G46" s="202">
        <f t="shared" si="0"/>
        <v>6549006.25628</v>
      </c>
    </row>
    <row r="47" spans="1:7" ht="12.75">
      <c r="A47" s="132">
        <v>34</v>
      </c>
      <c r="B47" s="246" t="s">
        <v>437</v>
      </c>
      <c r="C47" s="244">
        <f>'[1]ДЮСШ МКУ'!AA8</f>
        <v>3057413.7483</v>
      </c>
      <c r="D47" s="244">
        <f>'[1]ДЮСШ МКУ'!AB8</f>
        <v>447250</v>
      </c>
      <c r="E47" s="244">
        <f>'[1]ДЮСШ МКУ'!AC8</f>
        <v>0</v>
      </c>
      <c r="F47" s="244">
        <f>'[1]ДЮСШ МКУ'!AD8</f>
        <v>0</v>
      </c>
      <c r="G47" s="202">
        <f t="shared" si="0"/>
        <v>3504663.7483</v>
      </c>
    </row>
    <row r="48" spans="1:7" ht="12.75">
      <c r="A48" s="132">
        <v>35</v>
      </c>
      <c r="B48" s="246" t="s">
        <v>438</v>
      </c>
      <c r="C48" s="244">
        <f>'[1]ДЮСШ МКУ'!AA9</f>
        <v>0</v>
      </c>
      <c r="D48" s="244">
        <f>'[1]ДЮСШ МКУ'!AB9</f>
        <v>0</v>
      </c>
      <c r="E48" s="244">
        <f>'[1]ДЮСШ МКУ'!AC9</f>
        <v>0</v>
      </c>
      <c r="F48" s="244">
        <f>'[1]ДЮСШ МКУ'!AD9</f>
        <v>5000000</v>
      </c>
      <c r="G48" s="202">
        <f t="shared" si="0"/>
        <v>5000000</v>
      </c>
    </row>
    <row r="49" spans="1:7" ht="12.75">
      <c r="A49" s="132">
        <v>36</v>
      </c>
      <c r="B49" s="246" t="s">
        <v>439</v>
      </c>
      <c r="C49" s="244">
        <f>'[1]ДЮСШ МКУ'!AA11</f>
        <v>0</v>
      </c>
      <c r="D49" s="244">
        <f>'[1]ДЮСШ МКУ'!AB11</f>
        <v>0</v>
      </c>
      <c r="E49" s="244">
        <f>'[1]ДЮСШ МКУ'!AC11</f>
        <v>0</v>
      </c>
      <c r="F49" s="244">
        <f>'[1]ДЮСШ МКУ'!AD11</f>
        <v>5000000</v>
      </c>
      <c r="G49" s="202">
        <f t="shared" si="0"/>
        <v>5000000</v>
      </c>
    </row>
    <row r="50" spans="1:7" ht="12.75">
      <c r="A50" s="132">
        <v>37</v>
      </c>
      <c r="B50" s="246" t="s">
        <v>440</v>
      </c>
      <c r="C50" s="244">
        <f>'[1]ДЮСШ МКУ'!AA12</f>
        <v>0</v>
      </c>
      <c r="D50" s="244">
        <f>'[1]ДЮСШ МКУ'!AB12</f>
        <v>0</v>
      </c>
      <c r="E50" s="244">
        <f>'[1]ДЮСШ МКУ'!AC12</f>
        <v>0</v>
      </c>
      <c r="F50" s="244">
        <f>'[1]ДЮСШ МКУ'!AD12</f>
        <v>500000</v>
      </c>
      <c r="G50" s="202">
        <f t="shared" si="0"/>
        <v>500000</v>
      </c>
    </row>
    <row r="51" spans="1:7" ht="12.75">
      <c r="A51" s="132">
        <v>38</v>
      </c>
      <c r="B51" s="246" t="s">
        <v>441</v>
      </c>
      <c r="C51" s="244">
        <f>'[1]ДЮСШ МКУ'!AA13</f>
        <v>0</v>
      </c>
      <c r="D51" s="244">
        <f>'[1]ДЮСШ МКУ'!AB13</f>
        <v>0</v>
      </c>
      <c r="E51" s="244">
        <f>'[1]ДЮСШ МКУ'!AC13</f>
        <v>0</v>
      </c>
      <c r="F51" s="244">
        <f>'[1]ДЮСШ МКУ'!AD13</f>
        <v>3000000</v>
      </c>
      <c r="G51" s="202">
        <f t="shared" si="0"/>
        <v>3000000</v>
      </c>
    </row>
    <row r="52" spans="1:7" ht="12.75">
      <c r="A52" s="132">
        <v>39</v>
      </c>
      <c r="B52" s="246" t="s">
        <v>442</v>
      </c>
      <c r="C52" s="244">
        <f>'[1]ДЮСШ МКУ'!AA14</f>
        <v>0</v>
      </c>
      <c r="D52" s="244">
        <f>'[1]ДЮСШ МКУ'!AB14</f>
        <v>0</v>
      </c>
      <c r="E52" s="244">
        <f>'[1]ДЮСШ МКУ'!AC14</f>
        <v>0</v>
      </c>
      <c r="F52" s="244">
        <f>'[1]ДЮСШ МКУ'!AD14</f>
        <v>1000000</v>
      </c>
      <c r="G52" s="202">
        <f t="shared" si="0"/>
        <v>1000000</v>
      </c>
    </row>
    <row r="53" spans="1:7" ht="12.75">
      <c r="A53" s="132">
        <v>40</v>
      </c>
      <c r="B53" s="246" t="s">
        <v>443</v>
      </c>
      <c r="C53" s="244">
        <f>'[1]ДЮСШ МКУ'!AA15</f>
        <v>0</v>
      </c>
      <c r="D53" s="244">
        <f>'[1]ДЮСШ МКУ'!AB15</f>
        <v>0</v>
      </c>
      <c r="E53" s="244">
        <f>'[1]ДЮСШ МКУ'!AC15</f>
        <v>0</v>
      </c>
      <c r="F53" s="244">
        <f>'[1]ДЮСШ МКУ'!AD15</f>
        <v>500000</v>
      </c>
      <c r="G53" s="202">
        <f t="shared" si="0"/>
        <v>500000</v>
      </c>
    </row>
    <row r="54" spans="1:7" ht="12.75">
      <c r="A54" s="132">
        <v>41</v>
      </c>
      <c r="B54" s="246" t="s">
        <v>444</v>
      </c>
      <c r="C54" s="244">
        <f>'[1]ДЮСШ МКУ'!AA16</f>
        <v>3039481.13568</v>
      </c>
      <c r="D54" s="244">
        <f>'[1]ДЮСШ МКУ'!AB16</f>
        <v>447250</v>
      </c>
      <c r="E54" s="244">
        <f>'[1]ДЮСШ МКУ'!AC16</f>
        <v>0</v>
      </c>
      <c r="F54" s="244">
        <f>'[1]ДЮСШ МКУ'!AD16</f>
        <v>0</v>
      </c>
      <c r="G54" s="202">
        <f t="shared" si="0"/>
        <v>3486731.13568</v>
      </c>
    </row>
    <row r="55" spans="1:7" ht="12.75">
      <c r="A55" s="132">
        <v>42</v>
      </c>
      <c r="B55" s="247" t="s">
        <v>445</v>
      </c>
      <c r="C55" s="244">
        <f>'[1]ясли сады'!AC9</f>
        <v>2903436.2971484833</v>
      </c>
      <c r="D55" s="244">
        <f>'[1]ясли сады'!AD9</f>
        <v>1230389.3343555094</v>
      </c>
      <c r="E55" s="244">
        <f>'[1]ясли сады'!AE9</f>
        <v>24099.100000000002</v>
      </c>
      <c r="F55" s="244">
        <f>'[1]ясли сады'!AF9</f>
        <v>0</v>
      </c>
      <c r="G55" s="202">
        <f t="shared" si="0"/>
        <v>4157924.731503993</v>
      </c>
    </row>
    <row r="56" spans="1:7" ht="12.75">
      <c r="A56" s="132">
        <v>43</v>
      </c>
      <c r="B56" s="247" t="s">
        <v>446</v>
      </c>
      <c r="C56" s="244">
        <f>'[1]ясли сады'!AC10</f>
        <v>5533276.258569285</v>
      </c>
      <c r="D56" s="244">
        <f>'[1]ясли сады'!AD10</f>
        <v>2301953.030592515</v>
      </c>
      <c r="E56" s="244">
        <f>'[1]ясли сады'!AE10</f>
        <v>9429</v>
      </c>
      <c r="F56" s="244">
        <f>'[1]ясли сады'!AF10</f>
        <v>0</v>
      </c>
      <c r="G56" s="202">
        <f t="shared" si="0"/>
        <v>7844658.2891618</v>
      </c>
    </row>
    <row r="57" spans="1:7" ht="12.75">
      <c r="A57" s="132">
        <v>44</v>
      </c>
      <c r="B57" s="247" t="s">
        <v>447</v>
      </c>
      <c r="C57" s="244">
        <f>'[1]ясли сады'!AC11</f>
        <v>5815699.687403238</v>
      </c>
      <c r="D57" s="244">
        <f>'[1]ясли сады'!AD11</f>
        <v>2969230.9018295202</v>
      </c>
      <c r="E57" s="244">
        <f>'[1]ясли сады'!AE11</f>
        <v>1193514.0000000002</v>
      </c>
      <c r="F57" s="244">
        <f>'[1]ясли сады'!AF11</f>
        <v>2500000</v>
      </c>
      <c r="G57" s="202">
        <f t="shared" si="0"/>
        <v>12478444.589232758</v>
      </c>
    </row>
    <row r="58" spans="1:7" ht="12.75">
      <c r="A58" s="132">
        <v>45</v>
      </c>
      <c r="B58" s="247" t="s">
        <v>448</v>
      </c>
      <c r="C58" s="244">
        <f>'[1]ясли сады'!AC12</f>
        <v>7246288.552788427</v>
      </c>
      <c r="D58" s="244">
        <f>'[1]ясли сады'!AD12</f>
        <v>4555384.044329522</v>
      </c>
      <c r="E58" s="244">
        <f>'[1]ясли сады'!AE12</f>
        <v>108251.00200000001</v>
      </c>
      <c r="F58" s="244">
        <f>'[1]ясли сады'!AF12</f>
        <v>0</v>
      </c>
      <c r="G58" s="202">
        <f t="shared" si="0"/>
        <v>11909923.59911795</v>
      </c>
    </row>
    <row r="59" spans="1:7" ht="12.75">
      <c r="A59" s="132">
        <v>46</v>
      </c>
      <c r="B59" s="247" t="s">
        <v>449</v>
      </c>
      <c r="C59" s="244">
        <f>'[1]ясли сады'!AC13</f>
        <v>6794139.722420247</v>
      </c>
      <c r="D59" s="244">
        <f>'[1]ясли сады'!AD13</f>
        <v>3952621.182448026</v>
      </c>
      <c r="E59" s="244">
        <f>'[1]ясли сады'!AE13</f>
        <v>150493.44400000002</v>
      </c>
      <c r="F59" s="244">
        <f>'[1]ясли сады'!AF13</f>
        <v>0</v>
      </c>
      <c r="G59" s="202">
        <f t="shared" si="0"/>
        <v>10897254.348868273</v>
      </c>
    </row>
    <row r="60" spans="1:7" ht="12.75">
      <c r="A60" s="132">
        <v>47</v>
      </c>
      <c r="B60" s="247" t="s">
        <v>450</v>
      </c>
      <c r="C60" s="244">
        <f>'[1]ясли сады'!AC14</f>
        <v>3469036.809610903</v>
      </c>
      <c r="D60" s="244">
        <f>'[1]ясли сады'!AD14</f>
        <v>2027846.1134740128</v>
      </c>
      <c r="E60" s="244">
        <f>'[1]ясли сады'!AE14</f>
        <v>88212.20000000001</v>
      </c>
      <c r="F60" s="244">
        <f>'[1]ясли сады'!AF14</f>
        <v>0</v>
      </c>
      <c r="G60" s="202">
        <f t="shared" si="0"/>
        <v>5585095.123084916</v>
      </c>
    </row>
    <row r="61" spans="1:7" ht="12.75">
      <c r="A61" s="132">
        <v>48</v>
      </c>
      <c r="B61" s="247" t="s">
        <v>451</v>
      </c>
      <c r="C61" s="244">
        <f>'[1]ясли сады'!AC15</f>
        <v>3680648.7726042354</v>
      </c>
      <c r="D61" s="244">
        <f>'[1]ясли сады'!AD15</f>
        <v>1883771.7468555095</v>
      </c>
      <c r="E61" s="244">
        <f>'[1]ясли сады'!AE15</f>
        <v>64174.05000000001</v>
      </c>
      <c r="F61" s="244">
        <f>'[1]ясли сады'!AF15</f>
        <v>0</v>
      </c>
      <c r="G61" s="202">
        <f t="shared" si="0"/>
        <v>5628594.569459745</v>
      </c>
    </row>
    <row r="62" spans="1:7" ht="12.75">
      <c r="A62" s="132">
        <v>49</v>
      </c>
      <c r="B62" s="247" t="s">
        <v>452</v>
      </c>
      <c r="C62" s="244">
        <f>'[1]ясли сады'!AC16</f>
        <v>0</v>
      </c>
      <c r="D62" s="244">
        <f>'[1]ясли сады'!AD16</f>
        <v>0</v>
      </c>
      <c r="E62" s="244">
        <f>'[1]ясли сады'!AE16</f>
        <v>0</v>
      </c>
      <c r="F62" s="244">
        <f>'[1]ясли сады'!AF16</f>
        <v>5000000</v>
      </c>
      <c r="G62" s="202">
        <f t="shared" si="0"/>
        <v>5000000</v>
      </c>
    </row>
    <row r="63" spans="1:7" ht="12.75">
      <c r="A63" s="132">
        <v>50</v>
      </c>
      <c r="B63" s="247" t="s">
        <v>453</v>
      </c>
      <c r="C63" s="244">
        <f>'[1]ясли сады'!AC17</f>
        <v>7462365.309813363</v>
      </c>
      <c r="D63" s="244">
        <f>'[1]ясли сады'!AD17</f>
        <v>3897763.361829522</v>
      </c>
      <c r="E63" s="244">
        <f>'[1]ясли сады'!AE17</f>
        <v>163808.00000000003</v>
      </c>
      <c r="F63" s="244">
        <f>'[1]ясли сады'!AF17</f>
        <v>0</v>
      </c>
      <c r="G63" s="202">
        <f t="shared" si="0"/>
        <v>11523936.671642885</v>
      </c>
    </row>
    <row r="64" spans="1:7" ht="12.75">
      <c r="A64" s="132">
        <v>51</v>
      </c>
      <c r="B64" s="247" t="s">
        <v>454</v>
      </c>
      <c r="C64" s="244">
        <f>'[1]ясли сады'!AC18</f>
        <v>2200462.4471361</v>
      </c>
      <c r="D64" s="244">
        <f>'[1]ясли сады'!AD18</f>
        <v>1591848.9662370062</v>
      </c>
      <c r="E64" s="244">
        <f>'[1]ясли сады'!AE18</f>
        <v>70805.00000000001</v>
      </c>
      <c r="F64" s="244">
        <f>'[1]ясли сады'!AF18</f>
        <v>0</v>
      </c>
      <c r="G64" s="202">
        <f t="shared" si="0"/>
        <v>3863116.413373106</v>
      </c>
    </row>
    <row r="65" spans="1:7" ht="12.75">
      <c r="A65" s="132">
        <v>52</v>
      </c>
      <c r="B65" s="247" t="s">
        <v>455</v>
      </c>
      <c r="C65" s="244">
        <f>'[1]ясли сады'!AC19</f>
        <v>2997368.2104377565</v>
      </c>
      <c r="D65" s="244">
        <f>'[1]ясли сады'!AD19</f>
        <v>2793991.656474011</v>
      </c>
      <c r="E65" s="244">
        <f>'[1]ясли сады'!AE19</f>
        <v>23040.686</v>
      </c>
      <c r="F65" s="244">
        <f>'[1]ясли сады'!AF19</f>
        <v>0</v>
      </c>
      <c r="G65" s="202">
        <f t="shared" si="0"/>
        <v>5814400.552911767</v>
      </c>
    </row>
    <row r="66" spans="1:7" ht="12.75">
      <c r="A66" s="132">
        <v>53</v>
      </c>
      <c r="B66" s="247" t="s">
        <v>330</v>
      </c>
      <c r="C66" s="244">
        <f>'[1]ясли сады'!AC20</f>
        <v>1480626.9017122567</v>
      </c>
      <c r="D66" s="244">
        <f>'[1]ясли сады'!AD20</f>
        <v>964572.050618503</v>
      </c>
      <c r="E66" s="244">
        <f>'[1]ясли сады'!AE20</f>
        <v>13053.400000000001</v>
      </c>
      <c r="F66" s="244">
        <f>'[1]ясли сады'!AF20</f>
        <v>0</v>
      </c>
      <c r="G66" s="202">
        <f t="shared" si="0"/>
        <v>2458252.3523307596</v>
      </c>
    </row>
    <row r="67" spans="1:7" ht="12.75">
      <c r="A67" s="132">
        <v>54</v>
      </c>
      <c r="B67" s="247" t="s">
        <v>346</v>
      </c>
      <c r="C67" s="244">
        <f>'[1]ясли сады'!AC21</f>
        <v>1454526.1535505508</v>
      </c>
      <c r="D67" s="244">
        <f>'[1]ясли сады'!AD21</f>
        <v>618019.2362370063</v>
      </c>
      <c r="E67" s="244">
        <f>'[1]ясли сады'!AE21</f>
        <v>6865.400000000001</v>
      </c>
      <c r="F67" s="244">
        <f>'[1]ясли сады'!AF21</f>
        <v>0</v>
      </c>
      <c r="G67" s="202">
        <f t="shared" si="0"/>
        <v>2079410.789787557</v>
      </c>
    </row>
    <row r="68" spans="1:7" ht="12.75">
      <c r="A68" s="132">
        <v>55</v>
      </c>
      <c r="B68" s="247" t="s">
        <v>333</v>
      </c>
      <c r="C68" s="244">
        <f>'[1]ясли сады'!AC22</f>
        <v>1178460.8468574998</v>
      </c>
      <c r="D68" s="244">
        <f>'[1]ясли сады'!AD22</f>
        <v>2368063.644</v>
      </c>
      <c r="E68" s="244">
        <f>'[1]ясли сады'!AE22</f>
        <v>14443.000000000002</v>
      </c>
      <c r="F68" s="244">
        <f>'[1]ясли сады'!AF22</f>
        <v>0</v>
      </c>
      <c r="G68" s="202">
        <f t="shared" si="0"/>
        <v>3560967.4908574997</v>
      </c>
    </row>
    <row r="69" spans="1:7" ht="12.75">
      <c r="A69" s="132">
        <v>56</v>
      </c>
      <c r="B69" s="247" t="s">
        <v>456</v>
      </c>
      <c r="C69" s="244">
        <f>'[1]ясли сады'!AC23</f>
        <v>1389395.8534225</v>
      </c>
      <c r="D69" s="244">
        <f>'[1]ясли сады'!AD23</f>
        <v>787806.7331185031</v>
      </c>
      <c r="E69" s="244">
        <f>'[1]ясли сады'!AE23</f>
        <v>19546</v>
      </c>
      <c r="F69" s="244">
        <f>'[1]ясли сады'!AF23</f>
        <v>0</v>
      </c>
      <c r="G69" s="202">
        <f t="shared" si="0"/>
        <v>2196748.586541003</v>
      </c>
    </row>
    <row r="70" spans="1:7" ht="12.75">
      <c r="A70" s="132">
        <v>57</v>
      </c>
      <c r="B70" s="248" t="s">
        <v>457</v>
      </c>
      <c r="C70" s="244">
        <f>'[1]Свод образ'!T16</f>
        <v>1616699.4668199997</v>
      </c>
      <c r="D70" s="244">
        <f>'[1]Свод образ'!U16</f>
        <v>406549</v>
      </c>
      <c r="E70" s="244">
        <f>'[1]Свод образ'!V16</f>
        <v>0</v>
      </c>
      <c r="F70" s="244">
        <f>'[1]Свод образ'!W16</f>
        <v>0</v>
      </c>
      <c r="G70" s="202">
        <f t="shared" si="0"/>
        <v>2023248.4668199997</v>
      </c>
    </row>
    <row r="71" spans="1:7" ht="12.75">
      <c r="A71" s="132">
        <v>58</v>
      </c>
      <c r="B71" s="248" t="s">
        <v>458</v>
      </c>
      <c r="C71" s="244">
        <f>'[1]Свод образ'!T15</f>
        <v>1759853.7921499999</v>
      </c>
      <c r="D71" s="244">
        <f>'[1]Свод образ'!U15</f>
        <v>602400.0000000002</v>
      </c>
      <c r="E71" s="244">
        <f>'[1]Свод образ'!V15</f>
        <v>540852</v>
      </c>
      <c r="F71" s="244">
        <f>'[1]Свод образ'!W15</f>
        <v>0</v>
      </c>
      <c r="G71" s="202">
        <f t="shared" si="0"/>
        <v>2903105.79215</v>
      </c>
    </row>
    <row r="72" spans="1:7" ht="12.75">
      <c r="A72" s="156"/>
      <c r="B72" s="248" t="s">
        <v>347</v>
      </c>
      <c r="C72" s="202">
        <f>SUM(C15:C71)</f>
        <v>120494717.44992484</v>
      </c>
      <c r="D72" s="202">
        <f>SUM(D15:D71)</f>
        <v>127935667.90339291</v>
      </c>
      <c r="E72" s="202">
        <f>SUM(E15:E71)</f>
        <v>8058057.973999999</v>
      </c>
      <c r="F72" s="202">
        <f>SUM(F15:F71)</f>
        <v>31500000</v>
      </c>
      <c r="G72" s="202">
        <f>SUM(G15:G71)</f>
        <v>287988443.32731766</v>
      </c>
    </row>
  </sheetData>
  <sheetProtection/>
  <mergeCells count="10">
    <mergeCell ref="B2:F2"/>
    <mergeCell ref="B3:G3"/>
    <mergeCell ref="C4:F4"/>
    <mergeCell ref="A6:A13"/>
    <mergeCell ref="B6:B13"/>
    <mergeCell ref="C6:C13"/>
    <mergeCell ref="D6:D13"/>
    <mergeCell ref="E6:E13"/>
    <mergeCell ref="F6:F13"/>
    <mergeCell ref="G6:G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28.00390625" style="0" customWidth="1"/>
    <col min="5" max="5" width="36.00390625" style="0" customWidth="1"/>
    <col min="6" max="7" width="10.25390625" style="0" customWidth="1"/>
  </cols>
  <sheetData>
    <row r="1" spans="1:7" ht="12.75">
      <c r="A1" s="111"/>
      <c r="B1" s="111"/>
      <c r="C1" s="111"/>
      <c r="D1" s="216"/>
      <c r="E1" s="353" t="s">
        <v>379</v>
      </c>
      <c r="F1" s="353"/>
      <c r="G1" s="353"/>
    </row>
    <row r="2" spans="1:7" ht="12.75">
      <c r="A2" s="111"/>
      <c r="B2" s="111"/>
      <c r="C2" s="111"/>
      <c r="D2" s="353"/>
      <c r="E2" s="353"/>
      <c r="F2" s="353"/>
      <c r="G2" s="353"/>
    </row>
    <row r="3" spans="1:7" ht="12.75">
      <c r="A3" s="111"/>
      <c r="B3" s="111"/>
      <c r="C3" s="111"/>
      <c r="D3" s="111"/>
      <c r="E3" s="217"/>
      <c r="F3" s="217"/>
      <c r="G3" s="217"/>
    </row>
    <row r="4" spans="1:7" ht="12.75">
      <c r="A4" s="111"/>
      <c r="B4" s="111"/>
      <c r="C4" s="354"/>
      <c r="D4" s="354"/>
      <c r="E4" s="354"/>
      <c r="F4" s="355"/>
      <c r="G4" s="355"/>
    </row>
    <row r="5" spans="1:7" ht="12.75">
      <c r="A5" s="111"/>
      <c r="B5" s="359" t="s">
        <v>380</v>
      </c>
      <c r="C5" s="359"/>
      <c r="D5" s="359"/>
      <c r="E5" s="359"/>
      <c r="F5" s="359"/>
      <c r="G5" s="359"/>
    </row>
    <row r="6" spans="1:7" ht="13.5" thickBot="1">
      <c r="A6" s="111"/>
      <c r="B6" s="111"/>
      <c r="C6" s="360" t="s">
        <v>381</v>
      </c>
      <c r="D6" s="360"/>
      <c r="E6" s="360"/>
      <c r="F6" s="219"/>
      <c r="G6" s="111"/>
    </row>
    <row r="7" spans="1:7" ht="13.5" thickBot="1">
      <c r="A7" s="111"/>
      <c r="B7" s="111"/>
      <c r="C7" s="220"/>
      <c r="D7" s="220"/>
      <c r="E7" s="220"/>
      <c r="F7" s="219"/>
      <c r="G7" s="111"/>
    </row>
    <row r="8" spans="1:7" ht="13.5" thickBot="1">
      <c r="A8" s="361" t="s">
        <v>229</v>
      </c>
      <c r="B8" s="364" t="s">
        <v>382</v>
      </c>
      <c r="C8" s="367" t="s">
        <v>383</v>
      </c>
      <c r="D8" s="368"/>
      <c r="E8" s="369" t="s">
        <v>384</v>
      </c>
      <c r="F8" s="370"/>
      <c r="G8" s="371" t="s">
        <v>168</v>
      </c>
    </row>
    <row r="9" spans="1:7" ht="12.75">
      <c r="A9" s="362"/>
      <c r="B9" s="365"/>
      <c r="C9" s="350" t="s">
        <v>385</v>
      </c>
      <c r="D9" s="348" t="s">
        <v>232</v>
      </c>
      <c r="E9" s="350" t="s">
        <v>385</v>
      </c>
      <c r="F9" s="356" t="s">
        <v>221</v>
      </c>
      <c r="G9" s="372"/>
    </row>
    <row r="10" spans="1:7" ht="12.75">
      <c r="A10" s="362"/>
      <c r="B10" s="365"/>
      <c r="C10" s="351"/>
      <c r="D10" s="292"/>
      <c r="E10" s="351"/>
      <c r="F10" s="356"/>
      <c r="G10" s="372"/>
    </row>
    <row r="11" spans="1:7" ht="12.75">
      <c r="A11" s="362"/>
      <c r="B11" s="365"/>
      <c r="C11" s="351"/>
      <c r="D11" s="292"/>
      <c r="E11" s="351"/>
      <c r="F11" s="356"/>
      <c r="G11" s="372"/>
    </row>
    <row r="12" spans="1:7" ht="13.5" thickBot="1">
      <c r="A12" s="363"/>
      <c r="B12" s="366"/>
      <c r="C12" s="352"/>
      <c r="D12" s="349"/>
      <c r="E12" s="352"/>
      <c r="F12" s="357"/>
      <c r="G12" s="373"/>
    </row>
    <row r="13" spans="1:7" ht="12.75">
      <c r="A13" s="222">
        <v>1</v>
      </c>
      <c r="B13" s="223" t="s">
        <v>386</v>
      </c>
      <c r="C13" s="224">
        <f>'[1]Автодороги'!B7</f>
        <v>0</v>
      </c>
      <c r="D13" s="225">
        <f>'[1]Автодороги'!V7</f>
        <v>0</v>
      </c>
      <c r="E13" s="226"/>
      <c r="F13" s="227">
        <f>'[1]Автодороги'!AM7</f>
        <v>0</v>
      </c>
      <c r="G13" s="228">
        <f>D13+F13</f>
        <v>0</v>
      </c>
    </row>
    <row r="14" spans="1:7" ht="12.75">
      <c r="A14" s="229">
        <v>2</v>
      </c>
      <c r="B14" s="122" t="s">
        <v>328</v>
      </c>
      <c r="C14" s="224">
        <f>'[1]Автодороги'!B8</f>
        <v>0</v>
      </c>
      <c r="D14" s="225">
        <f>'[1]Автодороги'!V8</f>
        <v>0</v>
      </c>
      <c r="E14" s="230"/>
      <c r="F14" s="227">
        <f>'[1]Автодороги'!AM8</f>
        <v>0</v>
      </c>
      <c r="G14" s="231">
        <f aca="true" t="shared" si="0" ref="G14:G32">D14+F14</f>
        <v>0</v>
      </c>
    </row>
    <row r="15" spans="1:7" ht="12.75">
      <c r="A15" s="229">
        <v>3</v>
      </c>
      <c r="B15" s="122" t="s">
        <v>329</v>
      </c>
      <c r="C15" s="224"/>
      <c r="D15" s="225">
        <f>'[1]Автодороги'!V9</f>
        <v>0</v>
      </c>
      <c r="E15" s="230" t="str">
        <f>'[1]Автодороги'!B9</f>
        <v>Дорога Ансалта- Ботлих</v>
      </c>
      <c r="F15" s="227">
        <f>'[1]Автодороги'!AM9</f>
        <v>12000000</v>
      </c>
      <c r="G15" s="231">
        <f t="shared" si="0"/>
        <v>12000000</v>
      </c>
    </row>
    <row r="16" spans="1:7" ht="12.75">
      <c r="A16" s="229">
        <v>4</v>
      </c>
      <c r="B16" s="122" t="s">
        <v>330</v>
      </c>
      <c r="C16" s="224" t="str">
        <f>'[1]Автодороги'!B10</f>
        <v>Дорога от  кардона до Ашали</v>
      </c>
      <c r="D16" s="225">
        <f>'[1]Автодороги'!V10</f>
        <v>900000</v>
      </c>
      <c r="E16" s="230"/>
      <c r="F16" s="227">
        <f>'[1]Автодороги'!AM10</f>
        <v>0</v>
      </c>
      <c r="G16" s="231">
        <f t="shared" si="0"/>
        <v>900000</v>
      </c>
    </row>
    <row r="17" spans="1:7" ht="12.75">
      <c r="A17" s="229">
        <v>5</v>
      </c>
      <c r="B17" s="122" t="s">
        <v>331</v>
      </c>
      <c r="C17" s="224">
        <f>'[1]Автодороги'!B11</f>
        <v>0</v>
      </c>
      <c r="D17" s="225">
        <f>'[1]Автодороги'!V11</f>
        <v>0</v>
      </c>
      <c r="E17" s="230"/>
      <c r="F17" s="227">
        <f>'[1]Автодороги'!AM11</f>
        <v>0</v>
      </c>
      <c r="G17" s="231">
        <f t="shared" si="0"/>
        <v>0</v>
      </c>
    </row>
    <row r="18" spans="1:7" ht="12.75">
      <c r="A18" s="229">
        <v>6</v>
      </c>
      <c r="B18" s="122" t="s">
        <v>332</v>
      </c>
      <c r="C18" s="224">
        <f>'[1]Автодороги'!B12</f>
        <v>0</v>
      </c>
      <c r="D18" s="225">
        <f>'[1]Автодороги'!V12</f>
        <v>0</v>
      </c>
      <c r="E18" s="230"/>
      <c r="F18" s="227">
        <f>'[1]Автодороги'!AM12</f>
        <v>0</v>
      </c>
      <c r="G18" s="231">
        <f t="shared" si="0"/>
        <v>0</v>
      </c>
    </row>
    <row r="19" spans="1:7" ht="12.75">
      <c r="A19" s="229">
        <v>7</v>
      </c>
      <c r="B19" s="122" t="s">
        <v>333</v>
      </c>
      <c r="C19" s="224" t="str">
        <f>'[1]Автодороги'!B13</f>
        <v>Дорога Зибирхали -Годобери</v>
      </c>
      <c r="D19" s="225">
        <f>'[1]Автодороги'!V13</f>
        <v>3000000</v>
      </c>
      <c r="E19" s="230"/>
      <c r="F19" s="227">
        <f>'[1]Автодороги'!AM13</f>
        <v>0</v>
      </c>
      <c r="G19" s="231">
        <f t="shared" si="0"/>
        <v>3000000</v>
      </c>
    </row>
    <row r="20" spans="1:7" ht="12.75">
      <c r="A20" s="229">
        <v>8</v>
      </c>
      <c r="B20" s="122" t="s">
        <v>334</v>
      </c>
      <c r="C20" s="224">
        <f>'[1]Автодороги'!B14</f>
        <v>0</v>
      </c>
      <c r="D20" s="225">
        <f>'[1]Автодороги'!V14</f>
        <v>0</v>
      </c>
      <c r="E20" s="230"/>
      <c r="F20" s="227">
        <f>'[1]Автодороги'!AM14</f>
        <v>0</v>
      </c>
      <c r="G20" s="231">
        <f t="shared" si="0"/>
        <v>0</v>
      </c>
    </row>
    <row r="21" spans="1:7" ht="12.75">
      <c r="A21" s="229">
        <v>9</v>
      </c>
      <c r="B21" s="122" t="s">
        <v>335</v>
      </c>
      <c r="C21" s="224"/>
      <c r="D21" s="225">
        <f>'[1]Автодороги'!V15</f>
        <v>0</v>
      </c>
      <c r="E21" s="230" t="str">
        <f>'[1]Автодороги'!B15</f>
        <v>Строительство берегоукрепительной дамбы</v>
      </c>
      <c r="F21" s="227">
        <f>'[1]Автодороги'!AM15</f>
        <v>2500000</v>
      </c>
      <c r="G21" s="231">
        <f t="shared" si="0"/>
        <v>2500000</v>
      </c>
    </row>
    <row r="22" spans="1:7" ht="12.75">
      <c r="A22" s="229">
        <v>10</v>
      </c>
      <c r="B22" s="122" t="s">
        <v>336</v>
      </c>
      <c r="C22" s="224">
        <f>'[1]Автодороги'!B16</f>
        <v>0</v>
      </c>
      <c r="D22" s="225">
        <f>'[1]Автодороги'!V16</f>
        <v>0</v>
      </c>
      <c r="E22" s="230"/>
      <c r="F22" s="227">
        <f>'[1]Автодороги'!AM16</f>
        <v>0</v>
      </c>
      <c r="G22" s="231">
        <f t="shared" si="0"/>
        <v>0</v>
      </c>
    </row>
    <row r="23" spans="1:7" ht="12.75">
      <c r="A23" s="229">
        <v>11</v>
      </c>
      <c r="B23" s="122" t="s">
        <v>387</v>
      </c>
      <c r="C23" s="224" t="str">
        <f>'[1]Автодороги'!B17</f>
        <v>Дорога от Кижани до Зило</v>
      </c>
      <c r="D23" s="225">
        <f>'[1]Автодороги'!V17</f>
        <v>500000</v>
      </c>
      <c r="E23" s="230"/>
      <c r="F23" s="227">
        <f>'[1]Автодороги'!AM17</f>
        <v>0</v>
      </c>
      <c r="G23" s="231">
        <f t="shared" si="0"/>
        <v>500000</v>
      </c>
    </row>
    <row r="24" spans="1:7" ht="12.75">
      <c r="A24" s="229">
        <v>12</v>
      </c>
      <c r="B24" s="122" t="s">
        <v>338</v>
      </c>
      <c r="C24" s="224">
        <f>'[1]Автодороги'!B18</f>
        <v>0</v>
      </c>
      <c r="D24" s="225">
        <f>'[1]Автодороги'!V18</f>
        <v>0</v>
      </c>
      <c r="E24" s="230"/>
      <c r="F24" s="227">
        <f>'[1]Автодороги'!AM18</f>
        <v>0</v>
      </c>
      <c r="G24" s="231">
        <f t="shared" si="0"/>
        <v>0</v>
      </c>
    </row>
    <row r="25" spans="1:7" ht="12.75">
      <c r="A25" s="229">
        <v>13</v>
      </c>
      <c r="B25" s="122" t="s">
        <v>339</v>
      </c>
      <c r="C25" s="224">
        <f>'[1]Автодороги'!B19</f>
        <v>0</v>
      </c>
      <c r="D25" s="225">
        <f>'[1]Автодороги'!V19</f>
        <v>0</v>
      </c>
      <c r="E25" s="230"/>
      <c r="F25" s="227">
        <f>'[1]Автодороги'!AM19</f>
        <v>0</v>
      </c>
      <c r="G25" s="231">
        <f t="shared" si="0"/>
        <v>0</v>
      </c>
    </row>
    <row r="26" spans="1:7" ht="12.75">
      <c r="A26" s="229">
        <v>14</v>
      </c>
      <c r="B26" s="122" t="s">
        <v>340</v>
      </c>
      <c r="C26" s="224">
        <f>'[1]Автодороги'!B20</f>
        <v>0</v>
      </c>
      <c r="D26" s="225">
        <f>'[1]Автодороги'!V20</f>
        <v>0</v>
      </c>
      <c r="E26" s="232"/>
      <c r="F26" s="227">
        <f>'[1]Автодороги'!AM20</f>
        <v>0</v>
      </c>
      <c r="G26" s="231">
        <f t="shared" si="0"/>
        <v>0</v>
      </c>
    </row>
    <row r="27" spans="1:7" ht="12.75">
      <c r="A27" s="229">
        <v>15</v>
      </c>
      <c r="B27" s="122" t="s">
        <v>341</v>
      </c>
      <c r="C27" s="224" t="str">
        <f>'[1]Автодороги'!B21</f>
        <v>Дорога от Риквани - до местности "Буцурлъи к1ол"</v>
      </c>
      <c r="D27" s="225">
        <f>'[1]Автодороги'!V21</f>
        <v>700000</v>
      </c>
      <c r="E27" s="230"/>
      <c r="F27" s="227">
        <f>'[1]Автодороги'!AM21</f>
        <v>0</v>
      </c>
      <c r="G27" s="231">
        <f t="shared" si="0"/>
        <v>700000</v>
      </c>
    </row>
    <row r="28" spans="1:7" ht="12.75">
      <c r="A28" s="229">
        <v>16</v>
      </c>
      <c r="B28" s="122" t="s">
        <v>342</v>
      </c>
      <c r="C28" s="224">
        <f>'[1]Автодороги'!B22</f>
        <v>0</v>
      </c>
      <c r="D28" s="225">
        <f>'[1]Автодороги'!V22</f>
        <v>0</v>
      </c>
      <c r="E28" s="230"/>
      <c r="F28" s="227">
        <f>'[1]Автодороги'!AM22</f>
        <v>0</v>
      </c>
      <c r="G28" s="231">
        <f t="shared" si="0"/>
        <v>0</v>
      </c>
    </row>
    <row r="29" spans="1:7" ht="12.75">
      <c r="A29" s="229">
        <v>17</v>
      </c>
      <c r="B29" s="122" t="s">
        <v>343</v>
      </c>
      <c r="C29" s="224">
        <f>'[1]Автодороги'!B23</f>
        <v>0</v>
      </c>
      <c r="D29" s="225">
        <f>'[1]Автодороги'!V23</f>
        <v>0</v>
      </c>
      <c r="E29" s="230"/>
      <c r="F29" s="227">
        <f>'[1]Автодороги'!AM23</f>
        <v>0</v>
      </c>
      <c r="G29" s="231">
        <f t="shared" si="0"/>
        <v>0</v>
      </c>
    </row>
    <row r="30" spans="1:7" ht="12.75">
      <c r="A30" s="229">
        <v>18</v>
      </c>
      <c r="B30" s="122" t="s">
        <v>344</v>
      </c>
      <c r="C30" s="224" t="str">
        <f>'[1]Автодороги'!B24</f>
        <v>Дорога Хелетури - Алак</v>
      </c>
      <c r="D30" s="225">
        <f>'[1]Автодороги'!V24</f>
        <v>1500000</v>
      </c>
      <c r="E30" s="230"/>
      <c r="F30" s="227">
        <f>'[1]Автодороги'!AM24</f>
        <v>0</v>
      </c>
      <c r="G30" s="231">
        <f t="shared" si="0"/>
        <v>1500000</v>
      </c>
    </row>
    <row r="31" spans="1:7" ht="12.75">
      <c r="A31" s="229">
        <v>19</v>
      </c>
      <c r="B31" s="122" t="s">
        <v>345</v>
      </c>
      <c r="C31" s="224">
        <f>'[1]Автодороги'!B25</f>
        <v>0</v>
      </c>
      <c r="D31" s="225">
        <f>'[1]Автодороги'!V25</f>
        <v>0</v>
      </c>
      <c r="E31" s="233"/>
      <c r="F31" s="227">
        <f>'[1]Автодороги'!AM25</f>
        <v>0</v>
      </c>
      <c r="G31" s="231">
        <f t="shared" si="0"/>
        <v>0</v>
      </c>
    </row>
    <row r="32" spans="1:7" ht="12.75">
      <c r="A32" s="229">
        <v>20</v>
      </c>
      <c r="B32" s="122" t="s">
        <v>346</v>
      </c>
      <c r="C32" s="224" t="str">
        <f>'[1]Автодороги'!B26</f>
        <v>Дорога Ансалта- Шодрода</v>
      </c>
      <c r="D32" s="225">
        <f>'[1]Автодороги'!V26</f>
        <v>500000</v>
      </c>
      <c r="E32" s="233"/>
      <c r="F32" s="227">
        <f>'[1]Автодороги'!AM26</f>
        <v>0</v>
      </c>
      <c r="G32" s="231">
        <f t="shared" si="0"/>
        <v>500000</v>
      </c>
    </row>
    <row r="33" spans="1:7" ht="12.75">
      <c r="A33" s="358" t="s">
        <v>388</v>
      </c>
      <c r="B33" s="358"/>
      <c r="C33" s="132" t="s">
        <v>5</v>
      </c>
      <c r="D33" s="234">
        <f>SUM(D13:D32)</f>
        <v>7100000</v>
      </c>
      <c r="E33" s="132" t="s">
        <v>5</v>
      </c>
      <c r="F33" s="234">
        <f>SUM(F13:F32)</f>
        <v>14500000</v>
      </c>
      <c r="G33" s="234">
        <f>SUM(G13:G32)</f>
        <v>21600000</v>
      </c>
    </row>
  </sheetData>
  <sheetProtection/>
  <mergeCells count="16">
    <mergeCell ref="A33:B33"/>
    <mergeCell ref="B5:G5"/>
    <mergeCell ref="C6:E6"/>
    <mergeCell ref="A8:A12"/>
    <mergeCell ref="B8:B12"/>
    <mergeCell ref="C8:D8"/>
    <mergeCell ref="E8:F8"/>
    <mergeCell ref="G8:G12"/>
    <mergeCell ref="C9:C12"/>
    <mergeCell ref="D9:D12"/>
    <mergeCell ref="E9:E12"/>
    <mergeCell ref="E1:G1"/>
    <mergeCell ref="D2:G2"/>
    <mergeCell ref="C4:E4"/>
    <mergeCell ref="F4:G4"/>
    <mergeCell ref="F9:F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D14"/>
  <sheetViews>
    <sheetView zoomScalePageLayoutView="0" workbookViewId="0" topLeftCell="A1">
      <selection activeCell="D29" sqref="D29"/>
    </sheetView>
  </sheetViews>
  <sheetFormatPr defaultColWidth="9.00390625" defaultRowHeight="12.75"/>
  <cols>
    <col min="2" max="2" width="30.25390625" style="0" customWidth="1"/>
    <col min="4" max="4" width="15.75390625" style="0" customWidth="1"/>
  </cols>
  <sheetData>
    <row r="1" spans="3:4" ht="12.75">
      <c r="C1" s="341" t="s">
        <v>362</v>
      </c>
      <c r="D1" s="341"/>
    </row>
    <row r="2" spans="2:4" ht="12.75">
      <c r="B2" s="374" t="s">
        <v>314</v>
      </c>
      <c r="C2" s="374"/>
      <c r="D2" s="374"/>
    </row>
    <row r="3" spans="2:4" ht="12.75">
      <c r="B3" s="374" t="s">
        <v>1</v>
      </c>
      <c r="C3" s="374"/>
      <c r="D3" s="374"/>
    </row>
    <row r="4" spans="2:4" ht="12.75">
      <c r="B4" s="374" t="s">
        <v>363</v>
      </c>
      <c r="C4" s="374"/>
      <c r="D4" s="374"/>
    </row>
    <row r="5" spans="2:4" ht="12.75">
      <c r="B5" s="190"/>
      <c r="C5" s="190"/>
      <c r="D5" s="190" t="s">
        <v>5</v>
      </c>
    </row>
    <row r="6" spans="1:4" ht="76.5" customHeight="1">
      <c r="A6" s="375" t="s">
        <v>364</v>
      </c>
      <c r="B6" s="375"/>
      <c r="C6" s="375"/>
      <c r="D6" s="375"/>
    </row>
    <row r="7" spans="1:4" ht="18.75">
      <c r="A7" s="191"/>
      <c r="B7" s="191"/>
      <c r="C7" s="191"/>
      <c r="D7" s="191"/>
    </row>
    <row r="8" spans="1:4" ht="12.75">
      <c r="A8" s="294"/>
      <c r="B8" s="294"/>
      <c r="C8" s="376" t="s">
        <v>365</v>
      </c>
      <c r="D8" s="376" t="s">
        <v>366</v>
      </c>
    </row>
    <row r="9" spans="1:4" ht="72.75" customHeight="1">
      <c r="A9" s="294"/>
      <c r="B9" s="294"/>
      <c r="C9" s="376"/>
      <c r="D9" s="376"/>
    </row>
    <row r="10" spans="1:4" ht="12.75">
      <c r="A10" s="192">
        <v>1</v>
      </c>
      <c r="B10" s="192">
        <v>2</v>
      </c>
      <c r="C10" s="193">
        <v>3</v>
      </c>
      <c r="D10" s="193">
        <v>4</v>
      </c>
    </row>
    <row r="11" spans="1:4" ht="30">
      <c r="A11" s="194" t="s">
        <v>367</v>
      </c>
      <c r="B11" s="195" t="s">
        <v>126</v>
      </c>
      <c r="C11" s="196">
        <v>17</v>
      </c>
      <c r="D11" s="197" t="str">
        <f>'[1]Сводсоцпол'!G6</f>
        <v> </v>
      </c>
    </row>
    <row r="12" spans="1:4" ht="45">
      <c r="A12" s="198" t="s">
        <v>368</v>
      </c>
      <c r="B12" s="199" t="s">
        <v>369</v>
      </c>
      <c r="C12" s="200">
        <v>5</v>
      </c>
      <c r="D12" s="201">
        <f>'[1]Сводсоцпол'!AE15</f>
        <v>0</v>
      </c>
    </row>
    <row r="13" spans="1:4" ht="12.75">
      <c r="A13" s="51"/>
      <c r="B13" s="64" t="s">
        <v>168</v>
      </c>
      <c r="C13" s="202">
        <f>SUM(C11:C12)</f>
        <v>22</v>
      </c>
      <c r="D13" s="202">
        <f>SUM(D11:D12)</f>
        <v>0</v>
      </c>
    </row>
    <row r="14" spans="1:4" ht="12.75">
      <c r="A14" s="70"/>
      <c r="B14" s="203"/>
      <c r="C14" s="70"/>
      <c r="D14" s="70"/>
    </row>
  </sheetData>
  <sheetProtection/>
  <mergeCells count="9">
    <mergeCell ref="C1:D1"/>
    <mergeCell ref="B2:D2"/>
    <mergeCell ref="B3:D3"/>
    <mergeCell ref="B4:D4"/>
    <mergeCell ref="A6:D6"/>
    <mergeCell ref="A8:A9"/>
    <mergeCell ref="B8:B9"/>
    <mergeCell ref="C8:C9"/>
    <mergeCell ref="D8:D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H19"/>
  <sheetViews>
    <sheetView zoomScalePageLayoutView="0" workbookViewId="0" topLeftCell="A1">
      <selection activeCell="G30" sqref="G30"/>
    </sheetView>
  </sheetViews>
  <sheetFormatPr defaultColWidth="9.00390625" defaultRowHeight="12.75"/>
  <cols>
    <col min="2" max="2" width="44.875" style="0" customWidth="1"/>
    <col min="3" max="3" width="12.875" style="0" customWidth="1"/>
    <col min="4" max="4" width="13.25390625" style="0" customWidth="1"/>
    <col min="5" max="5" width="17.625" style="0" customWidth="1"/>
  </cols>
  <sheetData>
    <row r="1" spans="2:8" ht="15">
      <c r="B1" s="269"/>
      <c r="C1" s="378" t="s">
        <v>489</v>
      </c>
      <c r="D1" s="378"/>
      <c r="E1" s="378"/>
      <c r="F1" s="378"/>
      <c r="G1" s="378"/>
      <c r="H1" s="378"/>
    </row>
    <row r="2" spans="2:8" ht="15">
      <c r="B2" s="269"/>
      <c r="C2" s="378" t="s">
        <v>490</v>
      </c>
      <c r="D2" s="378"/>
      <c r="E2" s="378"/>
      <c r="F2" s="378"/>
      <c r="G2" s="378"/>
      <c r="H2" s="378"/>
    </row>
    <row r="3" spans="3:8" ht="12.75">
      <c r="C3" s="378" t="s">
        <v>491</v>
      </c>
      <c r="D3" s="378"/>
      <c r="E3" s="378"/>
      <c r="F3" s="378"/>
      <c r="G3" s="378"/>
      <c r="H3" s="378"/>
    </row>
    <row r="5" spans="1:5" ht="15">
      <c r="A5" s="377" t="s">
        <v>492</v>
      </c>
      <c r="B5" s="377"/>
      <c r="C5" s="377"/>
      <c r="D5" s="377"/>
      <c r="E5" s="377"/>
    </row>
    <row r="6" spans="1:5" ht="15">
      <c r="A6" s="377" t="s">
        <v>493</v>
      </c>
      <c r="B6" s="377"/>
      <c r="C6" s="377"/>
      <c r="D6" s="377"/>
      <c r="E6" s="377"/>
    </row>
    <row r="7" spans="1:5" ht="15">
      <c r="A7" s="377" t="s">
        <v>494</v>
      </c>
      <c r="B7" s="377"/>
      <c r="C7" s="377"/>
      <c r="D7" s="377"/>
      <c r="E7" s="377"/>
    </row>
    <row r="8" spans="1:4" ht="15">
      <c r="A8" s="270"/>
      <c r="B8" s="270"/>
      <c r="C8" s="270"/>
      <c r="D8" s="270"/>
    </row>
    <row r="9" spans="1:5" ht="15">
      <c r="A9" s="270"/>
      <c r="B9" s="270"/>
      <c r="D9" s="270"/>
      <c r="E9" s="271" t="s">
        <v>177</v>
      </c>
    </row>
    <row r="10" spans="1:5" ht="15.75">
      <c r="A10" s="272" t="s">
        <v>229</v>
      </c>
      <c r="B10" s="273" t="s">
        <v>11</v>
      </c>
      <c r="C10" s="274">
        <v>2013</v>
      </c>
      <c r="D10" s="274">
        <v>2014</v>
      </c>
      <c r="E10" s="274">
        <v>2015</v>
      </c>
    </row>
    <row r="11" spans="1:5" ht="15.75">
      <c r="A11" s="275"/>
      <c r="B11" s="276"/>
      <c r="C11" s="277"/>
      <c r="D11" s="277"/>
      <c r="E11" s="277"/>
    </row>
    <row r="12" spans="1:5" ht="15.75">
      <c r="A12" s="275" t="s">
        <v>367</v>
      </c>
      <c r="B12" s="278" t="s">
        <v>495</v>
      </c>
      <c r="C12" s="279">
        <f>C13</f>
        <v>353.68677374250024</v>
      </c>
      <c r="D12" s="279">
        <f>C12</f>
        <v>353.68677374250024</v>
      </c>
      <c r="E12" s="279">
        <f>D12</f>
        <v>353.68677374250024</v>
      </c>
    </row>
    <row r="13" spans="1:5" ht="15.75">
      <c r="A13" s="275" t="s">
        <v>368</v>
      </c>
      <c r="B13" s="278" t="s">
        <v>496</v>
      </c>
      <c r="C13" s="279">
        <f>'[1]ВСРБМР 7'!G48/1000</f>
        <v>353.68677374250024</v>
      </c>
      <c r="D13" s="279">
        <f>D15</f>
        <v>353.68677374250024</v>
      </c>
      <c r="E13" s="279">
        <f>E15</f>
        <v>353.68677374250024</v>
      </c>
    </row>
    <row r="14" spans="1:5" ht="15.75">
      <c r="A14" s="275"/>
      <c r="B14" s="276" t="s">
        <v>253</v>
      </c>
      <c r="C14" s="277"/>
      <c r="D14" s="280" t="s">
        <v>5</v>
      </c>
      <c r="E14" s="280" t="s">
        <v>5</v>
      </c>
    </row>
    <row r="15" spans="1:5" ht="31.5">
      <c r="A15" s="281" t="s">
        <v>497</v>
      </c>
      <c r="B15" s="278" t="s">
        <v>498</v>
      </c>
      <c r="C15" s="279">
        <f>C16+C17+C18+C19</f>
        <v>353.68677374250024</v>
      </c>
      <c r="D15" s="279">
        <f>D16+D17+D18+D19</f>
        <v>353.68677374250024</v>
      </c>
      <c r="E15" s="279">
        <f>E16+E17+E18+E19</f>
        <v>353.68677374250024</v>
      </c>
    </row>
    <row r="16" spans="1:5" ht="31.5">
      <c r="A16" s="275" t="s">
        <v>499</v>
      </c>
      <c r="B16" s="276" t="s">
        <v>500</v>
      </c>
      <c r="C16" s="277">
        <v>50</v>
      </c>
      <c r="D16" s="280">
        <f>C16</f>
        <v>50</v>
      </c>
      <c r="E16" s="280">
        <f>D16</f>
        <v>50</v>
      </c>
    </row>
    <row r="17" spans="1:5" ht="15.75">
      <c r="A17" s="275" t="s">
        <v>501</v>
      </c>
      <c r="B17" s="276" t="s">
        <v>502</v>
      </c>
      <c r="C17" s="277">
        <v>500</v>
      </c>
      <c r="D17" s="280">
        <f aca="true" t="shared" si="0" ref="D17:E19">C17</f>
        <v>500</v>
      </c>
      <c r="E17" s="280">
        <f t="shared" si="0"/>
        <v>500</v>
      </c>
    </row>
    <row r="18" spans="1:5" ht="78.75">
      <c r="A18" s="275" t="s">
        <v>503</v>
      </c>
      <c r="B18" s="276" t="s">
        <v>504</v>
      </c>
      <c r="C18" s="277">
        <v>50</v>
      </c>
      <c r="D18" s="280">
        <f t="shared" si="0"/>
        <v>50</v>
      </c>
      <c r="E18" s="280">
        <f t="shared" si="0"/>
        <v>50</v>
      </c>
    </row>
    <row r="19" spans="1:5" ht="31.5">
      <c r="A19" s="275" t="s">
        <v>505</v>
      </c>
      <c r="B19" s="276" t="s">
        <v>506</v>
      </c>
      <c r="C19" s="280">
        <f>C13-C16-C17-C18</f>
        <v>-246.31322625749976</v>
      </c>
      <c r="D19" s="280">
        <f t="shared" si="0"/>
        <v>-246.31322625749976</v>
      </c>
      <c r="E19" s="280">
        <f t="shared" si="0"/>
        <v>-246.31322625749976</v>
      </c>
    </row>
  </sheetData>
  <sheetProtection/>
  <mergeCells count="6">
    <mergeCell ref="A6:E6"/>
    <mergeCell ref="A7:E7"/>
    <mergeCell ref="C1:H1"/>
    <mergeCell ref="C2:H2"/>
    <mergeCell ref="C3:H3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Хайбула</cp:lastModifiedBy>
  <cp:lastPrinted>2011-11-27T10:53:59Z</cp:lastPrinted>
  <dcterms:created xsi:type="dcterms:W3CDTF">2011-11-15T12:58:07Z</dcterms:created>
  <dcterms:modified xsi:type="dcterms:W3CDTF">2013-02-18T07:10:11Z</dcterms:modified>
  <cp:category/>
  <cp:version/>
  <cp:contentType/>
  <cp:contentStatus/>
</cp:coreProperties>
</file>