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<sst xmlns="http://schemas.openxmlformats.org/spreadsheetml/2006/main" count="291" uniqueCount="110">
  <si>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</si>
  <si>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</si>
  <si>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</si>
  <si>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</si>
  <si>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</si>
  <si>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</si>
  <si>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</si>
  <si>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</si>
  <si>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</si>
  <si>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</si>
  <si>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</si>
  <si>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</si>
  <si>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</si>
  <si>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</si>
  <si>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</si>
  <si>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</si>
  <si>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</si>
  <si>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</si>
  <si>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</si>
  <si>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</si>
  <si>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</si>
  <si>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</si>
  <si>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</si>
  <si>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</si>
  <si>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</si>
  <si>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</si>
  <si>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</si>
  <si>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</si>
  <si>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</si>
  <si>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</si>
  <si>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</si>
  <si>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</si>
  <si>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</si>
  <si>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</si>
  <si>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</si>
  <si>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</si>
  <si>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</si>
  <si>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</si>
  <si>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</si>
  <si>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</si>
  <si>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</si>
  <si>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</si>
  <si>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</si>
  <si>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</si>
  <si>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</si>
  <si>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</si>
  <si>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</si>
  <si>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</si>
  <si>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</si>
  <si>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</si>
  <si>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</si>
  <si>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</si>
  <si>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</si>
  <si>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</si>
  <si>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</si>
  <si>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</si>
  <si>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</si>
  <si>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</si>
  <si>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</si>
  <si>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</si>
  <si>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</si>
  <si>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</si>
  <si>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</si>
  <si>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</si>
  <si>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</si>
  <si>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</si>
  <si>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</si>
  <si>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</si>
  <si>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</si>
  <si>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</si>
  <si>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</si>
  <si>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</si>
  <si>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</si>
  <si>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</si>
  <si>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</si>
  <si>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</si>
  <si>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</si>
  <si>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</si>
  <si>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</si>
  <si>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</si>
  <si>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</si>
  <si>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</si>
  <si>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</si>
  <si>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</si>
  <si>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</si>
  <si>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</si>
  <si>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</si>
  <si>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</si>
  <si>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</si>
  <si>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</si>
  <si>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</si>
  <si>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</si>
  <si>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</si>
  <si>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</si>
  <si>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</si>
  <si>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</si>
  <si>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</si>
  <si>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</si>
  <si>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</si>
  <si>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</si>
  <si>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</si>
  <si>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</si>
  <si>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</si>
  <si>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</si>
  <si>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</si>
  <si>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</si>
  <si>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</si>
  <si>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</si>
  <si>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>на территории Артемовского городского округа до 2024 года", утвержденной постановлением Администрации Артемовского городского округа от 19.10.2018 № 1094-ПА</t>
  </si>
  <si>
    <t xml:space="preserve">Приложение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</si>
</sst>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36" zoomScaleNormal="36" zoomScaleSheetLayoutView="36" workbookViewId="0" topLeftCell="A1">
      <pane ySplit="15" topLeftCell="A239" activePane="bottomLeft" state="frozen"/>
      <selection pane="topLeft" activeCell="B1" sqref="B1"/>
      <selection pane="bottomLeft" activeCell="G1" sqref="G1:J1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66" t="s">
        <v>109</v>
      </c>
      <c r="H1" s="66"/>
      <c r="I1" s="66"/>
      <c r="J1" s="66"/>
      <c r="K1" s="4"/>
    </row>
    <row r="2" spans="1:11" ht="70.5" customHeight="1">
      <c r="A2" s="25"/>
      <c r="B2" s="26"/>
      <c r="C2" s="27"/>
      <c r="E2" s="59"/>
      <c r="F2" s="59"/>
      <c r="G2" s="66" t="s">
        <v>101</v>
      </c>
      <c r="H2" s="66"/>
      <c r="I2" s="66"/>
      <c r="J2" s="66"/>
      <c r="K2" s="4"/>
    </row>
    <row r="3" spans="1:11" ht="33">
      <c r="A3" s="25"/>
      <c r="B3" s="26"/>
      <c r="C3" s="27"/>
      <c r="D3" s="59"/>
      <c r="E3" s="59"/>
      <c r="F3" s="59"/>
      <c r="G3" s="66" t="s">
        <v>102</v>
      </c>
      <c r="H3" s="66"/>
      <c r="I3" s="66"/>
      <c r="J3" s="66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67" t="s">
        <v>103</v>
      </c>
      <c r="H5" s="67"/>
      <c r="I5" s="67"/>
      <c r="J5" s="67"/>
      <c r="K5" s="4"/>
    </row>
    <row r="6" spans="1:11" ht="33">
      <c r="A6" s="25"/>
      <c r="B6" s="26"/>
      <c r="C6" s="27"/>
      <c r="D6" s="26"/>
      <c r="E6" s="26"/>
      <c r="F6" s="26"/>
      <c r="G6" s="66" t="s">
        <v>104</v>
      </c>
      <c r="H6" s="66"/>
      <c r="I6" s="66"/>
      <c r="J6" s="66"/>
      <c r="K6" s="4"/>
    </row>
    <row r="7" spans="1:11" ht="106.5" customHeight="1">
      <c r="A7" s="25"/>
      <c r="B7" s="26"/>
      <c r="C7" s="27"/>
      <c r="D7" s="26"/>
      <c r="E7" s="26"/>
      <c r="F7" s="26"/>
      <c r="G7" s="65" t="s">
        <v>108</v>
      </c>
      <c r="H7" s="65"/>
      <c r="I7" s="65"/>
      <c r="J7" s="65"/>
      <c r="K7" s="4"/>
    </row>
    <row r="8" spans="1:11" ht="33">
      <c r="A8" s="29"/>
      <c r="B8" s="30"/>
      <c r="C8" s="31"/>
      <c r="D8" s="68"/>
      <c r="E8" s="68"/>
      <c r="F8" s="68"/>
      <c r="G8" s="68"/>
      <c r="H8" s="68"/>
      <c r="I8" s="68"/>
      <c r="J8" s="68"/>
      <c r="K8" s="4"/>
    </row>
    <row r="9" spans="1:11" ht="110.25" customHeight="1">
      <c r="A9" s="69" t="s">
        <v>77</v>
      </c>
      <c r="B9" s="70"/>
      <c r="C9" s="70"/>
      <c r="D9" s="70"/>
      <c r="E9" s="70"/>
      <c r="F9" s="70"/>
      <c r="G9" s="70"/>
      <c r="H9" s="70"/>
      <c r="I9" s="70"/>
      <c r="J9" s="70"/>
      <c r="K9" s="5"/>
    </row>
    <row r="10" spans="1:12" s="17" customFormat="1" ht="42" customHeight="1">
      <c r="A10" s="71" t="s">
        <v>3</v>
      </c>
      <c r="B10" s="71" t="s">
        <v>52</v>
      </c>
      <c r="C10" s="72" t="s">
        <v>0</v>
      </c>
      <c r="D10" s="73"/>
      <c r="E10" s="73"/>
      <c r="F10" s="73"/>
      <c r="G10" s="73"/>
      <c r="H10" s="73"/>
      <c r="I10" s="74"/>
      <c r="J10" s="71" t="s">
        <v>53</v>
      </c>
      <c r="K10" s="23"/>
      <c r="L10" s="22"/>
    </row>
    <row r="11" spans="1:12" s="17" customFormat="1" ht="17.25" customHeight="1">
      <c r="A11" s="71"/>
      <c r="B11" s="71"/>
      <c r="C11" s="75"/>
      <c r="D11" s="76"/>
      <c r="E11" s="76"/>
      <c r="F11" s="76"/>
      <c r="G11" s="76"/>
      <c r="H11" s="76"/>
      <c r="I11" s="77"/>
      <c r="J11" s="71"/>
      <c r="K11" s="23"/>
      <c r="L11" s="22"/>
    </row>
    <row r="12" spans="1:12" s="17" customFormat="1" ht="17.25" customHeight="1">
      <c r="A12" s="71"/>
      <c r="B12" s="71"/>
      <c r="C12" s="75"/>
      <c r="D12" s="76"/>
      <c r="E12" s="76"/>
      <c r="F12" s="76"/>
      <c r="G12" s="76"/>
      <c r="H12" s="76"/>
      <c r="I12" s="77"/>
      <c r="J12" s="71"/>
      <c r="K12" s="23"/>
      <c r="L12" s="22"/>
    </row>
    <row r="13" spans="1:12" s="17" customFormat="1" ht="17.25" customHeight="1">
      <c r="A13" s="71"/>
      <c r="B13" s="71"/>
      <c r="C13" s="78"/>
      <c r="D13" s="79"/>
      <c r="E13" s="79"/>
      <c r="F13" s="79"/>
      <c r="G13" s="79"/>
      <c r="H13" s="79"/>
      <c r="I13" s="80"/>
      <c r="J13" s="71"/>
      <c r="K13" s="23"/>
      <c r="L13" s="22"/>
    </row>
    <row r="14" spans="1:12" s="17" customFormat="1" ht="135.75" customHeight="1">
      <c r="A14" s="71"/>
      <c r="B14" s="71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71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1229130.58</v>
      </c>
      <c r="D16" s="64">
        <f aca="true" t="shared" si="0" ref="D16:I16">SUM(D17:D19)</f>
        <v>191626.20000000004</v>
      </c>
      <c r="E16" s="60">
        <f t="shared" si="0"/>
        <v>179933</v>
      </c>
      <c r="F16" s="60">
        <f t="shared" si="0"/>
        <v>187130</v>
      </c>
      <c r="G16" s="60">
        <f t="shared" si="0"/>
        <v>189232</v>
      </c>
      <c r="H16" s="60">
        <f t="shared" si="0"/>
        <v>233906.89</v>
      </c>
      <c r="I16" s="60">
        <f t="shared" si="0"/>
        <v>247302.49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4760.099999999999</v>
      </c>
      <c r="D18" s="61">
        <f>D26</f>
        <v>4760.099999999999</v>
      </c>
      <c r="E18" s="61">
        <f>E30+E113+E153+E204+E193+E199+E209+E214+E220+E229</f>
        <v>0</v>
      </c>
      <c r="F18" s="61">
        <f>F30+F113+F153+F204+F193+F199+F209+F214+F220+F229</f>
        <v>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1224370.48</v>
      </c>
      <c r="D19" s="61">
        <f>D27</f>
        <v>186866.10000000003</v>
      </c>
      <c r="E19" s="61">
        <f>E20+E24</f>
        <v>179933</v>
      </c>
      <c r="F19" s="61">
        <f>F20+F24</f>
        <v>187130</v>
      </c>
      <c r="G19" s="61">
        <f>G20+G24</f>
        <v>189232</v>
      </c>
      <c r="H19" s="61">
        <f>H20+H24</f>
        <v>233906.89</v>
      </c>
      <c r="I19" s="61">
        <f>I20+I24</f>
        <v>247302.49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1229130.58</v>
      </c>
      <c r="D24" s="61">
        <f aca="true" t="shared" si="3" ref="D24:I24">SUM(D25:D27)</f>
        <v>191626.20000000004</v>
      </c>
      <c r="E24" s="61">
        <f t="shared" si="3"/>
        <v>179933</v>
      </c>
      <c r="F24" s="61">
        <f t="shared" si="3"/>
        <v>187130</v>
      </c>
      <c r="G24" s="61">
        <f t="shared" si="3"/>
        <v>189232</v>
      </c>
      <c r="H24" s="61">
        <f t="shared" si="3"/>
        <v>233906.89</v>
      </c>
      <c r="I24" s="61">
        <f t="shared" si="3"/>
        <v>247302.49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D29+D112+D152+D192+D198+D203+D208+D228+D213+D219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4760.099999999999</v>
      </c>
      <c r="D26" s="61">
        <f>D30+D113+D153+D204+D193+D199+D209+D214+D220+D229+D237</f>
        <v>4760.099999999999</v>
      </c>
      <c r="E26" s="61">
        <f>E30+E113+E153+E204+E193+E199+E209+E214+E220+E229</f>
        <v>0</v>
      </c>
      <c r="F26" s="61">
        <f>F30+F113+F153+F204+F193+F199+F209+F214+F220+F229</f>
        <v>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1224370.48</v>
      </c>
      <c r="D27" s="61">
        <f>D31+D114+D159+D194++D200+D205+D210+D230+D215+D221+D239+D244+D21</f>
        <v>186866.10000000003</v>
      </c>
      <c r="E27" s="61">
        <f>E31+E114+E159+E194++E200+E205+E210+E230+E215+E221+E239+E244+E21</f>
        <v>179933</v>
      </c>
      <c r="F27" s="61">
        <f>F31+F114+F159+F194++F200+F205+F210+F230+F215+F221+F239+F244+F21</f>
        <v>187130</v>
      </c>
      <c r="G27" s="61">
        <f>G31+G114+G159+G194++G200+G205+G210+G230+G215+G221+G239+G246+G21</f>
        <v>189232</v>
      </c>
      <c r="H27" s="61">
        <f>H31+H114+H159+H194++H200+H205+H210+H230+H215+H221+H239+H246+H21</f>
        <v>233906.89</v>
      </c>
      <c r="I27" s="61">
        <f>I31+I114+I159+I194++I200+I205+I210+I230+I215+I221+I239+I246+I21</f>
        <v>247302.49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51406.27201</v>
      </c>
      <c r="D28" s="60">
        <f aca="true" t="shared" si="5" ref="D28:I28">SUM(D29:D31)</f>
        <v>7229.0920099999985</v>
      </c>
      <c r="E28" s="60">
        <f t="shared" si="5"/>
        <v>2400</v>
      </c>
      <c r="F28" s="60">
        <f t="shared" si="5"/>
        <v>4490</v>
      </c>
      <c r="G28" s="60">
        <f t="shared" si="5"/>
        <v>0</v>
      </c>
      <c r="H28" s="60">
        <f t="shared" si="5"/>
        <v>21643.59</v>
      </c>
      <c r="I28" s="60">
        <f t="shared" si="5"/>
        <v>15643.59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6" ref="D29:I30">D39+D46+D54+D64+D71+D80+D90+D100+D108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7" ref="C30:C93">SUM(D30:I30)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7"/>
        <v>51406.27201</v>
      </c>
      <c r="D31" s="61">
        <f aca="true" t="shared" si="8" ref="D31:I31">D32+D42+D49+D57+D67+D74+D83+D93+D103</f>
        <v>7229.0920099999985</v>
      </c>
      <c r="E31" s="61">
        <f t="shared" si="8"/>
        <v>2400</v>
      </c>
      <c r="F31" s="61">
        <f t="shared" si="8"/>
        <v>4490</v>
      </c>
      <c r="G31" s="61">
        <f t="shared" si="8"/>
        <v>0</v>
      </c>
      <c r="H31" s="61">
        <f t="shared" si="8"/>
        <v>21643.59</v>
      </c>
      <c r="I31" s="61">
        <f t="shared" si="8"/>
        <v>15643.59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7"/>
        <v>27325.145529999998</v>
      </c>
      <c r="D32" s="61">
        <f>57.5+6926.369-805.153+233.38153+299.937+63.111+160</f>
        <v>6935.145529999999</v>
      </c>
      <c r="E32" s="61">
        <v>2400</v>
      </c>
      <c r="F32" s="61">
        <v>4490</v>
      </c>
      <c r="G32" s="61">
        <v>0</v>
      </c>
      <c r="H32" s="61">
        <v>8000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7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7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7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7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7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7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7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7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7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7"/>
        <v>7070.32</v>
      </c>
      <c r="D42" s="61">
        <f>7.8+1.9</f>
        <v>9.7</v>
      </c>
      <c r="E42" s="61">
        <v>0</v>
      </c>
      <c r="F42" s="61">
        <v>0</v>
      </c>
      <c r="G42" s="61">
        <v>0</v>
      </c>
      <c r="H42" s="61">
        <f>30.31+5000</f>
        <v>5030.31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7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7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7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7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7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7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7"/>
        <v>7611.142320000001</v>
      </c>
      <c r="D49" s="61">
        <f>38.753+15.32-3.8516-6.69908</f>
        <v>43.52232</v>
      </c>
      <c r="E49" s="61">
        <v>0</v>
      </c>
      <c r="F49" s="61">
        <v>0</v>
      </c>
      <c r="G49" s="61">
        <v>0</v>
      </c>
      <c r="H49" s="61">
        <f>283.81+2000</f>
        <v>2283.81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7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7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7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7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7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7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7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7"/>
        <v>2619.8370400000003</v>
      </c>
      <c r="D57" s="61">
        <f>23.528+52.1804-1.8084-1.12296</f>
        <v>72.77703999999999</v>
      </c>
      <c r="E57" s="61">
        <v>0</v>
      </c>
      <c r="F57" s="61">
        <v>0</v>
      </c>
      <c r="G57" s="61">
        <v>0</v>
      </c>
      <c r="H57" s="61">
        <v>2023.53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7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7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7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7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7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7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7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7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7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7"/>
        <v>1573.786</v>
      </c>
      <c r="D67" s="61">
        <v>22.266</v>
      </c>
      <c r="E67" s="61">
        <v>0</v>
      </c>
      <c r="F67" s="61">
        <v>0</v>
      </c>
      <c r="G67" s="61">
        <v>0</v>
      </c>
      <c r="H67" s="61">
        <v>1025.76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7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7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7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7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7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7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7"/>
        <v>5165.24112</v>
      </c>
      <c r="D74" s="61">
        <f>17.18+23.964+70.06-0.32288</f>
        <v>110.88112000000001</v>
      </c>
      <c r="E74" s="61">
        <v>0</v>
      </c>
      <c r="F74" s="61">
        <v>0</v>
      </c>
      <c r="G74" s="61">
        <v>0</v>
      </c>
      <c r="H74" s="61">
        <f>277.18+3000</f>
        <v>3277.18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7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7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7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7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7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7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7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7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7"/>
        <v>11.5</v>
      </c>
      <c r="D83" s="61">
        <v>5.5</v>
      </c>
      <c r="E83" s="61">
        <v>0</v>
      </c>
      <c r="F83" s="61">
        <v>0</v>
      </c>
      <c r="G83" s="61">
        <v>0</v>
      </c>
      <c r="H83" s="61">
        <v>3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7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7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7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7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7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7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7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7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7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7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9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9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9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9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9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9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9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9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9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73</v>
      </c>
      <c r="C103" s="61">
        <f t="shared" si="9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9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9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9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9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9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9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9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46.5" customHeight="1" collapsed="1">
      <c r="A111" s="32">
        <v>26</v>
      </c>
      <c r="B111" s="35" t="s">
        <v>58</v>
      </c>
      <c r="C111" s="60">
        <f>SUM(D111:I111)</f>
        <v>25061.983</v>
      </c>
      <c r="D111" s="60">
        <f aca="true" t="shared" si="10" ref="D111:I111">D112+D113+D114</f>
        <v>1521.983</v>
      </c>
      <c r="E111" s="60">
        <f t="shared" si="10"/>
        <v>2040</v>
      </c>
      <c r="F111" s="60">
        <f t="shared" si="10"/>
        <v>0</v>
      </c>
      <c r="G111" s="60">
        <f t="shared" si="10"/>
        <v>0</v>
      </c>
      <c r="H111" s="60">
        <f t="shared" si="10"/>
        <v>10000</v>
      </c>
      <c r="I111" s="60">
        <f t="shared" si="10"/>
        <v>11500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1" ref="D112:I113">D120+D124+D128+D132+D136+D140+D144+D148</f>
        <v>0</v>
      </c>
      <c r="E112" s="61">
        <f t="shared" si="11"/>
        <v>0</v>
      </c>
      <c r="F112" s="61">
        <f t="shared" si="11"/>
        <v>0</v>
      </c>
      <c r="G112" s="61">
        <f t="shared" si="11"/>
        <v>0</v>
      </c>
      <c r="H112" s="61">
        <f t="shared" si="11"/>
        <v>0</v>
      </c>
      <c r="I112" s="61">
        <f t="shared" si="11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47">SUM(D113:I113)</f>
        <v>0</v>
      </c>
      <c r="D113" s="61">
        <f t="shared" si="11"/>
        <v>0</v>
      </c>
      <c r="E113" s="61">
        <f t="shared" si="11"/>
        <v>0</v>
      </c>
      <c r="F113" s="61">
        <f t="shared" si="11"/>
        <v>0</v>
      </c>
      <c r="G113" s="61">
        <f t="shared" si="11"/>
        <v>0</v>
      </c>
      <c r="H113" s="61">
        <f t="shared" si="11"/>
        <v>0</v>
      </c>
      <c r="I113" s="61">
        <f t="shared" si="11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2"/>
        <v>25061.983</v>
      </c>
      <c r="D114" s="61">
        <f aca="true" t="shared" si="13" ref="D114:I114">D115+D119+D123+D127+D131+D135+D139+D143+D147</f>
        <v>1521.983</v>
      </c>
      <c r="E114" s="61">
        <f t="shared" si="13"/>
        <v>2040</v>
      </c>
      <c r="F114" s="61">
        <f t="shared" si="13"/>
        <v>0</v>
      </c>
      <c r="G114" s="61">
        <f t="shared" si="13"/>
        <v>0</v>
      </c>
      <c r="H114" s="61">
        <f t="shared" si="13"/>
        <v>10000</v>
      </c>
      <c r="I114" s="61">
        <f t="shared" si="13"/>
        <v>11500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2"/>
        <v>6070.153</v>
      </c>
      <c r="D115" s="61">
        <f>200+805.153+25</f>
        <v>1030.153</v>
      </c>
      <c r="E115" s="61">
        <v>2040</v>
      </c>
      <c r="F115" s="61">
        <v>0</v>
      </c>
      <c r="G115" s="61">
        <v>0</v>
      </c>
      <c r="H115" s="61">
        <v>1500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2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2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2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2"/>
        <v>1041.83</v>
      </c>
      <c r="D119" s="61">
        <v>41.83</v>
      </c>
      <c r="E119" s="61">
        <v>0</v>
      </c>
      <c r="F119" s="61">
        <v>0</v>
      </c>
      <c r="G119" s="61">
        <v>0</v>
      </c>
      <c r="H119" s="61">
        <v>500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2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2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2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2"/>
        <v>7000</v>
      </c>
      <c r="D123" s="61">
        <v>0</v>
      </c>
      <c r="E123" s="61">
        <v>0</v>
      </c>
      <c r="F123" s="61">
        <v>0</v>
      </c>
      <c r="G123" s="61">
        <v>0</v>
      </c>
      <c r="H123" s="61">
        <v>3000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2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2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2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2"/>
        <v>3000</v>
      </c>
      <c r="D127" s="61">
        <v>0</v>
      </c>
      <c r="E127" s="61">
        <v>0</v>
      </c>
      <c r="F127" s="61">
        <v>0</v>
      </c>
      <c r="G127" s="61">
        <v>0</v>
      </c>
      <c r="H127" s="61">
        <v>2000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2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2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2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2"/>
        <v>1500</v>
      </c>
      <c r="D131" s="61">
        <v>0</v>
      </c>
      <c r="E131" s="61">
        <v>0</v>
      </c>
      <c r="F131" s="61">
        <v>0</v>
      </c>
      <c r="G131" s="61">
        <v>0</v>
      </c>
      <c r="H131" s="61">
        <v>500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2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2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2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2"/>
        <v>5000</v>
      </c>
      <c r="D135" s="61">
        <v>0</v>
      </c>
      <c r="E135" s="61">
        <v>0</v>
      </c>
      <c r="F135" s="61">
        <v>0</v>
      </c>
      <c r="G135" s="61">
        <v>0</v>
      </c>
      <c r="H135" s="61">
        <v>2000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2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2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2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51" customHeight="1" collapsed="1">
      <c r="A139" s="34">
        <v>36</v>
      </c>
      <c r="B139" s="36" t="s">
        <v>9</v>
      </c>
      <c r="C139" s="61">
        <f t="shared" si="12"/>
        <v>1450</v>
      </c>
      <c r="D139" s="61">
        <v>450</v>
      </c>
      <c r="E139" s="61">
        <v>0</v>
      </c>
      <c r="F139" s="61">
        <v>0</v>
      </c>
      <c r="G139" s="61">
        <v>0</v>
      </c>
      <c r="H139" s="61">
        <v>500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2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2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2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2"/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2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2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2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2"/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173.25" customHeight="1" collapsed="1">
      <c r="A151" s="32">
        <v>39</v>
      </c>
      <c r="B151" s="35" t="s">
        <v>66</v>
      </c>
      <c r="C151" s="60">
        <f aca="true" t="shared" si="14" ref="C151:C160">SUM(D151:I151)</f>
        <v>803483.16399</v>
      </c>
      <c r="D151" s="60">
        <f aca="true" t="shared" si="15" ref="D151:I151">D152+D153+D159</f>
        <v>109516.80399</v>
      </c>
      <c r="E151" s="60">
        <f t="shared" si="15"/>
        <v>125970.4</v>
      </c>
      <c r="F151" s="60">
        <f t="shared" si="15"/>
        <v>130936.28</v>
      </c>
      <c r="G151" s="60">
        <f t="shared" si="15"/>
        <v>134808.28</v>
      </c>
      <c r="H151" s="60">
        <f t="shared" si="15"/>
        <v>144739.1</v>
      </c>
      <c r="I151" s="60">
        <f t="shared" si="15"/>
        <v>157512.3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4"/>
        <v>0</v>
      </c>
      <c r="D152" s="61">
        <f aca="true" t="shared" si="16" ref="D152:I153">D161+D165+D169+D173+D177+D181+D185+D188</f>
        <v>0</v>
      </c>
      <c r="E152" s="61">
        <f t="shared" si="16"/>
        <v>0</v>
      </c>
      <c r="F152" s="61">
        <f t="shared" si="16"/>
        <v>0</v>
      </c>
      <c r="G152" s="61">
        <f t="shared" si="16"/>
        <v>0</v>
      </c>
      <c r="H152" s="61">
        <f t="shared" si="16"/>
        <v>0</v>
      </c>
      <c r="I152" s="61">
        <f t="shared" si="16"/>
        <v>0</v>
      </c>
      <c r="J152" s="32"/>
      <c r="K152" s="12"/>
      <c r="L152" s="13"/>
      <c r="M152" s="13"/>
    </row>
    <row r="153" spans="1:13" s="14" customFormat="1" ht="33">
      <c r="A153" s="34">
        <v>41</v>
      </c>
      <c r="B153" s="36" t="s">
        <v>1</v>
      </c>
      <c r="C153" s="61">
        <f>SUM(D153:I153)</f>
        <v>3069.3329999999996</v>
      </c>
      <c r="D153" s="61">
        <f>SUM(D154:D158)</f>
        <v>3069.3329999999996</v>
      </c>
      <c r="E153" s="61">
        <f>E162+E166+E170+E174+E178+E182+E186+E189</f>
        <v>0</v>
      </c>
      <c r="F153" s="61">
        <f t="shared" si="16"/>
        <v>0</v>
      </c>
      <c r="G153" s="61">
        <f t="shared" si="16"/>
        <v>0</v>
      </c>
      <c r="H153" s="61">
        <f t="shared" si="16"/>
        <v>0</v>
      </c>
      <c r="I153" s="61">
        <f t="shared" si="16"/>
        <v>0</v>
      </c>
      <c r="J153" s="32"/>
      <c r="K153" s="12"/>
      <c r="L153" s="13"/>
      <c r="M153" s="13"/>
    </row>
    <row r="154" spans="1:13" s="14" customFormat="1" ht="33">
      <c r="A154" s="34">
        <v>42</v>
      </c>
      <c r="B154" s="36" t="s">
        <v>55</v>
      </c>
      <c r="C154" s="61">
        <f t="shared" si="14"/>
        <v>1703.593</v>
      </c>
      <c r="D154" s="61">
        <f>880.69+632.031+190.872</f>
        <v>1703.593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>
        <v>43</v>
      </c>
      <c r="B155" s="36" t="s">
        <v>75</v>
      </c>
      <c r="C155" s="61">
        <f t="shared" si="14"/>
        <v>399.373</v>
      </c>
      <c r="D155" s="61">
        <f>206.46+148.167+44.746</f>
        <v>399.373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>
        <v>45</v>
      </c>
      <c r="B156" s="36" t="s">
        <v>6</v>
      </c>
      <c r="C156" s="61">
        <f t="shared" si="14"/>
        <v>174.002</v>
      </c>
      <c r="D156" s="61">
        <f>93.137+62.109+18.756</f>
        <v>174.002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>
        <v>46</v>
      </c>
      <c r="B157" s="36" t="s">
        <v>7</v>
      </c>
      <c r="C157" s="61">
        <f t="shared" si="14"/>
        <v>358.17600000000004</v>
      </c>
      <c r="D157" s="61">
        <f>185.163+132.883+40.13</f>
        <v>358.17600000000004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33">
      <c r="A158" s="34">
        <v>47</v>
      </c>
      <c r="B158" s="36" t="s">
        <v>8</v>
      </c>
      <c r="C158" s="61">
        <f t="shared" si="14"/>
        <v>434.189</v>
      </c>
      <c r="D158" s="61">
        <f>224.457+161.084+48.648</f>
        <v>434.189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32"/>
      <c r="K158" s="12"/>
      <c r="L158" s="13"/>
      <c r="M158" s="13"/>
    </row>
    <row r="159" spans="1:13" s="14" customFormat="1" ht="66">
      <c r="A159" s="34">
        <v>48</v>
      </c>
      <c r="B159" s="36" t="s">
        <v>59</v>
      </c>
      <c r="C159" s="61">
        <f t="shared" si="14"/>
        <v>800413.8309899999</v>
      </c>
      <c r="D159" s="61">
        <f aca="true" t="shared" si="17" ref="D159:I159">D160+D164+D168+D172+D176+D180+D184</f>
        <v>106447.47099</v>
      </c>
      <c r="E159" s="61">
        <f t="shared" si="17"/>
        <v>125970.4</v>
      </c>
      <c r="F159" s="61">
        <f t="shared" si="17"/>
        <v>130936.28</v>
      </c>
      <c r="G159" s="61">
        <f t="shared" si="17"/>
        <v>134808.28</v>
      </c>
      <c r="H159" s="61">
        <f t="shared" si="17"/>
        <v>144739.1</v>
      </c>
      <c r="I159" s="61">
        <f t="shared" si="17"/>
        <v>157512.3</v>
      </c>
      <c r="J159" s="32"/>
      <c r="K159" s="12"/>
      <c r="L159" s="13"/>
      <c r="M159" s="13"/>
    </row>
    <row r="160" spans="1:13" ht="99">
      <c r="A160" s="34">
        <v>49</v>
      </c>
      <c r="B160" s="36" t="s">
        <v>55</v>
      </c>
      <c r="C160" s="61">
        <f t="shared" si="14"/>
        <v>385123.40416000003</v>
      </c>
      <c r="D160" s="61">
        <f>56706.045+62.486-255.98084</f>
        <v>56512.55016</v>
      </c>
      <c r="E160" s="61">
        <v>60530.521</v>
      </c>
      <c r="F160" s="43">
        <v>63087.294</v>
      </c>
      <c r="G160" s="43">
        <v>66607.239</v>
      </c>
      <c r="H160" s="43">
        <v>65897.9</v>
      </c>
      <c r="I160" s="61">
        <v>72487.9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8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8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hidden="1" outlineLevel="1">
      <c r="A163" s="34"/>
      <c r="B163" s="36" t="s">
        <v>5</v>
      </c>
      <c r="C163" s="61">
        <f t="shared" si="18"/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50</v>
      </c>
      <c r="B164" s="36" t="s">
        <v>56</v>
      </c>
      <c r="C164" s="61">
        <f t="shared" si="18"/>
        <v>124.9</v>
      </c>
      <c r="D164" s="61">
        <v>20</v>
      </c>
      <c r="E164" s="61">
        <v>31</v>
      </c>
      <c r="F164" s="61">
        <v>0</v>
      </c>
      <c r="G164" s="43">
        <v>0</v>
      </c>
      <c r="H164" s="43">
        <v>35.2</v>
      </c>
      <c r="I164" s="61">
        <v>38.7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8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8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8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51</v>
      </c>
      <c r="B168" s="36" t="s">
        <v>75</v>
      </c>
      <c r="C168" s="61">
        <f t="shared" si="18"/>
        <v>107062.58699000001</v>
      </c>
      <c r="D168" s="61">
        <f>13327.33+1500+563.18-4.52809+6.69908</f>
        <v>15392.68099</v>
      </c>
      <c r="E168" s="61">
        <f>14930.939+3200</f>
        <v>18130.939</v>
      </c>
      <c r="F168" s="61">
        <f>15697.767+3500</f>
        <v>19197.767</v>
      </c>
      <c r="G168" s="61">
        <v>16627.3</v>
      </c>
      <c r="H168" s="61">
        <v>17959</v>
      </c>
      <c r="I168" s="61">
        <v>19754.9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8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8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8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52</v>
      </c>
      <c r="B172" s="36" t="s">
        <v>6</v>
      </c>
      <c r="C172" s="61">
        <f t="shared" si="18"/>
        <v>49418.16596</v>
      </c>
      <c r="D172" s="61">
        <f>6167.321+600+27.0796-4.7206+1.12296</f>
        <v>6790.80296</v>
      </c>
      <c r="E172" s="61">
        <v>6775.111</v>
      </c>
      <c r="F172" s="61">
        <v>7102.11</v>
      </c>
      <c r="G172" s="61">
        <v>7447.542</v>
      </c>
      <c r="H172" s="61">
        <v>10144.1</v>
      </c>
      <c r="I172" s="61">
        <v>11158.5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8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8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8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53</v>
      </c>
      <c r="B176" s="36" t="s">
        <v>7</v>
      </c>
      <c r="C176" s="61">
        <f t="shared" si="18"/>
        <v>143916.002</v>
      </c>
      <c r="D176" s="61">
        <v>11722.01</v>
      </c>
      <c r="E176" s="61">
        <f>23538.818+496</f>
        <v>24034.818</v>
      </c>
      <c r="F176" s="61">
        <v>24407.186</v>
      </c>
      <c r="G176" s="61">
        <v>25942.988</v>
      </c>
      <c r="H176" s="61">
        <v>28338</v>
      </c>
      <c r="I176" s="61">
        <v>29471</v>
      </c>
      <c r="J176" s="55" t="s">
        <v>105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8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8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8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54</v>
      </c>
      <c r="B180" s="36" t="s">
        <v>8</v>
      </c>
      <c r="C180" s="61">
        <f t="shared" si="18"/>
        <v>114619.37187999999</v>
      </c>
      <c r="D180" s="61">
        <f>14743.314+200+1055.79+0.32288</f>
        <v>15999.426879999999</v>
      </c>
      <c r="E180" s="61">
        <f>16243.011+200</f>
        <v>16443.011</v>
      </c>
      <c r="F180" s="61">
        <v>17141.923</v>
      </c>
      <c r="G180" s="61">
        <v>18183.211</v>
      </c>
      <c r="H180" s="61">
        <v>22310.4</v>
      </c>
      <c r="I180" s="61">
        <v>24541.4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8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8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8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55</v>
      </c>
      <c r="B184" s="36" t="s">
        <v>9</v>
      </c>
      <c r="C184" s="61">
        <f t="shared" si="18"/>
        <v>149.4</v>
      </c>
      <c r="D184" s="61">
        <v>10</v>
      </c>
      <c r="E184" s="61">
        <v>25</v>
      </c>
      <c r="F184" s="61">
        <v>0</v>
      </c>
      <c r="G184" s="61">
        <v>0</v>
      </c>
      <c r="H184" s="61">
        <v>54.5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9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9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9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9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9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9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56</v>
      </c>
      <c r="B191" s="35" t="s">
        <v>62</v>
      </c>
      <c r="C191" s="60">
        <f aca="true" t="shared" si="20" ref="C191:C200">SUM(D191:I191)</f>
        <v>25851.4</v>
      </c>
      <c r="D191" s="60">
        <f aca="true" t="shared" si="21" ref="D191:I191">D192+D193+D194</f>
        <v>25851.4</v>
      </c>
      <c r="E191" s="60">
        <f t="shared" si="21"/>
        <v>0</v>
      </c>
      <c r="F191" s="60">
        <f t="shared" si="21"/>
        <v>0</v>
      </c>
      <c r="G191" s="60">
        <f t="shared" si="21"/>
        <v>0</v>
      </c>
      <c r="H191" s="60">
        <f t="shared" si="21"/>
        <v>0</v>
      </c>
      <c r="I191" s="60">
        <f t="shared" si="21"/>
        <v>0</v>
      </c>
      <c r="J191" s="32"/>
      <c r="K191" s="9"/>
      <c r="L191" s="10"/>
      <c r="M191" s="10"/>
    </row>
    <row r="192" spans="1:13" s="14" customFormat="1" ht="33">
      <c r="A192" s="34">
        <v>57</v>
      </c>
      <c r="B192" s="36" t="s">
        <v>4</v>
      </c>
      <c r="C192" s="61">
        <f t="shared" si="20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20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58</v>
      </c>
      <c r="B194" s="36" t="s">
        <v>59</v>
      </c>
      <c r="C194" s="61">
        <f t="shared" si="20"/>
        <v>25851.4</v>
      </c>
      <c r="D194" s="61">
        <f aca="true" t="shared" si="22" ref="D194:I194">D195+D196</f>
        <v>25851.4</v>
      </c>
      <c r="E194" s="61">
        <f t="shared" si="22"/>
        <v>0</v>
      </c>
      <c r="F194" s="61">
        <f t="shared" si="22"/>
        <v>0</v>
      </c>
      <c r="G194" s="61">
        <f t="shared" si="22"/>
        <v>0</v>
      </c>
      <c r="H194" s="61">
        <f t="shared" si="22"/>
        <v>0</v>
      </c>
      <c r="I194" s="61">
        <f t="shared" si="22"/>
        <v>0</v>
      </c>
      <c r="J194" s="34"/>
      <c r="K194" s="12"/>
      <c r="L194" s="13"/>
      <c r="M194" s="13"/>
    </row>
    <row r="195" spans="1:13" ht="81.75" customHeight="1">
      <c r="A195" s="34">
        <v>59</v>
      </c>
      <c r="B195" s="36" t="s">
        <v>72</v>
      </c>
      <c r="C195" s="61">
        <f t="shared" si="20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99</v>
      </c>
      <c r="K195" s="7"/>
      <c r="L195" s="2"/>
      <c r="M195" s="2"/>
    </row>
    <row r="196" spans="1:13" ht="67.5" customHeight="1">
      <c r="A196" s="34">
        <v>60</v>
      </c>
      <c r="B196" s="36" t="s">
        <v>73</v>
      </c>
      <c r="C196" s="61">
        <f t="shared" si="20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61</v>
      </c>
      <c r="B197" s="35" t="s">
        <v>63</v>
      </c>
      <c r="C197" s="60">
        <f t="shared" si="20"/>
        <v>218256.533</v>
      </c>
      <c r="D197" s="60">
        <f aca="true" t="shared" si="23" ref="D197:I197">D198+D199+D200</f>
        <v>33328.992999999995</v>
      </c>
      <c r="E197" s="60">
        <f t="shared" si="23"/>
        <v>34578.5</v>
      </c>
      <c r="F197" s="60">
        <f t="shared" si="23"/>
        <v>36446.72</v>
      </c>
      <c r="G197" s="60">
        <f t="shared" si="23"/>
        <v>38629.72</v>
      </c>
      <c r="H197" s="60">
        <f t="shared" si="23"/>
        <v>35844.1</v>
      </c>
      <c r="I197" s="60">
        <f t="shared" si="23"/>
        <v>39428.5</v>
      </c>
      <c r="J197" s="32"/>
      <c r="K197" s="9"/>
      <c r="L197" s="10"/>
      <c r="M197" s="10"/>
    </row>
    <row r="198" spans="1:13" s="14" customFormat="1" ht="33">
      <c r="A198" s="34">
        <v>62</v>
      </c>
      <c r="B198" s="36" t="s">
        <v>4</v>
      </c>
      <c r="C198" s="61">
        <f t="shared" si="20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63</v>
      </c>
      <c r="B199" s="36" t="s">
        <v>1</v>
      </c>
      <c r="C199" s="61">
        <f t="shared" si="20"/>
        <v>1013.2710000000001</v>
      </c>
      <c r="D199" s="61">
        <f>520.633+378.37+114.268</f>
        <v>1013.2710000000001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64</v>
      </c>
      <c r="B200" s="36" t="s">
        <v>59</v>
      </c>
      <c r="C200" s="61">
        <f t="shared" si="20"/>
        <v>217243.26200000002</v>
      </c>
      <c r="D200" s="61">
        <f aca="true" t="shared" si="24" ref="D200:I200">D201</f>
        <v>32315.721999999998</v>
      </c>
      <c r="E200" s="61">
        <f t="shared" si="24"/>
        <v>34578.5</v>
      </c>
      <c r="F200" s="61">
        <f t="shared" si="24"/>
        <v>36446.72</v>
      </c>
      <c r="G200" s="61">
        <f t="shared" si="24"/>
        <v>38629.72</v>
      </c>
      <c r="H200" s="61">
        <f t="shared" si="24"/>
        <v>35844.1</v>
      </c>
      <c r="I200" s="61">
        <f t="shared" si="24"/>
        <v>39428.5</v>
      </c>
      <c r="J200" s="34"/>
      <c r="K200" s="12"/>
      <c r="L200" s="13"/>
      <c r="M200" s="13"/>
    </row>
    <row r="201" spans="1:13" ht="114.75" customHeight="1">
      <c r="A201" s="34">
        <v>65</v>
      </c>
      <c r="B201" s="36" t="s">
        <v>56</v>
      </c>
      <c r="C201" s="61">
        <f>SUM(D201:I201)</f>
        <v>217243.26200000002</v>
      </c>
      <c r="D201" s="61">
        <f>32382.612-11.58-55.31</f>
        <v>32315.721999999998</v>
      </c>
      <c r="E201" s="61">
        <v>34578.5</v>
      </c>
      <c r="F201" s="61">
        <v>36446.72</v>
      </c>
      <c r="G201" s="61">
        <v>38629.72</v>
      </c>
      <c r="H201" s="61">
        <v>35844.1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66</v>
      </c>
      <c r="B202" s="35" t="s">
        <v>64</v>
      </c>
      <c r="C202" s="60">
        <f aca="true" t="shared" si="25" ref="C202:I202">C203+C204+C205</f>
        <v>1586.46</v>
      </c>
      <c r="D202" s="60">
        <f t="shared" si="25"/>
        <v>486.46000000000004</v>
      </c>
      <c r="E202" s="60">
        <f t="shared" si="25"/>
        <v>200</v>
      </c>
      <c r="F202" s="60">
        <f t="shared" si="25"/>
        <v>100</v>
      </c>
      <c r="G202" s="60">
        <f t="shared" si="25"/>
        <v>100</v>
      </c>
      <c r="H202" s="60">
        <f t="shared" si="25"/>
        <v>350</v>
      </c>
      <c r="I202" s="60">
        <f t="shared" si="25"/>
        <v>350</v>
      </c>
      <c r="J202" s="32"/>
      <c r="K202" s="9"/>
      <c r="L202" s="10"/>
      <c r="M202" s="10"/>
    </row>
    <row r="203" spans="1:13" s="14" customFormat="1" ht="33">
      <c r="A203" s="34">
        <v>67</v>
      </c>
      <c r="B203" s="36" t="s">
        <v>4</v>
      </c>
      <c r="C203" s="61">
        <f aca="true" t="shared" si="26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68</v>
      </c>
      <c r="B204" s="36" t="s">
        <v>1</v>
      </c>
      <c r="C204" s="61">
        <f t="shared" si="26"/>
        <v>315.9</v>
      </c>
      <c r="D204" s="61">
        <v>315.9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69</v>
      </c>
      <c r="B205" s="36" t="s">
        <v>59</v>
      </c>
      <c r="C205" s="61">
        <f>SUM(D205:I205)</f>
        <v>1270.56</v>
      </c>
      <c r="D205" s="61">
        <f aca="true" t="shared" si="27" ref="D205:I205">D206</f>
        <v>170.56000000000003</v>
      </c>
      <c r="E205" s="61">
        <f t="shared" si="27"/>
        <v>200</v>
      </c>
      <c r="F205" s="61">
        <f t="shared" si="27"/>
        <v>100</v>
      </c>
      <c r="G205" s="61">
        <f t="shared" si="27"/>
        <v>100</v>
      </c>
      <c r="H205" s="61">
        <f t="shared" si="27"/>
        <v>350</v>
      </c>
      <c r="I205" s="61">
        <f t="shared" si="27"/>
        <v>350</v>
      </c>
      <c r="J205" s="34"/>
      <c r="K205" s="12"/>
      <c r="L205" s="13"/>
      <c r="M205" s="13"/>
    </row>
    <row r="206" spans="1:13" ht="87" customHeight="1">
      <c r="A206" s="34">
        <v>70</v>
      </c>
      <c r="B206" s="36" t="s">
        <v>56</v>
      </c>
      <c r="C206" s="61">
        <f>SUM(D206:I206)</f>
        <v>1270.56</v>
      </c>
      <c r="D206" s="61">
        <f>200-52.6+11.58+11.58</f>
        <v>170.56000000000003</v>
      </c>
      <c r="E206" s="61">
        <v>200</v>
      </c>
      <c r="F206" s="61">
        <v>100</v>
      </c>
      <c r="G206" s="61">
        <v>100</v>
      </c>
      <c r="H206" s="61">
        <v>350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71</v>
      </c>
      <c r="B207" s="35" t="s">
        <v>65</v>
      </c>
      <c r="C207" s="60">
        <f>SUM(D207:I207)</f>
        <v>39619.141</v>
      </c>
      <c r="D207" s="60">
        <f aca="true" t="shared" si="28" ref="D207:I207">D208+D209+D210</f>
        <v>6040.941</v>
      </c>
      <c r="E207" s="60">
        <f t="shared" si="28"/>
        <v>6302.6</v>
      </c>
      <c r="F207" s="60">
        <f>F208+F209+F210</f>
        <v>6613</v>
      </c>
      <c r="G207" s="60">
        <f t="shared" si="28"/>
        <v>7005</v>
      </c>
      <c r="H207" s="60">
        <f t="shared" si="28"/>
        <v>6503.6</v>
      </c>
      <c r="I207" s="60">
        <f t="shared" si="28"/>
        <v>7154</v>
      </c>
      <c r="J207" s="32"/>
      <c r="K207" s="9"/>
      <c r="L207" s="10"/>
      <c r="M207" s="10"/>
    </row>
    <row r="208" spans="1:13" s="14" customFormat="1" ht="33">
      <c r="A208" s="34">
        <v>72</v>
      </c>
      <c r="B208" s="36" t="s">
        <v>4</v>
      </c>
      <c r="C208" s="61">
        <f t="shared" si="26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73</v>
      </c>
      <c r="B209" s="36" t="s">
        <v>1</v>
      </c>
      <c r="C209" s="61">
        <f t="shared" si="26"/>
        <v>186.39600000000002</v>
      </c>
      <c r="D209" s="61">
        <f>96.36+90.036</f>
        <v>186.39600000000002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74</v>
      </c>
      <c r="B210" s="36" t="s">
        <v>59</v>
      </c>
      <c r="C210" s="61">
        <f>SUM(D210:I210)</f>
        <v>39432.745</v>
      </c>
      <c r="D210" s="61">
        <f aca="true" t="shared" si="29" ref="D210:I210">D211</f>
        <v>5854.545</v>
      </c>
      <c r="E210" s="61">
        <f t="shared" si="29"/>
        <v>6302.6</v>
      </c>
      <c r="F210" s="61">
        <f t="shared" si="29"/>
        <v>6613</v>
      </c>
      <c r="G210" s="61">
        <f t="shared" si="29"/>
        <v>7005</v>
      </c>
      <c r="H210" s="61">
        <f t="shared" si="29"/>
        <v>6503.6</v>
      </c>
      <c r="I210" s="61">
        <f t="shared" si="29"/>
        <v>7154</v>
      </c>
      <c r="J210" s="34"/>
      <c r="K210" s="12"/>
      <c r="L210" s="13"/>
      <c r="M210" s="13"/>
    </row>
    <row r="211" spans="1:13" ht="96" customHeight="1">
      <c r="A211" s="34">
        <v>75</v>
      </c>
      <c r="B211" s="36" t="s">
        <v>9</v>
      </c>
      <c r="C211" s="61">
        <f>SUM(D211:I211)</f>
        <v>39432.745</v>
      </c>
      <c r="D211" s="61">
        <f>5829.545+25</f>
        <v>5854.545</v>
      </c>
      <c r="E211" s="61">
        <v>6302.6</v>
      </c>
      <c r="F211" s="61">
        <v>6613</v>
      </c>
      <c r="G211" s="61">
        <v>7005</v>
      </c>
      <c r="H211" s="61">
        <v>6503.6</v>
      </c>
      <c r="I211" s="61">
        <v>7154</v>
      </c>
      <c r="J211" s="49" t="s">
        <v>100</v>
      </c>
      <c r="K211" s="7"/>
      <c r="L211" s="2"/>
      <c r="M211" s="2"/>
    </row>
    <row r="212" spans="1:13" ht="72" customHeight="1">
      <c r="A212" s="32">
        <v>76</v>
      </c>
      <c r="B212" s="35" t="s">
        <v>69</v>
      </c>
      <c r="C212" s="60">
        <f>SUM(D212:I212)</f>
        <v>51563.827</v>
      </c>
      <c r="D212" s="60">
        <f aca="true" t="shared" si="30" ref="D212:I212">D215</f>
        <v>7422.727</v>
      </c>
      <c r="E212" s="60">
        <f t="shared" si="30"/>
        <v>8267.5</v>
      </c>
      <c r="F212" s="60">
        <f t="shared" si="30"/>
        <v>8544</v>
      </c>
      <c r="G212" s="60">
        <f t="shared" si="30"/>
        <v>8689</v>
      </c>
      <c r="H212" s="60">
        <f t="shared" si="30"/>
        <v>8876.5</v>
      </c>
      <c r="I212" s="60">
        <f t="shared" si="30"/>
        <v>9764.1</v>
      </c>
      <c r="J212" s="32"/>
      <c r="K212" s="7"/>
      <c r="L212" s="2"/>
      <c r="M212" s="2"/>
    </row>
    <row r="213" spans="1:13" ht="33">
      <c r="A213" s="34">
        <v>77</v>
      </c>
      <c r="B213" s="36" t="s">
        <v>4</v>
      </c>
      <c r="C213" s="61">
        <f t="shared" si="26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78</v>
      </c>
      <c r="B214" s="36" t="s">
        <v>1</v>
      </c>
      <c r="C214" s="61">
        <f t="shared" si="26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79</v>
      </c>
      <c r="B215" s="36" t="s">
        <v>60</v>
      </c>
      <c r="C215" s="61">
        <f aca="true" t="shared" si="31" ref="C215:I215">C216+C217</f>
        <v>51563.827</v>
      </c>
      <c r="D215" s="61">
        <f t="shared" si="31"/>
        <v>7422.727</v>
      </c>
      <c r="E215" s="61">
        <f t="shared" si="31"/>
        <v>8267.5</v>
      </c>
      <c r="F215" s="61">
        <f t="shared" si="31"/>
        <v>8544</v>
      </c>
      <c r="G215" s="61">
        <f t="shared" si="31"/>
        <v>8689</v>
      </c>
      <c r="H215" s="61">
        <f t="shared" si="31"/>
        <v>8876.5</v>
      </c>
      <c r="I215" s="61">
        <f t="shared" si="31"/>
        <v>9764.1</v>
      </c>
      <c r="J215" s="34"/>
      <c r="K215" s="7"/>
      <c r="L215" s="2"/>
      <c r="M215" s="2"/>
    </row>
    <row r="216" spans="1:13" ht="99">
      <c r="A216" s="34">
        <v>80</v>
      </c>
      <c r="B216" s="36" t="s">
        <v>54</v>
      </c>
      <c r="C216" s="61">
        <f>SUM(D216:I216)</f>
        <v>39946.965</v>
      </c>
      <c r="D216" s="61">
        <v>5851.485</v>
      </c>
      <c r="E216" s="61">
        <v>6296.78</v>
      </c>
      <c r="F216" s="61">
        <v>6532</v>
      </c>
      <c r="G216" s="61">
        <v>6601</v>
      </c>
      <c r="H216" s="61">
        <v>6983.7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81</v>
      </c>
      <c r="B217" s="36" t="s">
        <v>68</v>
      </c>
      <c r="C217" s="61">
        <f>SUM(D217:I217)</f>
        <v>11616.862</v>
      </c>
      <c r="D217" s="61">
        <v>1571.242</v>
      </c>
      <c r="E217" s="61">
        <v>1970.72</v>
      </c>
      <c r="F217" s="61">
        <v>2012</v>
      </c>
      <c r="G217" s="61">
        <v>2088</v>
      </c>
      <c r="H217" s="61">
        <v>1892.8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82</v>
      </c>
      <c r="B218" s="35" t="s">
        <v>71</v>
      </c>
      <c r="C218" s="60">
        <f>SUM(D218:I218)</f>
        <v>1774</v>
      </c>
      <c r="D218" s="60">
        <f aca="true" t="shared" si="32" ref="D218:I218">D221</f>
        <v>0</v>
      </c>
      <c r="E218" s="60">
        <f t="shared" si="32"/>
        <v>174</v>
      </c>
      <c r="F218" s="60">
        <f t="shared" si="32"/>
        <v>0</v>
      </c>
      <c r="G218" s="60">
        <f t="shared" si="32"/>
        <v>0</v>
      </c>
      <c r="H218" s="60">
        <f t="shared" si="32"/>
        <v>800</v>
      </c>
      <c r="I218" s="60">
        <f t="shared" si="32"/>
        <v>800</v>
      </c>
      <c r="J218" s="32"/>
      <c r="K218" s="7"/>
      <c r="L218" s="2"/>
      <c r="M218" s="2"/>
    </row>
    <row r="219" spans="1:13" ht="33">
      <c r="A219" s="34">
        <v>83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84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85</v>
      </c>
      <c r="B221" s="36" t="s">
        <v>59</v>
      </c>
      <c r="C221" s="61">
        <f aca="true" t="shared" si="33" ref="C221:C230">SUM(D221:I221)</f>
        <v>1774</v>
      </c>
      <c r="D221" s="61">
        <f aca="true" t="shared" si="34" ref="D221:I221">D226+D222+D223+D225+D224</f>
        <v>0</v>
      </c>
      <c r="E221" s="61">
        <f t="shared" si="34"/>
        <v>174</v>
      </c>
      <c r="F221" s="61">
        <f t="shared" si="34"/>
        <v>0</v>
      </c>
      <c r="G221" s="61">
        <f t="shared" si="34"/>
        <v>0</v>
      </c>
      <c r="H221" s="61">
        <f t="shared" si="34"/>
        <v>800</v>
      </c>
      <c r="I221" s="61">
        <f t="shared" si="34"/>
        <v>800</v>
      </c>
      <c r="J221" s="34"/>
      <c r="K221" s="7"/>
      <c r="L221" s="2"/>
      <c r="M221" s="2"/>
    </row>
    <row r="222" spans="1:10" ht="66">
      <c r="A222" s="40">
        <v>86</v>
      </c>
      <c r="B222" s="36" t="s">
        <v>56</v>
      </c>
      <c r="C222" s="61">
        <f t="shared" si="33"/>
        <v>974</v>
      </c>
      <c r="D222" s="61">
        <v>0</v>
      </c>
      <c r="E222" s="61">
        <v>174</v>
      </c>
      <c r="F222" s="61">
        <v>0</v>
      </c>
      <c r="G222" s="61">
        <v>0</v>
      </c>
      <c r="H222" s="61">
        <v>400</v>
      </c>
      <c r="I222" s="61">
        <v>400</v>
      </c>
      <c r="J222" s="52" t="s">
        <v>88</v>
      </c>
    </row>
    <row r="223" spans="1:10" ht="66">
      <c r="A223" s="40">
        <v>87</v>
      </c>
      <c r="B223" s="36" t="s">
        <v>6</v>
      </c>
      <c r="C223" s="61">
        <f t="shared" si="33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88</v>
      </c>
      <c r="B224" s="36" t="s">
        <v>55</v>
      </c>
      <c r="C224" s="61">
        <f t="shared" si="33"/>
        <v>800</v>
      </c>
      <c r="D224" s="61">
        <v>0</v>
      </c>
      <c r="E224" s="61">
        <v>0</v>
      </c>
      <c r="F224" s="61">
        <v>0</v>
      </c>
      <c r="G224" s="61">
        <v>0</v>
      </c>
      <c r="H224" s="61">
        <v>400</v>
      </c>
      <c r="I224" s="61">
        <v>400</v>
      </c>
      <c r="J224" s="51" t="s">
        <v>87</v>
      </c>
    </row>
    <row r="225" spans="1:10" ht="33">
      <c r="A225" s="40">
        <v>89</v>
      </c>
      <c r="B225" s="36" t="s">
        <v>9</v>
      </c>
      <c r="C225" s="61">
        <f t="shared" si="33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90</v>
      </c>
      <c r="B226" s="36" t="s">
        <v>73</v>
      </c>
      <c r="C226" s="61">
        <f t="shared" si="33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91</v>
      </c>
      <c r="B227" s="35" t="s">
        <v>70</v>
      </c>
      <c r="C227" s="60">
        <f t="shared" si="33"/>
        <v>10000</v>
      </c>
      <c r="D227" s="60">
        <f aca="true" t="shared" si="35" ref="D227:I227">D230</f>
        <v>0</v>
      </c>
      <c r="E227" s="60">
        <f t="shared" si="35"/>
        <v>0</v>
      </c>
      <c r="F227" s="60">
        <f t="shared" si="35"/>
        <v>0</v>
      </c>
      <c r="G227" s="60">
        <f t="shared" si="35"/>
        <v>0</v>
      </c>
      <c r="H227" s="60">
        <f t="shared" si="35"/>
        <v>5000</v>
      </c>
      <c r="I227" s="60">
        <f t="shared" si="35"/>
        <v>5000</v>
      </c>
      <c r="J227" s="32"/>
      <c r="K227" s="7"/>
      <c r="L227" s="2"/>
      <c r="M227" s="2"/>
    </row>
    <row r="228" spans="1:13" ht="33">
      <c r="A228" s="34">
        <v>92</v>
      </c>
      <c r="B228" s="36" t="s">
        <v>4</v>
      </c>
      <c r="C228" s="61">
        <f t="shared" si="33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93</v>
      </c>
      <c r="B229" s="36" t="s">
        <v>1</v>
      </c>
      <c r="C229" s="61">
        <f t="shared" si="33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94</v>
      </c>
      <c r="B230" s="36" t="s">
        <v>59</v>
      </c>
      <c r="C230" s="61">
        <f t="shared" si="33"/>
        <v>10000</v>
      </c>
      <c r="D230" s="61">
        <f aca="true" t="shared" si="36" ref="D230:I230">SUM(D231:D234)</f>
        <v>0</v>
      </c>
      <c r="E230" s="61">
        <f t="shared" si="36"/>
        <v>0</v>
      </c>
      <c r="F230" s="61">
        <f t="shared" si="36"/>
        <v>0</v>
      </c>
      <c r="G230" s="61">
        <f t="shared" si="36"/>
        <v>0</v>
      </c>
      <c r="H230" s="61">
        <f t="shared" si="36"/>
        <v>5000</v>
      </c>
      <c r="I230" s="61">
        <f t="shared" si="36"/>
        <v>5000</v>
      </c>
      <c r="J230" s="34"/>
      <c r="K230" s="7"/>
      <c r="L230" s="2"/>
      <c r="M230" s="2"/>
    </row>
    <row r="231" spans="1:10" ht="33">
      <c r="A231" s="40">
        <v>95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96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97</v>
      </c>
      <c r="B233" s="36" t="s">
        <v>56</v>
      </c>
      <c r="C233" s="61">
        <f>SUM(D233:I233)</f>
        <v>5000</v>
      </c>
      <c r="D233" s="61">
        <v>0</v>
      </c>
      <c r="E233" s="61">
        <v>0</v>
      </c>
      <c r="F233" s="61">
        <v>0</v>
      </c>
      <c r="G233" s="61">
        <v>0</v>
      </c>
      <c r="H233" s="61">
        <v>5000</v>
      </c>
      <c r="I233" s="61">
        <v>0</v>
      </c>
      <c r="J233" s="34"/>
      <c r="K233" s="7"/>
      <c r="L233" s="2"/>
      <c r="M233" s="2"/>
    </row>
    <row r="234" spans="1:10" ht="33">
      <c r="A234" s="40">
        <v>98</v>
      </c>
      <c r="B234" s="36" t="s">
        <v>75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142.5" customHeight="1">
      <c r="A235" s="32">
        <v>99</v>
      </c>
      <c r="B235" s="35" t="s">
        <v>78</v>
      </c>
      <c r="C235" s="60">
        <f>SUM(D235:I235)</f>
        <v>427.79999999999995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0</v>
      </c>
      <c r="H235" s="60">
        <f>H239</f>
        <v>100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100</v>
      </c>
      <c r="B236" s="36" t="s">
        <v>4</v>
      </c>
      <c r="C236" s="61">
        <f aca="true" t="shared" si="37" ref="C236:C244">SUM(D236:E236)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101</v>
      </c>
      <c r="B237" s="36" t="s">
        <v>1</v>
      </c>
      <c r="C237" s="61">
        <f t="shared" si="37"/>
        <v>175.2</v>
      </c>
      <c r="D237" s="61">
        <f>D238</f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33">
      <c r="A238" s="34">
        <v>102</v>
      </c>
      <c r="B238" s="36" t="s">
        <v>56</v>
      </c>
      <c r="C238" s="61">
        <f t="shared" si="37"/>
        <v>175.2</v>
      </c>
      <c r="D238" s="61">
        <v>175.2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66">
      <c r="A239" s="34">
        <v>103</v>
      </c>
      <c r="B239" s="36" t="s">
        <v>59</v>
      </c>
      <c r="C239" s="61">
        <f>SUM(D239:I239)</f>
        <v>252.6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0</v>
      </c>
      <c r="H239" s="61">
        <f>H240+H241+H242</f>
        <v>100</v>
      </c>
      <c r="I239" s="61">
        <f>I240+I241+I242</f>
        <v>100</v>
      </c>
      <c r="J239" s="34"/>
      <c r="K239" s="7"/>
      <c r="L239" s="2"/>
      <c r="M239" s="2"/>
    </row>
    <row r="240" spans="1:13" ht="33">
      <c r="A240" s="34">
        <v>104</v>
      </c>
      <c r="B240" s="36" t="s">
        <v>72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3" t="s">
        <v>92</v>
      </c>
      <c r="K240" s="7"/>
      <c r="L240" s="2"/>
      <c r="M240" s="2"/>
    </row>
    <row r="241" spans="1:10" ht="33">
      <c r="A241" s="40">
        <v>105</v>
      </c>
      <c r="B241" s="36" t="s">
        <v>73</v>
      </c>
      <c r="C241" s="61">
        <f>SUM(D241:I241)</f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 t="s">
        <v>92</v>
      </c>
    </row>
    <row r="242" spans="1:10" ht="33">
      <c r="A242" s="40">
        <v>106</v>
      </c>
      <c r="B242" s="36" t="s">
        <v>56</v>
      </c>
      <c r="C242" s="61">
        <f>SUM(D242:I242)</f>
        <v>252.6</v>
      </c>
      <c r="D242" s="61">
        <v>52.6</v>
      </c>
      <c r="E242" s="61">
        <v>0</v>
      </c>
      <c r="F242" s="61">
        <v>0</v>
      </c>
      <c r="G242" s="61">
        <v>0</v>
      </c>
      <c r="H242" s="61">
        <v>100</v>
      </c>
      <c r="I242" s="61">
        <v>100</v>
      </c>
      <c r="J242" s="54"/>
    </row>
    <row r="243" spans="1:13" ht="176.25" customHeight="1">
      <c r="A243" s="32">
        <v>107</v>
      </c>
      <c r="B243" s="35" t="s">
        <v>106</v>
      </c>
      <c r="C243" s="60">
        <f>SUM(D243:I243)</f>
        <v>100</v>
      </c>
      <c r="D243" s="60">
        <f aca="true" t="shared" si="38" ref="D243:I243">D246</f>
        <v>0</v>
      </c>
      <c r="E243" s="60">
        <f t="shared" si="38"/>
        <v>0</v>
      </c>
      <c r="F243" s="60">
        <f t="shared" si="38"/>
        <v>0</v>
      </c>
      <c r="G243" s="60">
        <f t="shared" si="38"/>
        <v>0</v>
      </c>
      <c r="H243" s="60">
        <f t="shared" si="38"/>
        <v>50</v>
      </c>
      <c r="I243" s="60">
        <f t="shared" si="38"/>
        <v>50</v>
      </c>
      <c r="J243" s="56">
        <v>36</v>
      </c>
      <c r="K243" s="7"/>
      <c r="L243" s="2"/>
      <c r="M243" s="2"/>
    </row>
    <row r="244" spans="1:13" ht="33">
      <c r="A244" s="34">
        <v>108</v>
      </c>
      <c r="B244" s="36" t="s">
        <v>4</v>
      </c>
      <c r="C244" s="61">
        <f t="shared" si="37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109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110</v>
      </c>
      <c r="B246" s="36" t="s">
        <v>59</v>
      </c>
      <c r="C246" s="61">
        <f>SUM(D246:I246)</f>
        <v>100</v>
      </c>
      <c r="D246" s="61">
        <f aca="true" t="shared" si="39" ref="D246:I246">SUM(D247:D249)</f>
        <v>0</v>
      </c>
      <c r="E246" s="61">
        <f t="shared" si="39"/>
        <v>0</v>
      </c>
      <c r="F246" s="61">
        <f t="shared" si="39"/>
        <v>0</v>
      </c>
      <c r="G246" s="61">
        <f t="shared" si="39"/>
        <v>0</v>
      </c>
      <c r="H246" s="61">
        <f t="shared" si="39"/>
        <v>50</v>
      </c>
      <c r="I246" s="61">
        <f t="shared" si="39"/>
        <v>50</v>
      </c>
      <c r="J246" s="55"/>
      <c r="K246" s="7"/>
      <c r="L246" s="2"/>
      <c r="M246" s="2"/>
    </row>
    <row r="247" spans="1:13" ht="66">
      <c r="A247" s="34">
        <v>111</v>
      </c>
      <c r="B247" s="36" t="s">
        <v>56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 t="s">
        <v>88</v>
      </c>
      <c r="K247" s="7"/>
      <c r="L247" s="2"/>
      <c r="M247" s="2"/>
    </row>
    <row r="248" spans="1:10" ht="33">
      <c r="A248" s="40">
        <v>112</v>
      </c>
      <c r="B248" s="36" t="s">
        <v>55</v>
      </c>
      <c r="C248" s="61">
        <f>SUM(D248:I248)</f>
        <v>50</v>
      </c>
      <c r="D248" s="61">
        <v>0</v>
      </c>
      <c r="E248" s="61">
        <v>0</v>
      </c>
      <c r="F248" s="61">
        <v>0</v>
      </c>
      <c r="G248" s="61">
        <v>0</v>
      </c>
      <c r="H248" s="61">
        <v>50</v>
      </c>
      <c r="I248" s="61">
        <v>0</v>
      </c>
      <c r="J248" s="57" t="s">
        <v>87</v>
      </c>
    </row>
    <row r="249" spans="1:10" ht="66">
      <c r="A249" s="40">
        <v>113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89</v>
      </c>
    </row>
    <row r="250" ht="58.5" customHeight="1">
      <c r="B250" s="63" t="s">
        <v>107</v>
      </c>
    </row>
  </sheetData>
  <sheetProtection/>
  <autoFilter ref="A15:M190"/>
  <mergeCells count="12">
    <mergeCell ref="D8:J8"/>
    <mergeCell ref="A9:J9"/>
    <mergeCell ref="A10:A14"/>
    <mergeCell ref="B10:B14"/>
    <mergeCell ref="C10:I13"/>
    <mergeCell ref="J10:J14"/>
    <mergeCell ref="G7:J7"/>
    <mergeCell ref="G3:J3"/>
    <mergeCell ref="G1:J1"/>
    <mergeCell ref="G2:J2"/>
    <mergeCell ref="G5:J5"/>
    <mergeCell ref="G6:J6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2020-02-06T04:45:49Z</cp:lastPrinted>
  <dcterms:created xsi:type="dcterms:W3CDTF">2010-08-25T12:40:26Z</dcterms:created>
  <dcterms:modified xsi:type="dcterms:W3CDTF">2020-02-06T04:46:00Z</dcterms:modified>
  <cp:category/>
  <cp:version/>
  <cp:contentType/>
  <cp:contentStatus/>
</cp:coreProperties>
</file>