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1074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CH7" i="1" l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<sst xmlns="http://schemas.openxmlformats.org/spreadsheetml/2006/main" count="79" uniqueCount="67">
  <si>
    <t>Отчет № 9. 31.07.2017 18:48:08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</si>
  <si>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</si>
  <si>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Заринского городского Собрания депутатов Алтайского края седьмого созыва</t>
  </si>
  <si>
    <t>Избирательная комиссия муниципального образования город Заринск</t>
  </si>
  <si>
    <t>По состоянию на 31.07.2017</t>
  </si>
  <si>
    <t>В руб.</t>
  </si>
  <si>
    <t>1</t>
  </si>
  <si>
    <t>1.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</si>
  <si>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</si>
  <si>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</si>
  <si>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</si>
  <si>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</si>
  <si>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</si>
  <si>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</si>
  <si>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</si>
  <si>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</si>
  <si>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выдвинувшим его избирательным объединением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</si>
  <si>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</si>
  <si>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</si>
  <si>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</si>
  <si>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</si>
  <si>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</si>
  <si>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ч. 6 ст. 82 и ч.3 ст. 129 Кодекса Алтайского края о выборах, референдуме, отзыве</t>
  </si>
  <si>
    <t>1.2.1</t>
  </si>
  <si>
    <t>1.2.1 Собственные средства кандидата, избирательного объединения, средства, выделенные кандидату, выдвинувшим его избирательным объединением</t>
  </si>
  <si>
    <t>1.2.2</t>
  </si>
  <si>
    <t>1.2.2 Средства гражданина</t>
  </si>
  <si>
    <t>1.2.3</t>
  </si>
  <si>
    <t>1.2.3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</si>
  <si>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</si>
  <si>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</si>
  <si>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</si>
  <si>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</si>
  <si>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</si>
  <si>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</si>
  <si>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</si>
  <si>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</si>
  <si>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</si>
  <si>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</si>
  <si>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</si>
  <si>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</t>
  </si>
  <si>
    <t>2.3</t>
  </si>
  <si>
    <t>2.3 Возвращено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</si>
  <si>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</si>
  <si>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</si>
  <si>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</si>
  <si>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</si>
  <si>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</si>
  <si>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</si>
  <si>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</si>
  <si>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</si>
  <si>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</si>
  <si>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</si>
  <si>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</si>
  <si>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</si>
  <si>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</si>
  <si>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</si>
  <si>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</si>
  <si>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</si>
  <si>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</si>
  <si>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</si>
  <si>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</si>
  <si>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</si>
  <si>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</si>
  <si>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 денежным средствам</t>
  </si>
  <si>
    <t>5</t>
  </si>
  <si>
    <t>5. Остаток средств фонда на дату сдачи отчета (заверяется банковской справкой)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</si>
</sst>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quotePrefix="1" applyNumberFormat="1" applyFont="1" applyFill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4"/>
  <sheetViews>
    <sheetView tabSelected="1" topLeftCell="AW1" workbookViewId="0">
      <selection activeCell="R7" sqref="R7"/>
    </sheetView>
  </sheetViews>
  <sheetFormatPr defaultRowHeight="15" x14ac:dyDescent="0.25"/>
  <cols>
    <col min="1" max="1" width="9.140625" customWidth="1"/>
    <col min="2" max="2" width="36.85546875" customWidth="1"/>
    <col min="3" max="3" width="8" customWidth="1"/>
    <col min="4" max="4" width="7.85546875" bestFit="1" customWidth="1"/>
    <col min="5" max="18" width="4" bestFit="1" customWidth="1"/>
    <col min="19" max="19" width="4.85546875" bestFit="1" customWidth="1"/>
    <col min="20" max="22" width="4" bestFit="1" customWidth="1"/>
    <col min="23" max="23" width="7" bestFit="1" customWidth="1"/>
    <col min="24" max="26" width="4" bestFit="1" customWidth="1"/>
    <col min="27" max="27" width="4.85546875" bestFit="1" customWidth="1"/>
    <col min="28" max="30" width="7" bestFit="1" customWidth="1"/>
    <col min="31" max="31" width="5.7109375" bestFit="1" customWidth="1"/>
    <col min="32" max="36" width="4" bestFit="1" customWidth="1"/>
    <col min="37" max="37" width="7" bestFit="1" customWidth="1"/>
    <col min="38" max="40" width="4" bestFit="1" customWidth="1"/>
    <col min="41" max="41" width="7" bestFit="1" customWidth="1"/>
    <col min="42" max="43" width="4.85546875" bestFit="1" customWidth="1"/>
    <col min="44" max="44" width="4" bestFit="1" customWidth="1"/>
    <col min="45" max="45" width="5.7109375" bestFit="1" customWidth="1"/>
    <col min="46" max="47" width="4" bestFit="1" customWidth="1"/>
    <col min="48" max="48" width="5.7109375" bestFit="1" customWidth="1"/>
    <col min="49" max="49" width="7" bestFit="1" customWidth="1"/>
    <col min="50" max="50" width="4.85546875" bestFit="1" customWidth="1"/>
    <col min="51" max="51" width="7" bestFit="1" customWidth="1"/>
    <col min="52" max="56" width="4" bestFit="1" customWidth="1"/>
    <col min="57" max="57" width="7" bestFit="1" customWidth="1"/>
    <col min="58" max="58" width="4" bestFit="1" customWidth="1"/>
    <col min="59" max="59" width="7" bestFit="1" customWidth="1"/>
    <col min="60" max="64" width="4" bestFit="1" customWidth="1"/>
    <col min="65" max="66" width="7" bestFit="1" customWidth="1"/>
    <col min="67" max="84" width="4" bestFit="1" customWidth="1"/>
    <col min="85" max="85" width="6" customWidth="1"/>
    <col min="86" max="86" width="4.42578125" bestFit="1" customWidth="1"/>
  </cols>
  <sheetData>
    <row r="1" spans="1:86" ht="15" customHeight="1" x14ac:dyDescent="0.25">
      <c r="CG1" s="1" t="s">
        <v>0</v>
      </c>
    </row>
    <row r="2" spans="1:86" ht="120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6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6" ht="15.75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6" x14ac:dyDescent="0.25">
      <c r="CG5" s="2" t="s">
        <v>4</v>
      </c>
    </row>
    <row r="6" spans="1:86" x14ac:dyDescent="0.25">
      <c r="CG6" s="2" t="s">
        <v>5</v>
      </c>
    </row>
    <row r="7" spans="1:86" ht="211.5" x14ac:dyDescent="0.25">
      <c r="A7" s="3" t="str">
        <f>"№ строки"</f>
        <v>№ строки</v>
      </c>
      <c r="B7" s="3" t="str">
        <f>"Строка финансового отчета"</f>
        <v>Строка финансового отчета</v>
      </c>
      <c r="C7" s="3" t="str">
        <f>"Шифр строки"</f>
        <v>Шифр строки</v>
      </c>
      <c r="D7" s="3" t="str">
        <f>"Итого по избирательным объединениям, кандидатам"</f>
        <v>Итого по избирательным объединениям, кандидатам</v>
      </c>
      <c r="E7" s="4" t="str">
        <f>"Абраменко Денис Владимирович"</f>
        <v>Абраменко Денис Владимирович</v>
      </c>
      <c r="F7" s="4" t="str">
        <f>"Кабышев Борис Борисович"</f>
        <v>Кабышев Борис Борисович</v>
      </c>
      <c r="G7" s="4" t="str">
        <f>"Лаговский Александр Викторович"</f>
        <v>Лаговский Александр Викторович</v>
      </c>
      <c r="H7" s="4" t="str">
        <f>"Фичанин Руслан Евгеньевич"</f>
        <v>Фичанин Руслан Евгеньевич</v>
      </c>
      <c r="I7" s="4" t="str">
        <f>"Чадаев Игорь Владимирович"</f>
        <v>Чадаев Игорь Владимирович</v>
      </c>
      <c r="J7" s="4" t="str">
        <f>"Избирательный округ (Округ №1 (№ 1)), всего"</f>
        <v>Избирательный округ (Округ №1 (№ 1)), всего</v>
      </c>
      <c r="K7" s="4" t="str">
        <f>"Бауэр Евгений Александрович"</f>
        <v>Бауэр Евгений Александрович</v>
      </c>
      <c r="L7" s="4" t="str">
        <f>"Вальтер Артур Викторович"</f>
        <v>Вальтер Артур Викторович</v>
      </c>
      <c r="M7" s="4" t="str">
        <f>"Габов Александр Сергеевич"</f>
        <v>Габов Александр Сергеевич</v>
      </c>
      <c r="N7" s="4" t="str">
        <f>"Городилов Станислав Станиславович"</f>
        <v>Городилов Станислав Станиславович</v>
      </c>
      <c r="O7" s="4" t="str">
        <f>"Елькин Евгений Геннадьевич"</f>
        <v>Елькин Евгений Геннадьевич</v>
      </c>
      <c r="P7" s="4" t="str">
        <f>"Негреева Елена Анатольевна"</f>
        <v>Негреева Елена Анатольевна</v>
      </c>
      <c r="Q7" s="4" t="str">
        <f>"Чехлова Мария Егоровна"</f>
        <v>Чехлова Мария Егоровна</v>
      </c>
      <c r="R7" s="4" t="str">
        <f>"Избирательный округ (Округ №10 (№ 10)), всего"</f>
        <v>Избирательный округ (Округ №10 (№ 10)), всего</v>
      </c>
      <c r="S7" s="4" t="str">
        <f>"Аксенов Николай Александрович"</f>
        <v>Аксенов Николай Александрович</v>
      </c>
      <c r="T7" s="4" t="str">
        <f>"Батог Константин Алексеевич"</f>
        <v>Батог Константин Алексеевич</v>
      </c>
      <c r="U7" s="4" t="str">
        <f>"Гущин Антон Викторович"</f>
        <v>Гущин Антон Викторович</v>
      </c>
      <c r="V7" s="4" t="str">
        <f>"Дисюн Сергей Александрович"</f>
        <v>Дисюн Сергей Александрович</v>
      </c>
      <c r="W7" s="4" t="str">
        <f>"Долгинцева Наталья Александровна"</f>
        <v>Долгинцева Наталья Александровна</v>
      </c>
      <c r="X7" s="4" t="str">
        <f>"Климочкина Елена Владимировна"</f>
        <v>Климочкина Елена Владимировна</v>
      </c>
      <c r="Y7" s="4" t="str">
        <f>"Коровкин Владимир Витальевич"</f>
        <v>Коровкин Владимир Витальевич</v>
      </c>
      <c r="Z7" s="4" t="str">
        <f>"Кукин Александр Александрович"</f>
        <v>Кукин Александр Александрович</v>
      </c>
      <c r="AA7" s="4" t="str">
        <f>"Пискунов Олег Викторович"</f>
        <v>Пискунов Олег Викторович</v>
      </c>
      <c r="AB7" s="4" t="str">
        <f>"Избирательный округ (Округ №2 (№ 2)), всего"</f>
        <v>Избирательный округ (Округ №2 (№ 2)), всего</v>
      </c>
      <c r="AC7" s="4" t="str">
        <f>"Бакаев Олег Евгеньевич"</f>
        <v>Бакаев Олег Евгеньевич</v>
      </c>
      <c r="AD7" s="4" t="str">
        <f>"Вертоградова Марина Генриховна"</f>
        <v>Вертоградова Марина Генриховна</v>
      </c>
      <c r="AE7" s="4" t="str">
        <f>"Волов Виталий Николаевич"</f>
        <v>Волов Виталий Николаевич</v>
      </c>
      <c r="AF7" s="4" t="str">
        <f>"Гриценко Виктор Сергеевич"</f>
        <v>Гриценко Виктор Сергеевич</v>
      </c>
      <c r="AG7" s="4" t="str">
        <f>"Гуров Валерий Петрович"</f>
        <v>Гуров Валерий Петрович</v>
      </c>
      <c r="AH7" s="4" t="str">
        <f>"Зленко Сергей Владимирович"</f>
        <v>Зленко Сергей Владимирович</v>
      </c>
      <c r="AI7" s="4" t="str">
        <f>"Хомяков Олег Анатольевич"</f>
        <v>Хомяков Олег Анатольевич</v>
      </c>
      <c r="AJ7" s="4" t="str">
        <f>"Шутов Игорь Анатольевич"</f>
        <v>Шутов Игорь Анатольевич</v>
      </c>
      <c r="AK7" s="4" t="str">
        <f>"Избирательный округ (Округ №3 (№ 3)), всего"</f>
        <v>Избирательный округ (Округ №3 (№ 3)), всего</v>
      </c>
      <c r="AL7" s="4" t="str">
        <f>"Букин Антон Григорьевич"</f>
        <v>Букин Антон Григорьевич</v>
      </c>
      <c r="AM7" s="4" t="str">
        <f>"Буянкин Евгений Иванович"</f>
        <v>Буянкин Евгений Иванович</v>
      </c>
      <c r="AN7" s="4" t="str">
        <f>"Голущенко Евгений Геннадьевич"</f>
        <v>Голущенко Евгений Геннадьевич</v>
      </c>
      <c r="AO7" s="4" t="str">
        <f>"Лоренц Виктор Викторович"</f>
        <v>Лоренц Виктор Викторович</v>
      </c>
      <c r="AP7" s="4" t="str">
        <f>"Марьясов Дмитрий Николаевич"</f>
        <v>Марьясов Дмитрий Николаевич</v>
      </c>
      <c r="AQ7" s="4" t="str">
        <f>"Марьясова Олеся Юрьевна"</f>
        <v>Марьясова Олеся Юрьевна</v>
      </c>
      <c r="AR7" s="4" t="str">
        <f>"Мякишев Егор Михайлович"</f>
        <v>Мякишев Егор Михайлович</v>
      </c>
      <c r="AS7" s="4" t="str">
        <f>"Пинегин Семён Владимирович"</f>
        <v>Пинегин Семён Владимирович</v>
      </c>
      <c r="AT7" s="4" t="str">
        <f>"Титовский Валерий Федорович"</f>
        <v>Титовский Валерий Федорович</v>
      </c>
      <c r="AU7" s="4" t="str">
        <f>"Усольцева Ольга Алексеевна"</f>
        <v>Усольцева Ольга Алексеевна</v>
      </c>
      <c r="AV7" s="4" t="str">
        <f>"Чистанов Евгений Юрьевич"</f>
        <v>Чистанов Евгений Юрьевич</v>
      </c>
      <c r="AW7" s="4" t="str">
        <f>"Избирательный округ (Округ №4 (№ 4)), всего"</f>
        <v>Избирательный округ (Округ №4 (№ 4)), всего</v>
      </c>
      <c r="AX7" s="4" t="str">
        <f>"Валых Виктор Викторович"</f>
        <v>Валых Виктор Викторович</v>
      </c>
      <c r="AY7" s="4" t="str">
        <f>"Гавшина Татьяна Викторовна"</f>
        <v>Гавшина Татьяна Викторовна</v>
      </c>
      <c r="AZ7" s="4" t="str">
        <f>"Золотарева Виктория Алексеевна"</f>
        <v>Золотарева Виктория Алексеевна</v>
      </c>
      <c r="BA7" s="4" t="str">
        <f>"Колмаков Константин Александрович"</f>
        <v>Колмаков Константин Александрович</v>
      </c>
      <c r="BB7" s="4" t="str">
        <f>"Макашенец Петр Ильич"</f>
        <v>Макашенец Петр Ильич</v>
      </c>
      <c r="BC7" s="4" t="str">
        <f>"Нартов Данила Олегович"</f>
        <v>Нартов Данила Олегович</v>
      </c>
      <c r="BD7" s="4" t="str">
        <f>"Сивухин Григорий Дмитриевич"</f>
        <v>Сивухин Григорий Дмитриевич</v>
      </c>
      <c r="BE7" s="4" t="str">
        <f>"Избирательный округ (Округ №5 (№ 5)), всего"</f>
        <v>Избирательный округ (Округ №5 (№ 5)), всего</v>
      </c>
      <c r="BF7" s="4" t="str">
        <f>"Булавин Константин Юрьевич"</f>
        <v>Булавин Константин Юрьевич</v>
      </c>
      <c r="BG7" s="4" t="str">
        <f>"Городилов Павел Станиславович"</f>
        <v>Городилов Павел Станиславович</v>
      </c>
      <c r="BH7" s="4" t="str">
        <f>"Кешвенов Алексей Михайлович"</f>
        <v>Кешвенов Алексей Михайлович</v>
      </c>
      <c r="BI7" s="4" t="str">
        <f>"Лихоманов Андрей Валентинович"</f>
        <v>Лихоманов Андрей Валентинович</v>
      </c>
      <c r="BJ7" s="4" t="str">
        <f>"Ремизова Оксана Алексеевна"</f>
        <v>Ремизова Оксана Алексеевна</v>
      </c>
      <c r="BK7" s="4" t="str">
        <f>"Усольцев Игорь Юрьевич"</f>
        <v>Усольцев Игорь Юрьевич</v>
      </c>
      <c r="BL7" s="4" t="str">
        <f>"Цаберябая Татьяна Владимировна"</f>
        <v>Цаберябая Татьяна Владимировна</v>
      </c>
      <c r="BM7" s="4" t="str">
        <f>"Шипилов Сергей Васильевич"</f>
        <v>Шипилов Сергей Васильевич</v>
      </c>
      <c r="BN7" s="4" t="str">
        <f>"Избирательный округ (Округ №6 (№ 6)), всего"</f>
        <v>Избирательный округ (Округ №6 (№ 6)), всего</v>
      </c>
      <c r="BO7" s="4" t="str">
        <f>"Герайкина Людмила Сергеевна"</f>
        <v>Герайкина Людмила Сергеевна</v>
      </c>
      <c r="BP7" s="4" t="str">
        <f>"Нестеров Олег Викторович"</f>
        <v>Нестеров Олег Викторович</v>
      </c>
      <c r="BQ7" s="4" t="str">
        <f>"Панкратьев Константин Николаевич"</f>
        <v>Панкратьев Константин Николаевич</v>
      </c>
      <c r="BR7" s="4" t="str">
        <f>"Семиусов Алексей Анатольевич"</f>
        <v>Семиусов Алексей Анатольевич</v>
      </c>
      <c r="BS7" s="4" t="str">
        <f>"Сухих Любовь Ивановна"</f>
        <v>Сухих Любовь Ивановна</v>
      </c>
      <c r="BT7" s="4" t="str">
        <f>"Яшин Андрей Григорьевич"</f>
        <v>Яшин Андрей Григорьевич</v>
      </c>
      <c r="BU7" s="4" t="str">
        <f>"Избирательный округ (Округ №7 (№ 7)), всего"</f>
        <v>Избирательный округ (Округ №7 (№ 7)), всего</v>
      </c>
      <c r="BV7" s="4" t="str">
        <f>"Ангел Антон Викторович"</f>
        <v>Ангел Антон Викторович</v>
      </c>
      <c r="BW7" s="4" t="str">
        <f>"Евсеев Олег Владимирович"</f>
        <v>Евсеев Олег Владимирович</v>
      </c>
      <c r="BX7" s="4" t="str">
        <f>"Кривощёков Тимур Ганиевич"</f>
        <v>Кривощёков Тимур Ганиевич</v>
      </c>
      <c r="BY7" s="4" t="str">
        <f>"Лесюков Алексей Анатольевич"</f>
        <v>Лесюков Алексей Анатольевич</v>
      </c>
      <c r="BZ7" s="4" t="str">
        <f>"Лодня Анжела Александровна"</f>
        <v>Лодня Анжела Александровна</v>
      </c>
      <c r="CA7" s="4" t="str">
        <f>"Избирательный округ (Округ №8 (№ 8)), всего"</f>
        <v>Избирательный округ (Округ №8 (№ 8)), всего</v>
      </c>
      <c r="CB7" s="4" t="str">
        <f>"Балабаева Любовь Николаевна"</f>
        <v>Балабаева Любовь Николаевна</v>
      </c>
      <c r="CC7" s="4" t="str">
        <f>"Королевских Николай Иванович"</f>
        <v>Королевских Николай Иванович</v>
      </c>
      <c r="CD7" s="4" t="str">
        <f>"Кошкарев Дмитрий Михайлович"</f>
        <v>Кошкарев Дмитрий Михайлович</v>
      </c>
      <c r="CE7" s="4" t="str">
        <f>"Лебедева Оксана Владимировна"</f>
        <v>Лебедева Оксана Владимировна</v>
      </c>
      <c r="CF7" s="4" t="str">
        <f>"Черний Виталий Сергеевич"</f>
        <v>Черний Виталий Сергеевич</v>
      </c>
      <c r="CG7" s="4" t="str">
        <f>"Шабураков Александр Степанович"</f>
        <v>Шабураков Александр Степанович</v>
      </c>
      <c r="CH7" s="10" t="str">
        <f>"Избирательный округ (Округ №9 (№ 9)), всего"</f>
        <v>Избирательный округ (Округ №9 (№ 9)), всего</v>
      </c>
    </row>
    <row r="8" spans="1:86" x14ac:dyDescent="0.25">
      <c r="A8" s="5" t="s">
        <v>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3">
        <v>44</v>
      </c>
      <c r="AS8" s="3">
        <v>45</v>
      </c>
      <c r="AT8" s="3">
        <v>46</v>
      </c>
      <c r="AU8" s="3">
        <v>47</v>
      </c>
      <c r="AV8" s="3">
        <v>48</v>
      </c>
      <c r="AW8" s="3">
        <v>49</v>
      </c>
      <c r="AX8" s="3">
        <v>50</v>
      </c>
      <c r="AY8" s="3">
        <v>51</v>
      </c>
      <c r="AZ8" s="3">
        <v>52</v>
      </c>
      <c r="BA8" s="3">
        <v>53</v>
      </c>
      <c r="BB8" s="3">
        <v>54</v>
      </c>
      <c r="BC8" s="3">
        <v>55</v>
      </c>
      <c r="BD8" s="3">
        <v>56</v>
      </c>
      <c r="BE8" s="3">
        <v>57</v>
      </c>
      <c r="BF8" s="3">
        <v>58</v>
      </c>
      <c r="BG8" s="3">
        <v>59</v>
      </c>
      <c r="BH8" s="3">
        <v>60</v>
      </c>
      <c r="BI8" s="3">
        <v>61</v>
      </c>
      <c r="BJ8" s="3">
        <v>62</v>
      </c>
      <c r="BK8" s="3">
        <v>63</v>
      </c>
      <c r="BL8" s="3">
        <v>64</v>
      </c>
      <c r="BM8" s="3">
        <v>65</v>
      </c>
      <c r="BN8" s="3">
        <v>66</v>
      </c>
      <c r="BO8" s="3">
        <v>67</v>
      </c>
      <c r="BP8" s="3">
        <v>68</v>
      </c>
      <c r="BQ8" s="3">
        <v>69</v>
      </c>
      <c r="BR8" s="3">
        <v>70</v>
      </c>
      <c r="BS8" s="3">
        <v>71</v>
      </c>
      <c r="BT8" s="3">
        <v>72</v>
      </c>
      <c r="BU8" s="3">
        <v>73</v>
      </c>
      <c r="BV8" s="3">
        <v>74</v>
      </c>
      <c r="BW8" s="3">
        <v>75</v>
      </c>
      <c r="BX8" s="3">
        <v>76</v>
      </c>
      <c r="BY8" s="3">
        <v>77</v>
      </c>
      <c r="BZ8" s="3">
        <v>78</v>
      </c>
      <c r="CA8" s="3">
        <v>79</v>
      </c>
      <c r="CB8" s="3">
        <v>80</v>
      </c>
      <c r="CC8" s="3">
        <v>81</v>
      </c>
      <c r="CD8" s="3">
        <v>82</v>
      </c>
      <c r="CE8" s="3">
        <v>83</v>
      </c>
      <c r="CF8" s="3">
        <v>84</v>
      </c>
      <c r="CG8" s="3">
        <v>85</v>
      </c>
      <c r="CH8" s="11">
        <v>86</v>
      </c>
    </row>
    <row r="9" spans="1:86" ht="25.5" x14ac:dyDescent="0.25">
      <c r="A9" s="6" t="s">
        <v>6</v>
      </c>
      <c r="B9" s="7" t="s">
        <v>7</v>
      </c>
      <c r="C9" s="8">
        <v>10</v>
      </c>
      <c r="D9" s="9">
        <v>14770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10</v>
      </c>
      <c r="T9" s="9">
        <v>0</v>
      </c>
      <c r="U9" s="9">
        <v>0</v>
      </c>
      <c r="V9" s="9">
        <v>0</v>
      </c>
      <c r="W9" s="9">
        <v>2000</v>
      </c>
      <c r="X9" s="9">
        <v>0</v>
      </c>
      <c r="Y9" s="9">
        <v>0</v>
      </c>
      <c r="Z9" s="9">
        <v>0</v>
      </c>
      <c r="AA9" s="9">
        <v>10</v>
      </c>
      <c r="AB9" s="9">
        <v>2020</v>
      </c>
      <c r="AC9" s="9">
        <v>1000</v>
      </c>
      <c r="AD9" s="9">
        <v>2000</v>
      </c>
      <c r="AE9" s="9">
        <v>120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3120</v>
      </c>
      <c r="AL9" s="9">
        <v>0</v>
      </c>
      <c r="AM9" s="9">
        <v>0</v>
      </c>
      <c r="AN9" s="9">
        <v>0</v>
      </c>
      <c r="AO9" s="9">
        <v>2000</v>
      </c>
      <c r="AP9" s="9">
        <v>10</v>
      </c>
      <c r="AQ9" s="9">
        <v>10</v>
      </c>
      <c r="AR9" s="9">
        <v>0</v>
      </c>
      <c r="AS9" s="9">
        <v>500</v>
      </c>
      <c r="AT9" s="9">
        <v>0</v>
      </c>
      <c r="AU9" s="9">
        <v>0</v>
      </c>
      <c r="AV9" s="9">
        <v>100</v>
      </c>
      <c r="AW9" s="9">
        <v>2620</v>
      </c>
      <c r="AX9" s="9">
        <v>10</v>
      </c>
      <c r="AY9" s="9">
        <v>2000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2010</v>
      </c>
      <c r="BF9" s="9">
        <v>0</v>
      </c>
      <c r="BG9" s="9">
        <v>3000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2000</v>
      </c>
      <c r="BN9" s="9">
        <v>5000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12">
        <v>0</v>
      </c>
    </row>
    <row r="10" spans="1:86" x14ac:dyDescent="0.25">
      <c r="A10" s="6" t="s">
        <v>8</v>
      </c>
      <c r="B10" s="8" t="s">
        <v>9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12"/>
    </row>
    <row r="11" spans="1:86" ht="38.25" x14ac:dyDescent="0.25">
      <c r="A11" s="6" t="s">
        <v>10</v>
      </c>
      <c r="B11" s="7" t="s">
        <v>11</v>
      </c>
      <c r="C11" s="8">
        <v>20</v>
      </c>
      <c r="D11" s="9">
        <v>14770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10</v>
      </c>
      <c r="T11" s="9">
        <v>0</v>
      </c>
      <c r="U11" s="9">
        <v>0</v>
      </c>
      <c r="V11" s="9">
        <v>0</v>
      </c>
      <c r="W11" s="9">
        <v>2000</v>
      </c>
      <c r="X11" s="9">
        <v>0</v>
      </c>
      <c r="Y11" s="9">
        <v>0</v>
      </c>
      <c r="Z11" s="9">
        <v>0</v>
      </c>
      <c r="AA11" s="9">
        <v>10</v>
      </c>
      <c r="AB11" s="9">
        <v>2020</v>
      </c>
      <c r="AC11" s="9">
        <v>1000</v>
      </c>
      <c r="AD11" s="9">
        <v>2000</v>
      </c>
      <c r="AE11" s="9">
        <v>120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3120</v>
      </c>
      <c r="AL11" s="9">
        <v>0</v>
      </c>
      <c r="AM11" s="9">
        <v>0</v>
      </c>
      <c r="AN11" s="9">
        <v>0</v>
      </c>
      <c r="AO11" s="9">
        <v>2000</v>
      </c>
      <c r="AP11" s="9">
        <v>10</v>
      </c>
      <c r="AQ11" s="9">
        <v>10</v>
      </c>
      <c r="AR11" s="9">
        <v>0</v>
      </c>
      <c r="AS11" s="9">
        <v>500</v>
      </c>
      <c r="AT11" s="9">
        <v>0</v>
      </c>
      <c r="AU11" s="9">
        <v>0</v>
      </c>
      <c r="AV11" s="9">
        <v>100</v>
      </c>
      <c r="AW11" s="9">
        <v>2620</v>
      </c>
      <c r="AX11" s="9">
        <v>10</v>
      </c>
      <c r="AY11" s="9">
        <v>2000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2010</v>
      </c>
      <c r="BF11" s="9">
        <v>0</v>
      </c>
      <c r="BG11" s="9">
        <v>3000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2000</v>
      </c>
      <c r="BN11" s="9">
        <v>5000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12">
        <v>0</v>
      </c>
    </row>
    <row r="12" spans="1:86" x14ac:dyDescent="0.25">
      <c r="A12" s="6" t="s">
        <v>8</v>
      </c>
      <c r="B12" s="8" t="s">
        <v>12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12"/>
    </row>
    <row r="13" spans="1:86" ht="25.5" x14ac:dyDescent="0.25">
      <c r="A13" s="6" t="s">
        <v>13</v>
      </c>
      <c r="B13" s="7" t="s">
        <v>14</v>
      </c>
      <c r="C13" s="8">
        <v>30</v>
      </c>
      <c r="D13" s="9">
        <v>14270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10</v>
      </c>
      <c r="T13" s="9">
        <v>0</v>
      </c>
      <c r="U13" s="9">
        <v>0</v>
      </c>
      <c r="V13" s="9">
        <v>0</v>
      </c>
      <c r="W13" s="9">
        <v>2000</v>
      </c>
      <c r="X13" s="9">
        <v>0</v>
      </c>
      <c r="Y13" s="9">
        <v>0</v>
      </c>
      <c r="Z13" s="9">
        <v>0</v>
      </c>
      <c r="AA13" s="9">
        <v>10</v>
      </c>
      <c r="AB13" s="9">
        <v>2020</v>
      </c>
      <c r="AC13" s="9">
        <v>1000</v>
      </c>
      <c r="AD13" s="9">
        <v>2000</v>
      </c>
      <c r="AE13" s="9">
        <v>120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3120</v>
      </c>
      <c r="AL13" s="9">
        <v>0</v>
      </c>
      <c r="AM13" s="9">
        <v>0</v>
      </c>
      <c r="AN13" s="9">
        <v>0</v>
      </c>
      <c r="AO13" s="9">
        <v>2000</v>
      </c>
      <c r="AP13" s="9">
        <v>10</v>
      </c>
      <c r="AQ13" s="9">
        <v>10</v>
      </c>
      <c r="AR13" s="9">
        <v>0</v>
      </c>
      <c r="AS13" s="9">
        <v>0</v>
      </c>
      <c r="AT13" s="9">
        <v>0</v>
      </c>
      <c r="AU13" s="9">
        <v>0</v>
      </c>
      <c r="AV13" s="9">
        <v>100</v>
      </c>
      <c r="AW13" s="9">
        <v>2120</v>
      </c>
      <c r="AX13" s="9">
        <v>10</v>
      </c>
      <c r="AY13" s="9">
        <v>2000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2010</v>
      </c>
      <c r="BF13" s="9">
        <v>0</v>
      </c>
      <c r="BG13" s="9">
        <v>3000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2000</v>
      </c>
      <c r="BN13" s="9">
        <v>5000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12">
        <v>0</v>
      </c>
    </row>
    <row r="14" spans="1:86" ht="38.25" x14ac:dyDescent="0.25">
      <c r="A14" s="6" t="s">
        <v>15</v>
      </c>
      <c r="B14" s="7" t="s">
        <v>16</v>
      </c>
      <c r="C14" s="8">
        <v>40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12">
        <v>0</v>
      </c>
    </row>
    <row r="15" spans="1:86" ht="25.5" x14ac:dyDescent="0.25">
      <c r="A15" s="6" t="s">
        <v>17</v>
      </c>
      <c r="B15" s="7" t="s">
        <v>18</v>
      </c>
      <c r="C15" s="8">
        <v>50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12">
        <v>0</v>
      </c>
    </row>
    <row r="16" spans="1:86" ht="25.5" x14ac:dyDescent="0.25">
      <c r="A16" s="6" t="s">
        <v>19</v>
      </c>
      <c r="B16" s="7" t="s">
        <v>20</v>
      </c>
      <c r="C16" s="8">
        <v>60</v>
      </c>
      <c r="D16" s="9">
        <v>500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500</v>
      </c>
      <c r="AT16" s="9">
        <v>0</v>
      </c>
      <c r="AU16" s="9">
        <v>0</v>
      </c>
      <c r="AV16" s="9">
        <v>0</v>
      </c>
      <c r="AW16" s="9">
        <v>500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12">
        <v>0</v>
      </c>
    </row>
    <row r="17" spans="1:86" ht="63.75" x14ac:dyDescent="0.25">
      <c r="A17" s="6" t="s">
        <v>21</v>
      </c>
      <c r="B17" s="7" t="s">
        <v>22</v>
      </c>
      <c r="C17" s="8">
        <v>70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12">
        <v>0</v>
      </c>
    </row>
    <row r="18" spans="1:86" x14ac:dyDescent="0.25">
      <c r="A18" s="6" t="s">
        <v>8</v>
      </c>
      <c r="B18" s="8" t="s">
        <v>12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12"/>
    </row>
    <row r="19" spans="1:86" ht="51" x14ac:dyDescent="0.25">
      <c r="A19" s="6" t="s">
        <v>23</v>
      </c>
      <c r="B19" s="7" t="s">
        <v>24</v>
      </c>
      <c r="C19" s="8">
        <v>80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12">
        <v>0</v>
      </c>
    </row>
    <row r="20" spans="1:86" x14ac:dyDescent="0.25">
      <c r="A20" s="6" t="s">
        <v>25</v>
      </c>
      <c r="B20" s="7" t="s">
        <v>26</v>
      </c>
      <c r="C20" s="8">
        <v>90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12">
        <v>0</v>
      </c>
    </row>
    <row r="21" spans="1:86" x14ac:dyDescent="0.25">
      <c r="A21" s="6" t="s">
        <v>27</v>
      </c>
      <c r="B21" s="7" t="s">
        <v>28</v>
      </c>
      <c r="C21" s="8">
        <v>100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12">
        <v>0</v>
      </c>
    </row>
    <row r="22" spans="1:86" ht="25.5" x14ac:dyDescent="0.25">
      <c r="A22" s="6" t="s">
        <v>29</v>
      </c>
      <c r="B22" s="7" t="s">
        <v>30</v>
      </c>
      <c r="C22" s="8">
        <v>110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12">
        <v>0</v>
      </c>
    </row>
    <row r="23" spans="1:86" x14ac:dyDescent="0.25">
      <c r="A23" s="6" t="s">
        <v>8</v>
      </c>
      <c r="B23" s="8" t="s">
        <v>12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12"/>
    </row>
    <row r="24" spans="1:86" x14ac:dyDescent="0.25">
      <c r="A24" s="6" t="s">
        <v>31</v>
      </c>
      <c r="B24" s="7" t="s">
        <v>32</v>
      </c>
      <c r="C24" s="8">
        <v>120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12">
        <v>0</v>
      </c>
    </row>
    <row r="25" spans="1:86" ht="38.25" x14ac:dyDescent="0.25">
      <c r="A25" s="6" t="s">
        <v>33</v>
      </c>
      <c r="B25" s="7" t="s">
        <v>34</v>
      </c>
      <c r="C25" s="8">
        <v>130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12">
        <v>0</v>
      </c>
    </row>
    <row r="26" spans="1:86" x14ac:dyDescent="0.25">
      <c r="A26" s="6" t="s">
        <v>8</v>
      </c>
      <c r="B26" s="8" t="s">
        <v>12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12"/>
    </row>
    <row r="27" spans="1:86" ht="51" x14ac:dyDescent="0.25">
      <c r="A27" s="6" t="s">
        <v>35</v>
      </c>
      <c r="B27" s="7" t="s">
        <v>36</v>
      </c>
      <c r="C27" s="8">
        <v>140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12">
        <v>0</v>
      </c>
    </row>
    <row r="28" spans="1:86" ht="51" x14ac:dyDescent="0.25">
      <c r="A28" s="6" t="s">
        <v>37</v>
      </c>
      <c r="B28" s="7" t="s">
        <v>38</v>
      </c>
      <c r="C28" s="8">
        <v>150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12">
        <v>0</v>
      </c>
    </row>
    <row r="29" spans="1:86" ht="25.5" x14ac:dyDescent="0.25">
      <c r="A29" s="6" t="s">
        <v>39</v>
      </c>
      <c r="B29" s="7" t="s">
        <v>40</v>
      </c>
      <c r="C29" s="8">
        <v>160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12">
        <v>0</v>
      </c>
    </row>
    <row r="30" spans="1:86" ht="25.5" x14ac:dyDescent="0.25">
      <c r="A30" s="6" t="s">
        <v>41</v>
      </c>
      <c r="B30" s="7" t="s">
        <v>42</v>
      </c>
      <c r="C30" s="8">
        <v>170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12">
        <v>0</v>
      </c>
    </row>
    <row r="31" spans="1:86" x14ac:dyDescent="0.25">
      <c r="A31" s="6" t="s">
        <v>43</v>
      </c>
      <c r="B31" s="7" t="s">
        <v>44</v>
      </c>
      <c r="C31" s="8">
        <v>180</v>
      </c>
      <c r="D31" s="9">
        <v>262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10</v>
      </c>
      <c r="T31" s="9">
        <v>0</v>
      </c>
      <c r="U31" s="9">
        <v>0</v>
      </c>
      <c r="V31" s="9">
        <v>0</v>
      </c>
      <c r="W31" s="9">
        <v>10</v>
      </c>
      <c r="X31" s="9">
        <v>0</v>
      </c>
      <c r="Y31" s="9">
        <v>0</v>
      </c>
      <c r="Z31" s="9">
        <v>0</v>
      </c>
      <c r="AA31" s="9">
        <v>10</v>
      </c>
      <c r="AB31" s="9">
        <v>30</v>
      </c>
      <c r="AC31" s="9">
        <v>10</v>
      </c>
      <c r="AD31" s="9">
        <v>10</v>
      </c>
      <c r="AE31" s="9">
        <v>120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140</v>
      </c>
      <c r="AL31" s="9">
        <v>0</v>
      </c>
      <c r="AM31" s="9">
        <v>0</v>
      </c>
      <c r="AN31" s="9">
        <v>0</v>
      </c>
      <c r="AO31" s="9">
        <v>10</v>
      </c>
      <c r="AP31" s="9">
        <v>10</v>
      </c>
      <c r="AQ31" s="9">
        <v>10</v>
      </c>
      <c r="AR31" s="9">
        <v>0</v>
      </c>
      <c r="AS31" s="9">
        <v>10</v>
      </c>
      <c r="AT31" s="9">
        <v>0</v>
      </c>
      <c r="AU31" s="9">
        <v>0</v>
      </c>
      <c r="AV31" s="9">
        <v>12</v>
      </c>
      <c r="AW31" s="9">
        <v>52</v>
      </c>
      <c r="AX31" s="9">
        <v>10</v>
      </c>
      <c r="AY31" s="9">
        <v>10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20</v>
      </c>
      <c r="BF31" s="9">
        <v>0</v>
      </c>
      <c r="BG31" s="9">
        <v>10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10</v>
      </c>
      <c r="BN31" s="9">
        <v>20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12">
        <v>0</v>
      </c>
    </row>
    <row r="32" spans="1:86" x14ac:dyDescent="0.25">
      <c r="A32" s="6" t="s">
        <v>8</v>
      </c>
      <c r="B32" s="8" t="s">
        <v>12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12"/>
    </row>
    <row r="33" spans="1:86" ht="25.5" x14ac:dyDescent="0.25">
      <c r="A33" s="6" t="s">
        <v>45</v>
      </c>
      <c r="B33" s="7" t="s">
        <v>46</v>
      </c>
      <c r="C33" s="8">
        <v>190</v>
      </c>
      <c r="D33" s="9">
        <v>262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10</v>
      </c>
      <c r="T33" s="9">
        <v>0</v>
      </c>
      <c r="U33" s="9">
        <v>0</v>
      </c>
      <c r="V33" s="9">
        <v>0</v>
      </c>
      <c r="W33" s="9">
        <v>10</v>
      </c>
      <c r="X33" s="9">
        <v>0</v>
      </c>
      <c r="Y33" s="9">
        <v>0</v>
      </c>
      <c r="Z33" s="9">
        <v>0</v>
      </c>
      <c r="AA33" s="9">
        <v>10</v>
      </c>
      <c r="AB33" s="9">
        <v>30</v>
      </c>
      <c r="AC33" s="9">
        <v>10</v>
      </c>
      <c r="AD33" s="9">
        <v>10</v>
      </c>
      <c r="AE33" s="9">
        <v>120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140</v>
      </c>
      <c r="AL33" s="9">
        <v>0</v>
      </c>
      <c r="AM33" s="9">
        <v>0</v>
      </c>
      <c r="AN33" s="9">
        <v>0</v>
      </c>
      <c r="AO33" s="9">
        <v>10</v>
      </c>
      <c r="AP33" s="9">
        <v>10</v>
      </c>
      <c r="AQ33" s="9">
        <v>10</v>
      </c>
      <c r="AR33" s="9">
        <v>0</v>
      </c>
      <c r="AS33" s="9">
        <v>10</v>
      </c>
      <c r="AT33" s="9">
        <v>0</v>
      </c>
      <c r="AU33" s="9">
        <v>0</v>
      </c>
      <c r="AV33" s="9">
        <v>12</v>
      </c>
      <c r="AW33" s="9">
        <v>52</v>
      </c>
      <c r="AX33" s="9">
        <v>10</v>
      </c>
      <c r="AY33" s="9">
        <v>10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20</v>
      </c>
      <c r="BF33" s="9">
        <v>0</v>
      </c>
      <c r="BG33" s="9">
        <v>10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</v>
      </c>
      <c r="BN33" s="9">
        <v>20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12">
        <v>0</v>
      </c>
    </row>
    <row r="34" spans="1:86" x14ac:dyDescent="0.25">
      <c r="A34" s="6" t="s">
        <v>8</v>
      </c>
      <c r="B34" s="8" t="s">
        <v>12</v>
      </c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12"/>
    </row>
    <row r="35" spans="1:86" ht="38.25" x14ac:dyDescent="0.25">
      <c r="A35" s="6" t="s">
        <v>47</v>
      </c>
      <c r="B35" s="7" t="s">
        <v>48</v>
      </c>
      <c r="C35" s="8">
        <v>200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12">
        <v>0</v>
      </c>
    </row>
    <row r="36" spans="1:86" ht="25.5" x14ac:dyDescent="0.25">
      <c r="A36" s="6" t="s">
        <v>49</v>
      </c>
      <c r="B36" s="7" t="s">
        <v>50</v>
      </c>
      <c r="C36" s="8">
        <v>210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12">
        <v>0</v>
      </c>
    </row>
    <row r="37" spans="1:86" ht="25.5" x14ac:dyDescent="0.25">
      <c r="A37" s="6" t="s">
        <v>51</v>
      </c>
      <c r="B37" s="7" t="s">
        <v>52</v>
      </c>
      <c r="C37" s="8">
        <v>220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12">
        <v>0</v>
      </c>
    </row>
    <row r="38" spans="1:86" ht="25.5" x14ac:dyDescent="0.25">
      <c r="A38" s="6" t="s">
        <v>53</v>
      </c>
      <c r="B38" s="7" t="s">
        <v>54</v>
      </c>
      <c r="C38" s="8">
        <v>230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12">
        <v>0</v>
      </c>
    </row>
    <row r="39" spans="1:86" ht="25.5" x14ac:dyDescent="0.25">
      <c r="A39" s="6" t="s">
        <v>55</v>
      </c>
      <c r="B39" s="7" t="s">
        <v>56</v>
      </c>
      <c r="C39" s="8">
        <v>240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12">
        <v>0</v>
      </c>
    </row>
    <row r="40" spans="1:86" ht="38.25" x14ac:dyDescent="0.25">
      <c r="A40" s="6" t="s">
        <v>57</v>
      </c>
      <c r="B40" s="7" t="s">
        <v>58</v>
      </c>
      <c r="C40" s="8">
        <v>250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12">
        <v>0</v>
      </c>
    </row>
    <row r="41" spans="1:86" ht="38.25" x14ac:dyDescent="0.25">
      <c r="A41" s="6" t="s">
        <v>59</v>
      </c>
      <c r="B41" s="7" t="s">
        <v>60</v>
      </c>
      <c r="C41" s="8">
        <v>260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12">
        <v>0</v>
      </c>
    </row>
    <row r="42" spans="1:86" ht="38.25" x14ac:dyDescent="0.25">
      <c r="A42" s="6" t="s">
        <v>61</v>
      </c>
      <c r="B42" s="7" t="s">
        <v>62</v>
      </c>
      <c r="C42" s="8">
        <v>270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12">
        <v>0</v>
      </c>
    </row>
    <row r="43" spans="1:86" ht="51" x14ac:dyDescent="0.25">
      <c r="A43" s="6" t="s">
        <v>63</v>
      </c>
      <c r="B43" s="7" t="s">
        <v>64</v>
      </c>
      <c r="C43" s="8">
        <v>280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12">
        <v>0</v>
      </c>
    </row>
    <row r="44" spans="1:86" ht="25.5" x14ac:dyDescent="0.25">
      <c r="A44" s="6" t="s">
        <v>65</v>
      </c>
      <c r="B44" s="7" t="s">
        <v>66</v>
      </c>
      <c r="C44" s="8">
        <v>290</v>
      </c>
      <c r="D44" s="9">
        <v>14508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1990</v>
      </c>
      <c r="X44" s="9">
        <v>0</v>
      </c>
      <c r="Y44" s="9">
        <v>0</v>
      </c>
      <c r="Z44" s="9">
        <v>0</v>
      </c>
      <c r="AA44" s="9">
        <v>0</v>
      </c>
      <c r="AB44" s="9">
        <v>1990</v>
      </c>
      <c r="AC44" s="9">
        <v>990</v>
      </c>
      <c r="AD44" s="9">
        <v>1990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2980</v>
      </c>
      <c r="AL44" s="9">
        <v>0</v>
      </c>
      <c r="AM44" s="9">
        <v>0</v>
      </c>
      <c r="AN44" s="9">
        <v>0</v>
      </c>
      <c r="AO44" s="9">
        <v>1990</v>
      </c>
      <c r="AP44" s="9">
        <v>0</v>
      </c>
      <c r="AQ44" s="9">
        <v>0</v>
      </c>
      <c r="AR44" s="9">
        <v>0</v>
      </c>
      <c r="AS44" s="9">
        <v>490</v>
      </c>
      <c r="AT44" s="9">
        <v>0</v>
      </c>
      <c r="AU44" s="9">
        <v>0</v>
      </c>
      <c r="AV44" s="9">
        <v>88</v>
      </c>
      <c r="AW44" s="9">
        <v>2568</v>
      </c>
      <c r="AX44" s="9">
        <v>0</v>
      </c>
      <c r="AY44" s="9">
        <v>1990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1990</v>
      </c>
      <c r="BF44" s="9">
        <v>0</v>
      </c>
      <c r="BG44" s="9">
        <v>2990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1990</v>
      </c>
      <c r="BN44" s="9">
        <v>4980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12">
        <v>0</v>
      </c>
    </row>
  </sheetData>
  <mergeCells count="3">
    <mergeCell ref="A2:CG2"/>
    <mergeCell ref="A3:CG3"/>
    <mergeCell ref="A4:CG4"/>
  </mergeCells>
  <pageMargins left="0.34722222222222221" right="0.1388888888888889" top="0.1388888888888889" bottom="0.1388888888888889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dcterms:created xsi:type="dcterms:W3CDTF">2017-07-31T11:49:12Z</dcterms:created>
  <dcterms:modified xsi:type="dcterms:W3CDTF">2017-08-01T04:09:59Z</dcterms:modified>
</cp:coreProperties>
</file>