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0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<sst xmlns="http://schemas.openxmlformats.org/spreadsheetml/2006/main" count="182" uniqueCount="180">
  <si>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</si>
  <si>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</si>
  <si>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</si>
  <si>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</si>
  <si>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</si>
  <si>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</si>
  <si>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</si>
  <si>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</si>
  <si>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</si>
  <si>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</si>
  <si>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</si>
  <si>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</si>
  <si>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</si>
  <si>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</si>
  <si>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</si>
  <si>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</si>
  <si>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</si>
  <si>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</si>
  <si>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</si>
  <si>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</si>
  <si>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</si>
  <si>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</si>
  <si>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</si>
  <si>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</si>
  <si>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</si>
  <si>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</si>
  <si>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</si>
  <si>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</si>
  <si>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</si>
  <si>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</si>
  <si>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</si>
  <si>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</si>
  <si>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</si>
  <si>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</si>
  <si>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</si>
  <si>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</si>
  <si>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</si>
  <si>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</si>
  <si>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</si>
  <si>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</si>
  <si>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</si>
  <si>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</si>
  <si>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</si>
  <si>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</si>
  <si>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</si>
  <si>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</si>
  <si>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</si>
  <si>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</si>
  <si>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</si>
  <si>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</si>
  <si>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</si>
  <si>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</si>
  <si>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</si>
  <si>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</si>
  <si>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</si>
  <si>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</si>
  <si>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</si>
  <si>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</si>
  <si>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</si>
  <si>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</si>
  <si>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</si>
  <si>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</si>
  <si>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</si>
  <si>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</si>
  <si>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</si>
  <si>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</si>
  <si>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</si>
  <si>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</si>
  <si>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</si>
  <si>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</si>
  <si>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</si>
  <si>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</si>
  <si>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</si>
  <si>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</si>
  <si>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</si>
  <si>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</si>
  <si>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</si>
  <si>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</si>
  <si>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</si>
  <si>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муниципальных районов</t>
  </si>
  <si>
    <t>2020 год</t>
  </si>
  <si>
    <t>2021 год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</si>
  <si>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</si>
  <si>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Налог, взимаемый в связи с применением патентной системы налогообложения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</si>
  <si>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</si>
  <si>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 xml:space="preserve"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2021-2025 годах" 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</si>
  <si>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</si>
  <si>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</si>
  <si>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</si>
  <si>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</si>
  <si>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период 2021-2025 годов"</t>
  </si>
  <si>
    <t>Субсидии бюджетам муниципальных образований области на оснащение муниципальных организаций, осуществляющих образовательную деятельность, инженерно-техническими средствами охраны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</si>
  <si>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</si>
  <si>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>2 02 10000 00 0000 150</t>
  </si>
  <si>
    <t>2 02 15001 05 0000 150</t>
  </si>
  <si>
    <t>2 02 15002 05 0000 150</t>
  </si>
  <si>
    <t>2 02 20000 00 0000 150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</si>
  <si>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</si>
  <si>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</si>
  <si>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2 02 25497 05 0000 150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</si>
  <si>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</si>
  <si>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</si>
  <si>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</si>
  <si>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</si>
  <si>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</si>
  <si>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</si>
  <si>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области "Развитие топливно-энергетического комплекса и коммунальной инфраструктуры на территории Вологодской области на 2021-2025 годы"</t>
  </si>
  <si>
    <t>Прочие межбюджетные трансферты, передаваемые бюджетам муниципальных районов</t>
  </si>
  <si>
    <t>2 02 49999 05 0000 150</t>
  </si>
  <si>
    <t>Субсидии на реализацию проекта "Народный бюджет"</t>
  </si>
  <si>
    <t>Единая субвенция бюджетам муниципальных районов</t>
  </si>
  <si>
    <t>Объем доходов местного бюджета района, формируемый за счет налоговых и неналоговых доходов, а также безвозмездных поступлений на 2020 год и плановый период 2021 и 2022 годов</t>
  </si>
  <si>
    <t>2022 год</t>
  </si>
  <si>
    <t>2 02 15009 05 0000 150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</si>
  <si>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</si>
  <si>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2 02 20077 05 0000 150</t>
  </si>
  <si>
    <t>Субсидии на строительство,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</si>
  <si>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"Развитие информационного общества и формирование "электронного правительства" Вологодской области" государственной программы "Информационное общество – Вологодская область (2014-2020 годы)"</t>
  </si>
  <si>
    <t>2 02 20302 05 0000 150</t>
  </si>
  <si>
    <t>2 02 25210 05 0000 150</t>
  </si>
  <si>
    <t>2 02 25491 05 0000 150</t>
  </si>
  <si>
    <t>Субсидии бюджетам муниципальных образований области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</si>
  <si>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</si>
  <si>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реализацию мероприятий по обеспечению безопасности жизни и здоровья детей в дошкольных образовательных организациях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</si>
  <si>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 на приобретение специализированного автотранспорта для развития мобильной торговли 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</si>
  <si>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образований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</si>
  <si>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</si>
  <si>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</si>
  <si>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</si>
  <si>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Субсидии бюджетам муниципальных образований области на строительство, реконструкцию и капитальный ремонт систем водоснабжения и водоотведения в рамках подпрограммы "Вода Вологодчины" государственной программы "Охрана окружающей среды, воспроизводство и рациональное использование природных ресурсов на 2013-2020 годы"</t>
  </si>
  <si>
    <t>на комплектование книжных фондов муниципальных библиотек в рамках подпрограммы "Реализация мероприятий, направленных на развитие муниципальных учреждений культуры и образования в сфере культуры и искусства" государственной программы "Сохранение и развитие туристского кластера и архивного дела Вологодской области на 2015-2020 годы"</t>
  </si>
  <si>
    <t xml:space="preserve">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
на 2021-2025 годы"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</si>
  <si>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</si>
  <si>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</si>
  <si>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</si>
  <si>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</si>
  <si>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</si>
  <si>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Субсидии на строительство и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</si>
  <si>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2 02 25304 05 0000 150</t>
  </si>
  <si>
    <t>Субсидии бюджетам муниципальных районов на поддержку отрасли культуры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</si>
  <si>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</si>
  <si>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</si>
  <si>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</si>
  <si>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2 02 36900 05 0000 150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</si>
  <si>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</si>
  <si>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</si>
  <si>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Иные межбюджетные трансферты на реализацию мероприятий по организации оплачиваемых общественных работ</t>
  </si>
  <si>
    <t>2 07 00000 00 0000 150</t>
  </si>
  <si>
    <t xml:space="preserve">ПРОЧИЕ БЕЗВОЗМЕЗДНЫЕ ПОСТУПЛЕНИЯ  </t>
  </si>
  <si>
    <t>2 07 05030 05 0000 150</t>
  </si>
  <si>
    <t>Прочие безвозмездные поступления в бюджеты муниципальных районов</t>
  </si>
  <si>
    <t>2 02 25555 05 0000 150</t>
  </si>
  <si>
    <t>2 02 25576 05 0000 150</t>
  </si>
  <si>
    <t>2 02 25519 05 0000 150</t>
  </si>
  <si>
    <t>2 02 25511 05 0000 150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</si>
  <si>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</si>
  <si>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</si>
  <si>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</si>
  <si>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</si>
  <si>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</si>
  <si>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Субсидии на финансовое обеспечение (возмещение) расходов на реализацию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 организациях области</t>
  </si>
  <si>
    <t>(тыс. рублей)</t>
  </si>
  <si>
    <t>2 04 05099 05 0000 150</t>
  </si>
  <si>
    <t>2 04 00000 00 0000 150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</si>
  <si>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</si>
  <si>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</si>
  <si>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</si>
  <si>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</si>
  <si>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</si>
  <si>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</si>
  <si>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</si>
  <si>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</si>
  <si>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</si>
  <si>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>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</si>
  <si>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</si>
  <si>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 xml:space="preserve">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</si>
  <si>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</si>
  <si>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1 14 09000 00 0000 430</t>
  </si>
  <si>
    <t xml:space="preserve">     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  24.12.2020    № 73</t>
  </si>
  <si>
    <r>
      <t xml:space="preserve">     "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12.12.2019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63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</si>
</sst>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3" fillId="0" borderId="17" xfId="54" applyFont="1" applyBorder="1" applyAlignment="1">
      <alignment vertical="center" wrapText="1"/>
      <protection/>
    </xf>
    <xf numFmtId="0" fontId="3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54" applyNumberFormat="1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3" fillId="0" borderId="16" xfId="54" applyFont="1" applyBorder="1" applyAlignment="1">
      <alignment vertical="center" wrapText="1"/>
      <protection/>
    </xf>
    <xf numFmtId="0" fontId="48" fillId="33" borderId="0" xfId="0" applyFont="1" applyFill="1" applyAlignment="1">
      <alignment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6" fillId="33" borderId="10" xfId="54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wrapText="1"/>
      <protection/>
    </xf>
    <xf numFmtId="0" fontId="48" fillId="0" borderId="10" xfId="0" applyNumberFormat="1" applyFont="1" applyBorder="1" applyAlignment="1">
      <alignment vertical="center" wrapText="1"/>
    </xf>
    <xf numFmtId="0" fontId="48" fillId="0" borderId="16" xfId="0" applyNumberFormat="1" applyFont="1" applyBorder="1" applyAlignment="1">
      <alignment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3" fillId="33" borderId="2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" fontId="6" fillId="33" borderId="19" xfId="54" applyNumberFormat="1" applyFont="1" applyFill="1" applyBorder="1" applyAlignment="1">
      <alignment horizontal="center" vertical="center" wrapText="1"/>
      <protection/>
    </xf>
    <xf numFmtId="4" fontId="49" fillId="33" borderId="10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48" fillId="0" borderId="17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2" fontId="46" fillId="0" borderId="16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9" fillId="0" borderId="16" xfId="0" applyNumberFormat="1" applyFont="1" applyBorder="1" applyAlignment="1">
      <alignment vertical="center" wrapText="1"/>
    </xf>
    <xf numFmtId="4" fontId="6" fillId="33" borderId="20" xfId="54" applyNumberFormat="1" applyFont="1" applyFill="1" applyBorder="1" applyAlignment="1">
      <alignment horizontal="center" vertical="center" wrapText="1"/>
      <protection/>
    </xf>
    <xf numFmtId="0" fontId="49" fillId="0" borderId="16" xfId="0" applyNumberFormat="1" applyFont="1" applyBorder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6" xfId="0" applyNumberFormat="1" applyFont="1" applyBorder="1" applyAlignment="1">
      <alignment vertical="top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4" fontId="48" fillId="33" borderId="19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33" borderId="19" xfId="54" applyNumberFormat="1" applyFont="1" applyFill="1" applyBorder="1" applyAlignment="1">
      <alignment horizontal="center" vertical="center" wrapText="1"/>
      <protection/>
    </xf>
    <xf numFmtId="4" fontId="6" fillId="33" borderId="22" xfId="54" applyNumberFormat="1" applyFont="1" applyFill="1" applyBorder="1" applyAlignment="1">
      <alignment horizontal="center" vertical="center" wrapText="1"/>
      <protection/>
    </xf>
    <xf numFmtId="0" fontId="46" fillId="0" borderId="17" xfId="0" applyFont="1" applyBorder="1" applyAlignment="1">
      <alignment horizontal="center" vertical="center"/>
    </xf>
    <xf numFmtId="0" fontId="3" fillId="0" borderId="0" xfId="54" applyFont="1" applyBorder="1" applyAlignment="1">
      <alignment vertical="center" wrapText="1"/>
      <protection/>
    </xf>
    <xf numFmtId="0" fontId="0" fillId="33" borderId="0" xfId="0" applyFill="1" applyAlignment="1">
      <alignment/>
    </xf>
    <xf numFmtId="0" fontId="3" fillId="33" borderId="18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" fontId="5" fillId="33" borderId="10" xfId="54" applyNumberFormat="1" applyFont="1" applyFill="1" applyBorder="1" applyAlignment="1">
      <alignment horizontal="center" vertical="center" wrapText="1"/>
      <protection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3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distributed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4.8515625" style="66" customWidth="1"/>
    <col min="5" max="5" width="12.7109375" style="66" customWidth="1"/>
    <col min="6" max="6" width="12.57421875" style="66" customWidth="1"/>
  </cols>
  <sheetData>
    <row r="1" spans="3:6" ht="72.75" customHeight="1">
      <c r="C1" s="35"/>
      <c r="D1" s="77" t="s">
        <v>178</v>
      </c>
      <c r="E1" s="77"/>
      <c r="F1" s="77"/>
    </row>
    <row r="2" spans="4:6" ht="72.75" customHeight="1">
      <c r="D2" s="77" t="s">
        <v>179</v>
      </c>
      <c r="E2" s="77"/>
      <c r="F2" s="77"/>
    </row>
    <row r="3" spans="2:6" ht="53.25" customHeight="1">
      <c r="B3" s="78" t="s">
        <v>111</v>
      </c>
      <c r="C3" s="78"/>
      <c r="D3" s="78"/>
      <c r="E3" s="78"/>
      <c r="F3" s="78"/>
    </row>
    <row r="4" spans="3:6" ht="18.75" customHeight="1">
      <c r="C4" s="23"/>
      <c r="D4" s="67"/>
      <c r="E4" s="80" t="s">
        <v>161</v>
      </c>
      <c r="F4" s="80"/>
    </row>
    <row r="5" spans="2:6" ht="15" customHeight="1">
      <c r="B5" s="79" t="s">
        <v>45</v>
      </c>
      <c r="C5" s="79" t="s">
        <v>47</v>
      </c>
      <c r="D5" s="26" t="s">
        <v>80</v>
      </c>
      <c r="E5" s="68" t="s">
        <v>81</v>
      </c>
      <c r="F5" s="69" t="s">
        <v>112</v>
      </c>
    </row>
    <row r="6" spans="2:6" ht="36.75" customHeight="1">
      <c r="B6" s="79"/>
      <c r="C6" s="79"/>
      <c r="D6" s="70" t="s">
        <v>46</v>
      </c>
      <c r="E6" s="70" t="s">
        <v>46</v>
      </c>
      <c r="F6" s="70" t="s">
        <v>46</v>
      </c>
    </row>
    <row r="7" spans="2:6" ht="13.5" customHeight="1">
      <c r="B7" s="1">
        <v>1</v>
      </c>
      <c r="C7" s="1">
        <v>2</v>
      </c>
      <c r="D7" s="26">
        <v>3</v>
      </c>
      <c r="E7" s="26">
        <v>4</v>
      </c>
      <c r="F7" s="71">
        <v>5</v>
      </c>
    </row>
    <row r="8" spans="2:6" ht="21.75" customHeight="1">
      <c r="B8" s="2" t="s">
        <v>27</v>
      </c>
      <c r="C8" s="3" t="s">
        <v>44</v>
      </c>
      <c r="D8" s="72">
        <f>D9+D11+D16+D21+D24+D27+D29+D32+D36+D37</f>
        <v>136365.2</v>
      </c>
      <c r="E8" s="72">
        <f>E9+E11+E16+E21+E24+E27+E29+E32+E36+E37</f>
        <v>144264</v>
      </c>
      <c r="F8" s="72">
        <f>F9+F11+F16+F21+F24+F27+F29+F32+F36+F37</f>
        <v>170984</v>
      </c>
    </row>
    <row r="9" spans="2:6" ht="21.75" customHeight="1">
      <c r="B9" s="1" t="s">
        <v>36</v>
      </c>
      <c r="C9" s="4" t="s">
        <v>0</v>
      </c>
      <c r="D9" s="27">
        <f>D10</f>
        <v>88973</v>
      </c>
      <c r="E9" s="27">
        <f>E10</f>
        <v>101373</v>
      </c>
      <c r="F9" s="27">
        <f>F10</f>
        <v>127669</v>
      </c>
    </row>
    <row r="10" spans="2:6" ht="20.25" customHeight="1">
      <c r="B10" s="1" t="s">
        <v>28</v>
      </c>
      <c r="C10" s="4" t="s">
        <v>1</v>
      </c>
      <c r="D10" s="27">
        <f>86773+2200</f>
        <v>88973</v>
      </c>
      <c r="E10" s="27">
        <v>101373</v>
      </c>
      <c r="F10" s="27">
        <v>127669</v>
      </c>
    </row>
    <row r="11" spans="2:6" ht="31.5">
      <c r="B11" s="1" t="s">
        <v>35</v>
      </c>
      <c r="C11" s="4" t="s">
        <v>2</v>
      </c>
      <c r="D11" s="27">
        <f>D12+D13+D14+D15</f>
        <v>14632</v>
      </c>
      <c r="E11" s="27">
        <f>E12+E13+E14+E15</f>
        <v>15598</v>
      </c>
      <c r="F11" s="27">
        <f>F12+F13+F14+F15</f>
        <v>16217</v>
      </c>
    </row>
    <row r="12" spans="2:6" ht="63">
      <c r="B12" s="1" t="s">
        <v>29</v>
      </c>
      <c r="C12" s="4" t="s">
        <v>3</v>
      </c>
      <c r="D12" s="27">
        <f>6876</f>
        <v>6876</v>
      </c>
      <c r="E12" s="27">
        <v>7073</v>
      </c>
      <c r="F12" s="27">
        <v>7354</v>
      </c>
    </row>
    <row r="13" spans="2:6" ht="78.75">
      <c r="B13" s="1" t="s">
        <v>30</v>
      </c>
      <c r="C13" s="4" t="s">
        <v>4</v>
      </c>
      <c r="D13" s="27">
        <f>63-15</f>
        <v>48</v>
      </c>
      <c r="E13" s="27">
        <v>65</v>
      </c>
      <c r="F13" s="27">
        <v>68</v>
      </c>
    </row>
    <row r="14" spans="2:6" ht="63">
      <c r="B14" s="1" t="s">
        <v>31</v>
      </c>
      <c r="C14" s="4" t="s">
        <v>5</v>
      </c>
      <c r="D14" s="27">
        <f>9255-417</f>
        <v>8838</v>
      </c>
      <c r="E14" s="27">
        <v>9520</v>
      </c>
      <c r="F14" s="27">
        <v>9898</v>
      </c>
    </row>
    <row r="15" spans="2:6" ht="63">
      <c r="B15" s="1" t="s">
        <v>32</v>
      </c>
      <c r="C15" s="4" t="s">
        <v>19</v>
      </c>
      <c r="D15" s="27">
        <f>-1030-100</f>
        <v>-1130</v>
      </c>
      <c r="E15" s="27">
        <v>-1060</v>
      </c>
      <c r="F15" s="27">
        <v>-1103</v>
      </c>
    </row>
    <row r="16" spans="2:6" ht="21" customHeight="1">
      <c r="B16" s="1" t="s">
        <v>37</v>
      </c>
      <c r="C16" s="5" t="s">
        <v>6</v>
      </c>
      <c r="D16" s="27">
        <f>D17+D18+D19+D20</f>
        <v>18579</v>
      </c>
      <c r="E16" s="27">
        <f>E17+E18+E19+E20</f>
        <v>18140</v>
      </c>
      <c r="F16" s="27">
        <f>F17+F18+F19+F20</f>
        <v>17939</v>
      </c>
    </row>
    <row r="17" spans="2:6" ht="31.5">
      <c r="B17" s="1" t="s">
        <v>54</v>
      </c>
      <c r="C17" s="4" t="s">
        <v>18</v>
      </c>
      <c r="D17" s="27">
        <f>12408-543.6-1954.4+340</f>
        <v>10250</v>
      </c>
      <c r="E17" s="27">
        <v>15937</v>
      </c>
      <c r="F17" s="27">
        <v>17600</v>
      </c>
    </row>
    <row r="18" spans="2:6" ht="24" customHeight="1">
      <c r="B18" s="1" t="s">
        <v>55</v>
      </c>
      <c r="C18" s="4" t="s">
        <v>7</v>
      </c>
      <c r="D18" s="27">
        <f>7860-420+30+80</f>
        <v>7550</v>
      </c>
      <c r="E18" s="27">
        <v>1882</v>
      </c>
      <c r="F18" s="27">
        <v>0</v>
      </c>
    </row>
    <row r="19" spans="2:6" ht="21.75" customHeight="1">
      <c r="B19" s="1" t="s">
        <v>33</v>
      </c>
      <c r="C19" s="4" t="s">
        <v>8</v>
      </c>
      <c r="D19" s="27">
        <f>178+452+3</f>
        <v>633</v>
      </c>
      <c r="E19" s="27">
        <v>182</v>
      </c>
      <c r="F19" s="27">
        <v>182</v>
      </c>
    </row>
    <row r="20" spans="2:6" ht="31.5">
      <c r="B20" s="1" t="s">
        <v>56</v>
      </c>
      <c r="C20" s="4" t="s">
        <v>83</v>
      </c>
      <c r="D20" s="27">
        <f>123+23</f>
        <v>146</v>
      </c>
      <c r="E20" s="27">
        <v>139</v>
      </c>
      <c r="F20" s="27">
        <v>157</v>
      </c>
    </row>
    <row r="21" spans="2:6" ht="22.5" customHeight="1">
      <c r="B21" s="1" t="s">
        <v>39</v>
      </c>
      <c r="C21" s="4" t="s">
        <v>9</v>
      </c>
      <c r="D21" s="27">
        <f>D22+D23</f>
        <v>2590</v>
      </c>
      <c r="E21" s="27">
        <f>E22+E23</f>
        <v>1932</v>
      </c>
      <c r="F21" s="27">
        <f>F22+F23</f>
        <v>1946</v>
      </c>
    </row>
    <row r="22" spans="2:6" ht="33.75" customHeight="1">
      <c r="B22" s="1" t="s">
        <v>38</v>
      </c>
      <c r="C22" s="4" t="s">
        <v>40</v>
      </c>
      <c r="D22" s="27">
        <f>1809+536+200+35</f>
        <v>2580</v>
      </c>
      <c r="E22" s="27">
        <v>1917</v>
      </c>
      <c r="F22" s="27">
        <v>1931</v>
      </c>
    </row>
    <row r="23" spans="2:6" ht="33.75" customHeight="1">
      <c r="B23" s="7" t="s">
        <v>58</v>
      </c>
      <c r="C23" s="8" t="s">
        <v>59</v>
      </c>
      <c r="D23" s="27">
        <f>10</f>
        <v>10</v>
      </c>
      <c r="E23" s="27">
        <v>15</v>
      </c>
      <c r="F23" s="27">
        <v>15</v>
      </c>
    </row>
    <row r="24" spans="2:6" ht="31.5">
      <c r="B24" s="1" t="s">
        <v>34</v>
      </c>
      <c r="C24" s="4" t="s">
        <v>10</v>
      </c>
      <c r="D24" s="27">
        <f>D25+D26</f>
        <v>3756</v>
      </c>
      <c r="E24" s="27">
        <f>E25+E26</f>
        <v>3368</v>
      </c>
      <c r="F24" s="27">
        <f>F25+F26</f>
        <v>3368</v>
      </c>
    </row>
    <row r="25" spans="2:6" ht="62.25" customHeight="1">
      <c r="B25" s="1" t="s">
        <v>60</v>
      </c>
      <c r="C25" s="4" t="s">
        <v>41</v>
      </c>
      <c r="D25" s="27">
        <f>2744-132</f>
        <v>2612</v>
      </c>
      <c r="E25" s="27">
        <v>2744</v>
      </c>
      <c r="F25" s="27">
        <v>2744</v>
      </c>
    </row>
    <row r="26" spans="2:6" ht="65.25" customHeight="1">
      <c r="B26" s="1" t="s">
        <v>61</v>
      </c>
      <c r="C26" s="4" t="s">
        <v>62</v>
      </c>
      <c r="D26" s="27">
        <f>624+520</f>
        <v>1144</v>
      </c>
      <c r="E26" s="27">
        <v>624</v>
      </c>
      <c r="F26" s="27">
        <v>624</v>
      </c>
    </row>
    <row r="27" spans="2:6" ht="36" customHeight="1">
      <c r="B27" s="1" t="s">
        <v>42</v>
      </c>
      <c r="C27" s="4" t="s">
        <v>11</v>
      </c>
      <c r="D27" s="27">
        <f>D28</f>
        <v>411</v>
      </c>
      <c r="E27" s="27">
        <f>E28</f>
        <v>361</v>
      </c>
      <c r="F27" s="27">
        <f>F28</f>
        <v>353</v>
      </c>
    </row>
    <row r="28" spans="2:6" ht="23.25" customHeight="1">
      <c r="B28" s="1" t="s">
        <v>26</v>
      </c>
      <c r="C28" s="4" t="s">
        <v>12</v>
      </c>
      <c r="D28" s="27">
        <f>340+70+1</f>
        <v>411</v>
      </c>
      <c r="E28" s="27">
        <v>361</v>
      </c>
      <c r="F28" s="27">
        <v>353</v>
      </c>
    </row>
    <row r="29" spans="2:6" ht="36" customHeight="1">
      <c r="B29" s="1" t="s">
        <v>51</v>
      </c>
      <c r="C29" s="5" t="s">
        <v>13</v>
      </c>
      <c r="D29" s="27">
        <f>D30+D31</f>
        <v>43.6</v>
      </c>
      <c r="E29" s="27">
        <f>E30</f>
        <v>3</v>
      </c>
      <c r="F29" s="27">
        <f>F30</f>
        <v>3</v>
      </c>
    </row>
    <row r="30" spans="2:6" ht="31.5">
      <c r="B30" s="1" t="s">
        <v>63</v>
      </c>
      <c r="C30" s="4" t="s">
        <v>64</v>
      </c>
      <c r="D30" s="27">
        <f>0.2+3</f>
        <v>3.2</v>
      </c>
      <c r="E30" s="27">
        <v>3</v>
      </c>
      <c r="F30" s="27">
        <v>3</v>
      </c>
    </row>
    <row r="31" spans="2:6" ht="15.75">
      <c r="B31" s="1" t="s">
        <v>157</v>
      </c>
      <c r="C31" s="4" t="s">
        <v>158</v>
      </c>
      <c r="D31" s="27">
        <f>40.4</f>
        <v>40.4</v>
      </c>
      <c r="E31" s="27">
        <v>0</v>
      </c>
      <c r="F31" s="27">
        <v>0</v>
      </c>
    </row>
    <row r="32" spans="2:6" ht="38.25" customHeight="1">
      <c r="B32" s="1" t="s">
        <v>52</v>
      </c>
      <c r="C32" s="4" t="s">
        <v>14</v>
      </c>
      <c r="D32" s="27">
        <f>D33+D34+D35</f>
        <v>4610</v>
      </c>
      <c r="E32" s="27">
        <f>E33+E34</f>
        <v>1027</v>
      </c>
      <c r="F32" s="27">
        <f>F33+F34</f>
        <v>1027</v>
      </c>
    </row>
    <row r="33" spans="2:6" ht="78.75">
      <c r="B33" s="1" t="s">
        <v>65</v>
      </c>
      <c r="C33" s="4" t="s">
        <v>66</v>
      </c>
      <c r="D33" s="27">
        <f>290+1803.9</f>
        <v>2093.9</v>
      </c>
      <c r="E33" s="27">
        <v>290</v>
      </c>
      <c r="F33" s="27">
        <v>290</v>
      </c>
    </row>
    <row r="34" spans="2:6" ht="31.5">
      <c r="B34" s="1" t="s">
        <v>67</v>
      </c>
      <c r="C34" s="4" t="s">
        <v>68</v>
      </c>
      <c r="D34" s="27">
        <f>737+371.2+1308+83.8</f>
        <v>2500</v>
      </c>
      <c r="E34" s="27">
        <v>737</v>
      </c>
      <c r="F34" s="27">
        <v>737</v>
      </c>
    </row>
    <row r="35" spans="2:6" ht="78.75">
      <c r="B35" s="1" t="s">
        <v>177</v>
      </c>
      <c r="C35" s="4" t="s">
        <v>176</v>
      </c>
      <c r="D35" s="27">
        <v>16.1</v>
      </c>
      <c r="E35" s="27"/>
      <c r="F35" s="27"/>
    </row>
    <row r="36" spans="2:6" ht="15.75">
      <c r="B36" s="1" t="s">
        <v>43</v>
      </c>
      <c r="C36" s="4" t="s">
        <v>15</v>
      </c>
      <c r="D36" s="27">
        <f>2456+300</f>
        <v>2756</v>
      </c>
      <c r="E36" s="27">
        <v>2456</v>
      </c>
      <c r="F36" s="27">
        <v>2456</v>
      </c>
    </row>
    <row r="37" spans="2:6" ht="21.75" customHeight="1">
      <c r="B37" s="1" t="s">
        <v>53</v>
      </c>
      <c r="C37" s="4" t="s">
        <v>16</v>
      </c>
      <c r="D37" s="27">
        <f>6+8.6</f>
        <v>14.6</v>
      </c>
      <c r="E37" s="27">
        <v>6</v>
      </c>
      <c r="F37" s="27">
        <v>6</v>
      </c>
    </row>
    <row r="38" spans="2:6" ht="23.25" customHeight="1">
      <c r="B38" s="2" t="s">
        <v>20</v>
      </c>
      <c r="C38" s="3" t="s">
        <v>17</v>
      </c>
      <c r="D38" s="72">
        <f>D39+D105+D108</f>
        <v>476404.84</v>
      </c>
      <c r="E38" s="72">
        <f>E39+E105+E108</f>
        <v>341494.3</v>
      </c>
      <c r="F38" s="72">
        <f>F39+F105+F108</f>
        <v>525311.1</v>
      </c>
    </row>
    <row r="39" spans="2:6" ht="33" customHeight="1">
      <c r="B39" s="1" t="s">
        <v>21</v>
      </c>
      <c r="C39" s="4" t="s">
        <v>22</v>
      </c>
      <c r="D39" s="27">
        <f>D40+D44+D85+D97</f>
        <v>475313.98000000004</v>
      </c>
      <c r="E39" s="27">
        <f>E40+E44+E85+E97</f>
        <v>341494.3</v>
      </c>
      <c r="F39" s="27">
        <f>F40+F44+F85+F97</f>
        <v>525311.1</v>
      </c>
    </row>
    <row r="40" spans="2:6" ht="15.75">
      <c r="B40" s="10" t="s">
        <v>93</v>
      </c>
      <c r="C40" s="4" t="s">
        <v>49</v>
      </c>
      <c r="D40" s="27">
        <f>D41+D42+D43</f>
        <v>165238</v>
      </c>
      <c r="E40" s="27">
        <f>E41+E42+E43</f>
        <v>108123.5</v>
      </c>
      <c r="F40" s="27">
        <f>F41+F42+F43</f>
        <v>92321.9</v>
      </c>
    </row>
    <row r="41" spans="2:6" ht="31.5">
      <c r="B41" s="11" t="s">
        <v>94</v>
      </c>
      <c r="C41" s="9" t="s">
        <v>69</v>
      </c>
      <c r="D41" s="27">
        <v>81937</v>
      </c>
      <c r="E41" s="27">
        <v>72561.4</v>
      </c>
      <c r="F41" s="27">
        <v>52808.4</v>
      </c>
    </row>
    <row r="42" spans="2:6" ht="31.5">
      <c r="B42" s="19" t="s">
        <v>95</v>
      </c>
      <c r="C42" s="4" t="s">
        <v>23</v>
      </c>
      <c r="D42" s="27">
        <f>5949.6+2450+21185.1</f>
        <v>29584.699999999997</v>
      </c>
      <c r="E42" s="27">
        <v>0</v>
      </c>
      <c r="F42" s="27">
        <v>0</v>
      </c>
    </row>
    <row r="43" spans="2:6" ht="47.25">
      <c r="B43" s="40" t="s">
        <v>113</v>
      </c>
      <c r="C43" s="4" t="s">
        <v>114</v>
      </c>
      <c r="D43" s="27">
        <f>31861.5+8377.7+12993.3+483.8</f>
        <v>53716.3</v>
      </c>
      <c r="E43" s="27">
        <v>35562.1</v>
      </c>
      <c r="F43" s="27">
        <v>39513.5</v>
      </c>
    </row>
    <row r="44" spans="2:6" ht="31.5">
      <c r="B44" s="1" t="s">
        <v>96</v>
      </c>
      <c r="C44" s="4" t="s">
        <v>24</v>
      </c>
      <c r="D44" s="27">
        <f>D45+D62+D56+D57+D50+D52+D60+D55+D51+D53+D59+D61+D54</f>
        <v>106988.33000000002</v>
      </c>
      <c r="E44" s="27">
        <f>E45+E62+E56+E57+E50+E52+E60+E55+E51+E53+E59+E61+E58</f>
        <v>26817.6</v>
      </c>
      <c r="F44" s="27">
        <f>F45+F62+F56+F57+F50+F52+F60+F55+F51+F53+F59+F61</f>
        <v>217301.30000000002</v>
      </c>
    </row>
    <row r="45" spans="2:6" ht="46.5" customHeight="1">
      <c r="B45" s="24" t="s">
        <v>115</v>
      </c>
      <c r="C45" s="44" t="s">
        <v>159</v>
      </c>
      <c r="D45" s="27">
        <f>D46+D47+D48+D49</f>
        <v>9643.9</v>
      </c>
      <c r="E45" s="27">
        <f>E46+E47+E48</f>
        <v>9425.599999999999</v>
      </c>
      <c r="F45" s="27">
        <f>F46+F47+F48</f>
        <v>189291.7</v>
      </c>
    </row>
    <row r="46" spans="2:6" ht="118.5" customHeight="1">
      <c r="B46" s="25"/>
      <c r="C46" s="32" t="s">
        <v>106</v>
      </c>
      <c r="D46" s="33">
        <v>0</v>
      </c>
      <c r="E46" s="34">
        <f>31250-1824.4-20000</f>
        <v>9425.599999999999</v>
      </c>
      <c r="F46" s="34">
        <v>182291.7</v>
      </c>
    </row>
    <row r="47" spans="2:6" ht="72.75" customHeight="1">
      <c r="B47" s="25"/>
      <c r="C47" s="13" t="s">
        <v>116</v>
      </c>
      <c r="D47" s="34">
        <v>0</v>
      </c>
      <c r="E47" s="34">
        <v>0</v>
      </c>
      <c r="F47" s="34">
        <v>7000</v>
      </c>
    </row>
    <row r="48" spans="2:6" ht="101.25" customHeight="1">
      <c r="B48" s="41"/>
      <c r="C48" s="13" t="s">
        <v>117</v>
      </c>
      <c r="D48" s="34">
        <f>5390-79.9-5310.1</f>
        <v>0</v>
      </c>
      <c r="E48" s="34">
        <v>0</v>
      </c>
      <c r="F48" s="34">
        <v>0</v>
      </c>
    </row>
    <row r="49" spans="2:6" ht="72.75" customHeight="1">
      <c r="B49" s="41"/>
      <c r="C49" s="13" t="s">
        <v>137</v>
      </c>
      <c r="D49" s="34">
        <f>9800.6-156.7</f>
        <v>9643.9</v>
      </c>
      <c r="E49" s="34">
        <v>0</v>
      </c>
      <c r="F49" s="34">
        <v>0</v>
      </c>
    </row>
    <row r="50" spans="2:6" ht="72" customHeight="1">
      <c r="B50" s="24" t="s">
        <v>118</v>
      </c>
      <c r="C50" s="15" t="s">
        <v>164</v>
      </c>
      <c r="D50" s="27">
        <v>0</v>
      </c>
      <c r="E50" s="27">
        <v>1612.3</v>
      </c>
      <c r="F50" s="27">
        <v>0</v>
      </c>
    </row>
    <row r="51" spans="2:6" ht="51" customHeight="1">
      <c r="B51" s="24" t="s">
        <v>132</v>
      </c>
      <c r="C51" s="54" t="s">
        <v>133</v>
      </c>
      <c r="D51" s="27">
        <v>2234.2</v>
      </c>
      <c r="E51" s="27">
        <v>0</v>
      </c>
      <c r="F51" s="27">
        <v>0</v>
      </c>
    </row>
    <row r="52" spans="2:6" ht="51.75" customHeight="1">
      <c r="B52" s="24" t="s">
        <v>119</v>
      </c>
      <c r="C52" s="15" t="s">
        <v>165</v>
      </c>
      <c r="D52" s="27">
        <v>0</v>
      </c>
      <c r="E52" s="27">
        <v>2254.6</v>
      </c>
      <c r="F52" s="27">
        <v>15547.7</v>
      </c>
    </row>
    <row r="53" spans="2:6" ht="63" customHeight="1">
      <c r="B53" s="24" t="s">
        <v>134</v>
      </c>
      <c r="C53" s="55" t="s">
        <v>135</v>
      </c>
      <c r="D53" s="27">
        <v>5000</v>
      </c>
      <c r="E53" s="27">
        <v>0</v>
      </c>
      <c r="F53" s="27">
        <v>0</v>
      </c>
    </row>
    <row r="54" spans="2:6" ht="60" customHeight="1">
      <c r="B54" s="24" t="s">
        <v>138</v>
      </c>
      <c r="C54" s="55" t="s">
        <v>170</v>
      </c>
      <c r="D54" s="27">
        <f>1778.7+1358.7+64.03</f>
        <v>3201.4300000000003</v>
      </c>
      <c r="E54" s="42">
        <v>0</v>
      </c>
      <c r="F54" s="34">
        <v>0</v>
      </c>
    </row>
    <row r="55" spans="2:6" ht="56.25" customHeight="1">
      <c r="B55" s="24" t="s">
        <v>120</v>
      </c>
      <c r="C55" s="75" t="s">
        <v>169</v>
      </c>
      <c r="D55" s="27">
        <v>728.8</v>
      </c>
      <c r="E55" s="27">
        <v>0</v>
      </c>
      <c r="F55" s="27">
        <v>0</v>
      </c>
    </row>
    <row r="56" spans="2:6" ht="51" customHeight="1">
      <c r="B56" s="24" t="s">
        <v>99</v>
      </c>
      <c r="C56" s="15" t="s">
        <v>166</v>
      </c>
      <c r="D56" s="57">
        <f>83.5+770.3-122</f>
        <v>731.8</v>
      </c>
      <c r="E56" s="27">
        <v>83.1</v>
      </c>
      <c r="F56" s="27">
        <v>82.5</v>
      </c>
    </row>
    <row r="57" spans="2:6" ht="40.5" customHeight="1">
      <c r="B57" s="24" t="s">
        <v>154</v>
      </c>
      <c r="C57" s="44" t="s">
        <v>167</v>
      </c>
      <c r="D57" s="57">
        <v>0</v>
      </c>
      <c r="E57" s="27">
        <v>221.7</v>
      </c>
      <c r="F57" s="27">
        <v>0</v>
      </c>
    </row>
    <row r="58" spans="2:6" ht="37.5" customHeight="1">
      <c r="B58" s="24" t="s">
        <v>153</v>
      </c>
      <c r="C58" s="44" t="s">
        <v>139</v>
      </c>
      <c r="D58" s="57">
        <v>0</v>
      </c>
      <c r="E58" s="27">
        <v>4437</v>
      </c>
      <c r="F58" s="27">
        <v>0</v>
      </c>
    </row>
    <row r="59" spans="2:6" ht="39" customHeight="1">
      <c r="B59" s="24" t="s">
        <v>152</v>
      </c>
      <c r="C59" s="56" t="s">
        <v>136</v>
      </c>
      <c r="D59" s="57">
        <f>10882.2-3.9-1225.2</f>
        <v>9653.1</v>
      </c>
      <c r="E59" s="27">
        <v>0</v>
      </c>
      <c r="F59" s="27">
        <v>0</v>
      </c>
    </row>
    <row r="60" spans="2:8" ht="45" customHeight="1">
      <c r="B60" s="24" t="s">
        <v>151</v>
      </c>
      <c r="C60" s="45" t="s">
        <v>168</v>
      </c>
      <c r="D60" s="57">
        <f>639+1262.3-3.2-6.3</f>
        <v>1891.8</v>
      </c>
      <c r="E60" s="27">
        <f>463.6+1262.3</f>
        <v>1725.9</v>
      </c>
      <c r="F60" s="27">
        <f>47.5+1323.4</f>
        <v>1370.9</v>
      </c>
      <c r="H60" t="s">
        <v>175</v>
      </c>
    </row>
    <row r="61" spans="2:6" ht="34.5" customHeight="1">
      <c r="B61" s="1" t="s">
        <v>97</v>
      </c>
      <c r="C61" s="54" t="s">
        <v>98</v>
      </c>
      <c r="D61" s="57">
        <v>3366.6</v>
      </c>
      <c r="E61" s="27">
        <v>0</v>
      </c>
      <c r="F61" s="27">
        <v>0</v>
      </c>
    </row>
    <row r="62" spans="2:6" ht="15.75">
      <c r="B62" s="1" t="s">
        <v>100</v>
      </c>
      <c r="C62" s="28" t="s">
        <v>25</v>
      </c>
      <c r="D62" s="27">
        <f>D63+D64+D65+D66+D67+D68+D69+D70+D71+D72+D73+D74+D75+D76+D77+D78+D79+D80+D81+D82+D83+D84</f>
        <v>70536.7</v>
      </c>
      <c r="E62" s="27">
        <f>E63+E64+E65+E66+E67+E68+E69+E70+E71+E72+E73+E74+E75+E76+E77+E78+E79+E80+E81+E82+E83</f>
        <v>7057.4</v>
      </c>
      <c r="F62" s="27">
        <f>F63+F64+F65+F66+F67+F68+F69+F70+F71+F72+F73+F74+F75+F76+F77+F78+F79+F80+F81+F82+F83</f>
        <v>11008.5</v>
      </c>
    </row>
    <row r="63" spans="2:6" ht="122.25" customHeight="1">
      <c r="B63" s="1"/>
      <c r="C63" s="29" t="s">
        <v>84</v>
      </c>
      <c r="D63" s="33">
        <v>51.9</v>
      </c>
      <c r="E63" s="34">
        <v>0</v>
      </c>
      <c r="F63" s="34">
        <v>0</v>
      </c>
    </row>
    <row r="64" spans="2:6" ht="117.75" customHeight="1">
      <c r="B64" s="1"/>
      <c r="C64" s="37" t="s">
        <v>85</v>
      </c>
      <c r="D64" s="33">
        <v>0</v>
      </c>
      <c r="E64" s="42">
        <v>51.9</v>
      </c>
      <c r="F64" s="34">
        <v>51.9</v>
      </c>
    </row>
    <row r="65" spans="2:6" ht="102" customHeight="1">
      <c r="B65" s="26"/>
      <c r="C65" s="36" t="s">
        <v>121</v>
      </c>
      <c r="D65" s="33">
        <f>20960-3771.1-1584</f>
        <v>15604.900000000001</v>
      </c>
      <c r="E65" s="42">
        <v>0</v>
      </c>
      <c r="F65" s="34">
        <v>0</v>
      </c>
    </row>
    <row r="66" spans="2:6" ht="120" customHeight="1">
      <c r="B66" s="1"/>
      <c r="C66" s="36" t="s">
        <v>122</v>
      </c>
      <c r="D66" s="33">
        <v>41623.3</v>
      </c>
      <c r="E66" s="34">
        <v>0</v>
      </c>
      <c r="F66" s="34">
        <v>0</v>
      </c>
    </row>
    <row r="67" spans="2:6" ht="94.5">
      <c r="B67" s="1"/>
      <c r="C67" s="36" t="s">
        <v>86</v>
      </c>
      <c r="D67" s="33">
        <v>0</v>
      </c>
      <c r="E67" s="34">
        <v>1623.3</v>
      </c>
      <c r="F67" s="34">
        <v>1623.3</v>
      </c>
    </row>
    <row r="68" spans="2:6" ht="126">
      <c r="B68" s="1"/>
      <c r="C68" s="37" t="s">
        <v>87</v>
      </c>
      <c r="D68" s="33">
        <f>1178.3+25.1</f>
        <v>1203.3999999999999</v>
      </c>
      <c r="E68" s="34">
        <v>0</v>
      </c>
      <c r="F68" s="34">
        <v>0</v>
      </c>
    </row>
    <row r="69" spans="2:7" ht="80.25" customHeight="1">
      <c r="B69" s="1"/>
      <c r="C69" s="37" t="s">
        <v>88</v>
      </c>
      <c r="D69" s="33">
        <v>0</v>
      </c>
      <c r="E69" s="34">
        <v>1178.3</v>
      </c>
      <c r="F69" s="34">
        <v>1178.3</v>
      </c>
      <c r="G69" s="58"/>
    </row>
    <row r="70" spans="2:6" ht="78.75">
      <c r="B70" s="1"/>
      <c r="C70" s="37" t="s">
        <v>89</v>
      </c>
      <c r="D70" s="33">
        <v>1455.5</v>
      </c>
      <c r="E70" s="34">
        <v>0</v>
      </c>
      <c r="F70" s="34">
        <v>0</v>
      </c>
    </row>
    <row r="71" spans="2:6" ht="78.75">
      <c r="B71" s="1"/>
      <c r="C71" s="37" t="s">
        <v>90</v>
      </c>
      <c r="D71" s="59">
        <v>0</v>
      </c>
      <c r="E71" s="34">
        <v>345.4</v>
      </c>
      <c r="F71" s="34">
        <v>345.4</v>
      </c>
    </row>
    <row r="72" spans="2:6" ht="82.5" customHeight="1">
      <c r="B72" s="26"/>
      <c r="C72" s="36" t="s">
        <v>91</v>
      </c>
      <c r="D72" s="42">
        <v>0</v>
      </c>
      <c r="E72" s="34">
        <v>0</v>
      </c>
      <c r="F72" s="34">
        <v>0</v>
      </c>
    </row>
    <row r="73" spans="2:6" ht="94.5">
      <c r="B73" s="26"/>
      <c r="C73" s="46" t="s">
        <v>123</v>
      </c>
      <c r="D73" s="33">
        <v>0</v>
      </c>
      <c r="E73" s="34">
        <v>550</v>
      </c>
      <c r="F73" s="34">
        <v>0</v>
      </c>
    </row>
    <row r="74" spans="2:6" ht="88.5" customHeight="1">
      <c r="B74" s="26"/>
      <c r="C74" s="36" t="s">
        <v>129</v>
      </c>
      <c r="D74" s="34">
        <v>1960</v>
      </c>
      <c r="E74" s="34">
        <v>0</v>
      </c>
      <c r="F74" s="34">
        <v>0</v>
      </c>
    </row>
    <row r="75" spans="2:6" ht="114" customHeight="1">
      <c r="B75" s="26"/>
      <c r="C75" s="46" t="s">
        <v>125</v>
      </c>
      <c r="D75" s="59">
        <v>0</v>
      </c>
      <c r="E75" s="42">
        <v>1126.9</v>
      </c>
      <c r="F75" s="42">
        <v>5628</v>
      </c>
    </row>
    <row r="76" spans="2:6" ht="104.25" customHeight="1">
      <c r="B76" s="26"/>
      <c r="C76" s="46" t="s">
        <v>126</v>
      </c>
      <c r="D76" s="59">
        <v>1525</v>
      </c>
      <c r="E76" s="42">
        <v>0</v>
      </c>
      <c r="F76" s="42">
        <v>0</v>
      </c>
    </row>
    <row r="77" spans="2:6" ht="115.5" customHeight="1">
      <c r="B77" s="26"/>
      <c r="C77" s="46" t="s">
        <v>127</v>
      </c>
      <c r="D77" s="59">
        <v>0</v>
      </c>
      <c r="E77" s="42">
        <v>2181.6</v>
      </c>
      <c r="F77" s="42">
        <v>2181.6</v>
      </c>
    </row>
    <row r="78" spans="1:6" ht="116.25" customHeight="1">
      <c r="A78" s="25"/>
      <c r="B78" s="60"/>
      <c r="C78" s="46" t="s">
        <v>128</v>
      </c>
      <c r="D78" s="59">
        <v>550</v>
      </c>
      <c r="E78" s="42">
        <v>0</v>
      </c>
      <c r="F78" s="42">
        <v>0</v>
      </c>
    </row>
    <row r="79" spans="1:6" ht="83.25" customHeight="1">
      <c r="A79" s="25"/>
      <c r="B79" s="26"/>
      <c r="C79" s="46" t="s">
        <v>140</v>
      </c>
      <c r="D79" s="59">
        <v>2070</v>
      </c>
      <c r="E79" s="42">
        <v>0</v>
      </c>
      <c r="F79" s="34">
        <v>0</v>
      </c>
    </row>
    <row r="80" spans="1:6" ht="117.75" customHeight="1">
      <c r="A80" s="76"/>
      <c r="B80" s="26"/>
      <c r="C80" s="46" t="s">
        <v>141</v>
      </c>
      <c r="D80" s="59">
        <f>253.8-253.8</f>
        <v>0</v>
      </c>
      <c r="E80" s="42">
        <v>0</v>
      </c>
      <c r="F80" s="34">
        <v>0</v>
      </c>
    </row>
    <row r="81" spans="1:6" ht="94.5" customHeight="1">
      <c r="A81" s="61"/>
      <c r="B81" s="26"/>
      <c r="C81" s="46" t="s">
        <v>142</v>
      </c>
      <c r="D81" s="59">
        <f>70-70</f>
        <v>0</v>
      </c>
      <c r="E81" s="42">
        <v>0</v>
      </c>
      <c r="F81" s="34">
        <v>0</v>
      </c>
    </row>
    <row r="82" spans="1:6" ht="34.5" customHeight="1">
      <c r="A82" s="61"/>
      <c r="B82" s="26"/>
      <c r="C82" s="46" t="s">
        <v>109</v>
      </c>
      <c r="D82" s="59">
        <v>1398.5</v>
      </c>
      <c r="E82" s="42">
        <v>0</v>
      </c>
      <c r="F82" s="42">
        <v>0</v>
      </c>
    </row>
    <row r="83" spans="1:6" ht="83.25" customHeight="1">
      <c r="A83" s="61"/>
      <c r="B83" s="26"/>
      <c r="C83" s="46" t="s">
        <v>124</v>
      </c>
      <c r="D83" s="59">
        <v>1000</v>
      </c>
      <c r="E83" s="42">
        <v>0</v>
      </c>
      <c r="F83" s="42">
        <v>0</v>
      </c>
    </row>
    <row r="84" spans="1:6" ht="83.25" customHeight="1">
      <c r="A84" s="61"/>
      <c r="B84" s="26"/>
      <c r="C84" s="46" t="s">
        <v>160</v>
      </c>
      <c r="D84" s="59">
        <v>2094.2</v>
      </c>
      <c r="E84" s="42">
        <v>0</v>
      </c>
      <c r="F84" s="42">
        <v>0</v>
      </c>
    </row>
    <row r="85" spans="2:6" ht="15.75">
      <c r="B85" s="17" t="s">
        <v>101</v>
      </c>
      <c r="C85" s="22" t="s">
        <v>48</v>
      </c>
      <c r="D85" s="62">
        <f>D87+D95+D96+D86</f>
        <v>194082.2</v>
      </c>
      <c r="E85" s="62">
        <f>E87+E95+E96+E86</f>
        <v>206213.19999999998</v>
      </c>
      <c r="F85" s="62">
        <f>F87+F95+F96+F86</f>
        <v>215347.9</v>
      </c>
    </row>
    <row r="86" spans="2:6" ht="31.5">
      <c r="B86" s="6" t="s">
        <v>155</v>
      </c>
      <c r="C86" s="65" t="s">
        <v>156</v>
      </c>
      <c r="D86" s="62">
        <v>2994.6</v>
      </c>
      <c r="E86" s="62">
        <v>8983.8</v>
      </c>
      <c r="F86" s="62">
        <v>8983.8</v>
      </c>
    </row>
    <row r="87" spans="2:6" ht="31.5">
      <c r="B87" s="6" t="s">
        <v>102</v>
      </c>
      <c r="C87" s="47" t="s">
        <v>50</v>
      </c>
      <c r="D87" s="27">
        <f>D88+D89+D90+D91+D92+D93+D94</f>
        <v>188826.2</v>
      </c>
      <c r="E87" s="27">
        <f>E88+E89+E90+E91+E92+E93+E94</f>
        <v>195294.5</v>
      </c>
      <c r="F87" s="27">
        <f>F88+F89+F90+F91+F92+F93+F94</f>
        <v>204414.6</v>
      </c>
    </row>
    <row r="88" spans="2:6" ht="84.75" customHeight="1">
      <c r="B88" s="18"/>
      <c r="C88" s="29" t="s">
        <v>70</v>
      </c>
      <c r="D88" s="34">
        <f>4069.3+741.5</f>
        <v>4810.8</v>
      </c>
      <c r="E88" s="63">
        <v>4069.3</v>
      </c>
      <c r="F88" s="63">
        <v>4069.3</v>
      </c>
    </row>
    <row r="89" spans="2:6" ht="98.25" customHeight="1">
      <c r="B89" s="6"/>
      <c r="C89" s="12" t="s">
        <v>92</v>
      </c>
      <c r="D89" s="34">
        <v>3085.8</v>
      </c>
      <c r="E89" s="34">
        <v>2923.1</v>
      </c>
      <c r="F89" s="34">
        <v>3148.4</v>
      </c>
    </row>
    <row r="90" spans="2:6" ht="70.5" customHeight="1">
      <c r="B90" s="18"/>
      <c r="C90" s="29" t="s">
        <v>71</v>
      </c>
      <c r="D90" s="34">
        <f>171.9-3</f>
        <v>168.9</v>
      </c>
      <c r="E90" s="34">
        <f>171.9-3</f>
        <v>168.9</v>
      </c>
      <c r="F90" s="34">
        <f>171.9-3</f>
        <v>168.9</v>
      </c>
    </row>
    <row r="91" spans="2:6" ht="57" customHeight="1">
      <c r="B91" s="18"/>
      <c r="C91" s="29" t="s">
        <v>72</v>
      </c>
      <c r="D91" s="34">
        <f>161934.4+5570.1-2994.6-4440.4</f>
        <v>160069.5</v>
      </c>
      <c r="E91" s="63">
        <f>178965.6-8983.8</f>
        <v>169981.80000000002</v>
      </c>
      <c r="F91" s="63">
        <f>178877.2+8983.8-8983.8</f>
        <v>178877.2</v>
      </c>
    </row>
    <row r="92" spans="2:6" ht="73.5" customHeight="1">
      <c r="B92" s="18"/>
      <c r="C92" s="29" t="s">
        <v>73</v>
      </c>
      <c r="D92" s="34">
        <f>12338.7+1464</f>
        <v>13802.7</v>
      </c>
      <c r="E92" s="63">
        <v>12338.7</v>
      </c>
      <c r="F92" s="63">
        <v>12338.7</v>
      </c>
    </row>
    <row r="93" spans="2:6" ht="78.75">
      <c r="B93" s="18"/>
      <c r="C93" s="29" t="s">
        <v>74</v>
      </c>
      <c r="D93" s="34">
        <f>299.7+299.6-59.9</f>
        <v>539.4</v>
      </c>
      <c r="E93" s="63">
        <f>298.7+298.7</f>
        <v>597.4</v>
      </c>
      <c r="F93" s="63">
        <f>298.4+298.4</f>
        <v>596.8</v>
      </c>
    </row>
    <row r="94" spans="2:6" ht="94.5" customHeight="1">
      <c r="B94" s="26"/>
      <c r="C94" s="48" t="s">
        <v>82</v>
      </c>
      <c r="D94" s="34">
        <f>5215.3+1133.8</f>
        <v>6349.1</v>
      </c>
      <c r="E94" s="34">
        <v>5215.3</v>
      </c>
      <c r="F94" s="52">
        <v>5215.3</v>
      </c>
    </row>
    <row r="95" spans="2:6" ht="53.25" customHeight="1">
      <c r="B95" s="16" t="s">
        <v>103</v>
      </c>
      <c r="C95" s="49" t="s">
        <v>75</v>
      </c>
      <c r="D95" s="27">
        <v>7.4</v>
      </c>
      <c r="E95" s="27">
        <v>8</v>
      </c>
      <c r="F95" s="27">
        <v>22.7</v>
      </c>
    </row>
    <row r="96" spans="2:6" ht="28.5" customHeight="1">
      <c r="B96" s="26" t="s">
        <v>143</v>
      </c>
      <c r="C96" s="50" t="s">
        <v>110</v>
      </c>
      <c r="D96" s="27">
        <v>2254</v>
      </c>
      <c r="E96" s="27">
        <v>1926.9</v>
      </c>
      <c r="F96" s="39">
        <v>1926.8</v>
      </c>
    </row>
    <row r="97" spans="2:6" ht="15.75">
      <c r="B97" s="21" t="s">
        <v>104</v>
      </c>
      <c r="C97" s="30" t="s">
        <v>76</v>
      </c>
      <c r="D97" s="27">
        <f>D101+D98+D99+D100</f>
        <v>9005.449999999999</v>
      </c>
      <c r="E97" s="27">
        <f>E101+E98+E99+E100</f>
        <v>340</v>
      </c>
      <c r="F97" s="27">
        <f>F101+F98+F99+F100</f>
        <v>340</v>
      </c>
    </row>
    <row r="98" spans="2:6" ht="63">
      <c r="B98" s="21" t="s">
        <v>105</v>
      </c>
      <c r="C98" s="30" t="s">
        <v>77</v>
      </c>
      <c r="D98" s="27">
        <f>8000.9-0.95</f>
        <v>7999.95</v>
      </c>
      <c r="E98" s="27">
        <v>0</v>
      </c>
      <c r="F98" s="27">
        <v>0</v>
      </c>
    </row>
    <row r="99" spans="2:6" ht="31.5">
      <c r="B99" s="21" t="s">
        <v>144</v>
      </c>
      <c r="C99" s="30" t="s">
        <v>145</v>
      </c>
      <c r="D99" s="27">
        <v>50</v>
      </c>
      <c r="E99" s="27">
        <v>0</v>
      </c>
      <c r="F99" s="27">
        <v>0</v>
      </c>
    </row>
    <row r="100" spans="2:6" ht="47.25">
      <c r="B100" s="21" t="s">
        <v>173</v>
      </c>
      <c r="C100" s="30" t="s">
        <v>174</v>
      </c>
      <c r="D100" s="27">
        <v>542.8</v>
      </c>
      <c r="E100" s="27">
        <v>0</v>
      </c>
      <c r="F100" s="27">
        <v>0</v>
      </c>
    </row>
    <row r="101" spans="2:6" ht="31.5">
      <c r="B101" s="16" t="s">
        <v>108</v>
      </c>
      <c r="C101" s="14" t="s">
        <v>107</v>
      </c>
      <c r="D101" s="38">
        <f>D102+D103+D104</f>
        <v>412.7</v>
      </c>
      <c r="E101" s="38">
        <f>E102+E103</f>
        <v>340</v>
      </c>
      <c r="F101" s="38">
        <f>F102+F103</f>
        <v>340</v>
      </c>
    </row>
    <row r="102" spans="2:6" ht="94.5">
      <c r="B102" s="16"/>
      <c r="C102" s="51" t="s">
        <v>130</v>
      </c>
      <c r="D102" s="43">
        <v>340</v>
      </c>
      <c r="E102" s="52">
        <v>0</v>
      </c>
      <c r="F102" s="52">
        <v>0</v>
      </c>
    </row>
    <row r="103" spans="2:6" ht="80.25" customHeight="1">
      <c r="B103" s="16"/>
      <c r="C103" s="53" t="s">
        <v>131</v>
      </c>
      <c r="D103" s="43">
        <v>0</v>
      </c>
      <c r="E103" s="52">
        <v>340</v>
      </c>
      <c r="F103" s="52">
        <v>340</v>
      </c>
    </row>
    <row r="104" spans="2:6" ht="39" customHeight="1">
      <c r="B104" s="16"/>
      <c r="C104" s="53" t="s">
        <v>146</v>
      </c>
      <c r="D104" s="43">
        <v>72.7</v>
      </c>
      <c r="E104" s="52">
        <v>0</v>
      </c>
      <c r="F104" s="52">
        <v>0</v>
      </c>
    </row>
    <row r="105" spans="2:6" ht="31.5">
      <c r="B105" s="7" t="s">
        <v>163</v>
      </c>
      <c r="C105" s="30" t="s">
        <v>78</v>
      </c>
      <c r="D105" s="27">
        <f>D107+D106</f>
        <v>892.13</v>
      </c>
      <c r="E105" s="27">
        <f>E107+E106</f>
        <v>0</v>
      </c>
      <c r="F105" s="27">
        <f>F107+F106</f>
        <v>0</v>
      </c>
    </row>
    <row r="106" spans="2:6" ht="31.5">
      <c r="B106" s="7" t="s">
        <v>171</v>
      </c>
      <c r="C106" s="30" t="s">
        <v>172</v>
      </c>
      <c r="D106" s="27">
        <v>570.6</v>
      </c>
      <c r="E106" s="27">
        <v>0</v>
      </c>
      <c r="F106" s="39">
        <v>0</v>
      </c>
    </row>
    <row r="107" spans="2:6" ht="31.5">
      <c r="B107" s="7" t="s">
        <v>162</v>
      </c>
      <c r="C107" s="30" t="s">
        <v>79</v>
      </c>
      <c r="D107" s="27">
        <f>133.4+188.13</f>
        <v>321.53</v>
      </c>
      <c r="E107" s="27">
        <v>0</v>
      </c>
      <c r="F107" s="39">
        <v>0</v>
      </c>
    </row>
    <row r="108" spans="2:6" ht="15.75">
      <c r="B108" s="64" t="s">
        <v>147</v>
      </c>
      <c r="C108" s="30" t="s">
        <v>148</v>
      </c>
      <c r="D108" s="27">
        <f>D109</f>
        <v>198.73000000000002</v>
      </c>
      <c r="E108" s="27">
        <f>E109</f>
        <v>0</v>
      </c>
      <c r="F108" s="27">
        <f>F109</f>
        <v>0</v>
      </c>
    </row>
    <row r="109" spans="2:6" ht="15.75">
      <c r="B109" s="64" t="s">
        <v>149</v>
      </c>
      <c r="C109" s="30" t="s">
        <v>150</v>
      </c>
      <c r="D109" s="27">
        <f>101.3+97.43</f>
        <v>198.73000000000002</v>
      </c>
      <c r="E109" s="27">
        <v>0</v>
      </c>
      <c r="F109" s="39">
        <v>0</v>
      </c>
    </row>
    <row r="110" spans="2:6" ht="15.75">
      <c r="B110" s="22" t="s">
        <v>57</v>
      </c>
      <c r="C110" s="31"/>
      <c r="D110" s="72">
        <f>D8+D38</f>
        <v>612770.04</v>
      </c>
      <c r="E110" s="72">
        <f>E8+E38</f>
        <v>485758.3</v>
      </c>
      <c r="F110" s="72">
        <f>F8+F38</f>
        <v>696295.1</v>
      </c>
    </row>
    <row r="113" ht="15">
      <c r="E113" s="73"/>
    </row>
    <row r="119" spans="3:4" ht="15">
      <c r="C119" s="20"/>
      <c r="D119" s="74"/>
    </row>
  </sheetData>
  <sheetProtection/>
  <mergeCells count="6">
    <mergeCell ref="D1:F1"/>
    <mergeCell ref="D2:F2"/>
    <mergeCell ref="B3:F3"/>
    <mergeCell ref="B5:B6"/>
    <mergeCell ref="C5:C6"/>
    <mergeCell ref="E4:F4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Устинов</cp:lastModifiedBy>
  <cp:lastPrinted>2021-01-19T14:21:53Z</cp:lastPrinted>
  <dcterms:created xsi:type="dcterms:W3CDTF">2016-11-07T04:45:04Z</dcterms:created>
  <dcterms:modified xsi:type="dcterms:W3CDTF">2021-01-19T14:21:58Z</dcterms:modified>
  <cp:category/>
  <cp:version/>
  <cp:contentType/>
  <cp:contentStatus/>
</cp:coreProperties>
</file>