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8535" activeTab="0"/>
  </bookViews>
  <sheets>
    <sheet name="Приложение 2 " sheetId="1" r:id="rId1"/>
  </sheets>
  <definedNames/>
  <calcPr fullCalcOnLoad="1"/>
</workbook>
</file>

<file path=xl/sharedStrings.xml><?xml version="1.0" encoding="utf-8"?>
<sst xmlns="http://schemas.openxmlformats.org/spreadsheetml/2006/main" count="169" uniqueCount="167">
  <si>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</si>
  <si>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</si>
  <si>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</si>
  <si>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</si>
  <si>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</si>
  <si>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</si>
  <si>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</si>
  <si>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</si>
  <si>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</si>
  <si>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</si>
  <si>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</si>
  <si>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</si>
  <si>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</si>
  <si>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</si>
  <si>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</si>
  <si>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</si>
  <si>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</si>
  <si>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</si>
  <si>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</si>
  <si>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</si>
  <si>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</si>
  <si>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</si>
  <si>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</si>
  <si>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</si>
  <si>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</si>
  <si>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</si>
  <si>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</si>
  <si>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</si>
  <si>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</si>
  <si>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</si>
  <si>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</si>
  <si>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</si>
  <si>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</si>
  <si>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1 05 03000 01 0000 110</t>
  </si>
  <si>
    <t>1 11 00000 00 0000 000</t>
  </si>
  <si>
    <t>1 03 00000 00 0000 000</t>
  </si>
  <si>
    <t>1 01 00000 00 0000 000</t>
  </si>
  <si>
    <t>1 05 00000 00 0000 000</t>
  </si>
  <si>
    <t>1 08 03000 01 0000 110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</si>
  <si>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</si>
  <si>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</si>
  <si>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</si>
  <si>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</si>
  <si>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</si>
  <si>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</si>
  <si>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</si>
  <si>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Сумма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</si>
  <si>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</si>
  <si>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</si>
  <si>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</si>
  <si>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</si>
  <si>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</si>
  <si>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</si>
  <si>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</si>
  <si>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</si>
  <si>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t>1 05 02000 02 0000 110</t>
  </si>
  <si>
    <t>1 05 04000 02 0000 110</t>
  </si>
  <si>
    <r>
      <rPr>
        <sz val="12"/>
        <rFont val="Times New Roman"/>
        <family val="1"/>
      </rPr>
  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  </r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</si>
  <si>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</si>
  <si>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</si>
  <si>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</si>
  <si>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</si>
  <si>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</si>
  <si>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</si>
  <si>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</si>
  <si>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</si>
  <si>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</si>
  <si>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</si>
  <si>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</si>
  <si>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</si>
  <si>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Дотации бюджетам муниципальных районов на выравнивание бюджетной обеспеченности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</si>
  <si>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</si>
  <si>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</si>
  <si>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осуществление отдельных государственных полномочий в соответствии с законом области от 17.12.2007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</t>
  </si>
  <si>
    <t>Субвенции на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</si>
  <si>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</si>
  <si>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</t>
  </si>
  <si>
    <t xml:space="preserve">Субвенции на осуществление отдельных государственных полномочий в соответствии с законом области от 28.06.2006 № 1465-ОЗ «О наделении органов местного самоуправления отдельными государственными полномочиями в сфере охраны окружающей среды» 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</si>
  <si>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</si>
  <si>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</si>
  <si>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</si>
  <si>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</si>
  <si>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</si>
  <si>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</si>
  <si>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</si>
  <si>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</si>
  <si>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в бюджеты муниципальных районов</t>
  </si>
  <si>
    <t>2020 год</t>
  </si>
  <si>
    <t>2021 год</t>
  </si>
  <si>
    <t>в рамках подпрограммы "Вода Вологодчины"</t>
  </si>
  <si>
    <t xml:space="preserve">государственной программы "Охрана окружающей среды, воспроизводство и  </t>
  </si>
  <si>
    <t>рациональное использование природных ресурсов на 2013-2020 годы"</t>
  </si>
  <si>
    <t>Субсидия муниципальным образованиям области на строительство, реконструкцию и капитальный ремонт централизованных систем водоснабжения и водоотведения  в рамках подпрограммы "Вода Вологодчины"
государственной программы "Охрана окружающей среды, воспроизводство и  
рациональное использование природных ресурсов на 2013-2020 годы"</t>
  </si>
  <si>
    <t>Субсидия бюджетам муниципальных образований области на проведение комплексных кадастровых работ  в рамках подпрограммы "Повышение эффективности управления и распоряжения земельно-имущественным комплексом области" 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</si>
  <si>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t>Субвенции бюджетам муниципальных образований области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</si>
  <si>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2019 год</t>
  </si>
  <si>
    <t>Объем доходов местного бюджета Устюженского муниципального района, формируемый за счет налоговых и неналоговых доходов, а также безвозмездных поступлений на 2019 год и плановый период 2020 и 2021 годов</t>
  </si>
  <si>
    <t>(тыс.рублей)</t>
  </si>
  <si>
    <t>Налог, взимаемый в связи с применением патентной системы налогообложения</t>
  </si>
  <si>
    <t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</si>
  <si>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 xml:space="preserve"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2021-2025 годах" </t>
  </si>
  <si>
    <t>Субсидии бюджетам муниципальных образований области на реализацию мероприятий по обеспечению безопасности жизни и здоровья детей, обучающихся в общеобразовательных организациях области в рамках подпрограммы " 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</si>
  <si>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</si>
  <si>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</si>
  <si>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</si>
  <si>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</si>
  <si>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период 2021-2025 годов"</t>
  </si>
  <si>
    <t>Субсидии бюджетам муниципальных образований области на оснащение муниципальных организаций, осуществляющих образовательную деятельность, инженерно-техническими средствами охраны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</si>
  <si>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области на выравнивание обеспеченности по реализации расходных обязательств в части обеспечения выплаты заработной платы  работникам муниципальных учреждений подпрограммы "Поддержание устойчивого исполнения местных бюджетов и повышение качества управления муниципальными финансами на 2015-2020 годы" государственной программы "Управление региональными финансами  Вологодской области  на 2015-2020 годы"</t>
  </si>
  <si>
    <t>Субсидии бюджетам муниципальных образований области на выравнивание обеспеченности по реализации расходных обязательств в части обеспечения выплаты заработной платы работникам муниципальных учреждений подпрограммы "Поддержание устойчивого исполнения местных бюджетов и повышение качества управления муниципальными финансами на 2021-2025 годы" государственной программы "Управление региональными финансами  Вологодской области  на 2021-2025 годы"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</si>
  <si>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</si>
  <si>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>2 02 10000 00 0000 150</t>
  </si>
  <si>
    <t>2 02 15001 05 0000 150</t>
  </si>
  <si>
    <t>2 02 15002 05 0000 150</t>
  </si>
  <si>
    <t>2 02 20000 00 0000 150</t>
  </si>
  <si>
    <t>2 02 25511 05 0000 150</t>
  </si>
  <si>
    <t>2 02 27112 05 0000 150</t>
  </si>
  <si>
    <t>2 02 25497 05 0000 150</t>
  </si>
  <si>
    <t>2 02 29999 05 0000 150</t>
  </si>
  <si>
    <t>2 02 30000 00 0000 150</t>
  </si>
  <si>
    <t>2 02 30024 05 0000 150</t>
  </si>
  <si>
    <t>2 02 35120 05 0000 150</t>
  </si>
  <si>
    <t>2 02 35135 05 0000 150</t>
  </si>
  <si>
    <t>2 02 40000 00 0000 150</t>
  </si>
  <si>
    <t>2 02 40014 05 0000 150</t>
  </si>
  <si>
    <t>2 04 00000 00 0000 150</t>
  </si>
  <si>
    <t>2 04 05099 05 0000 150</t>
  </si>
  <si>
    <t>207 00000 00 0000 150</t>
  </si>
  <si>
    <t>2 07 05030 05 0000 150</t>
  </si>
  <si>
    <t>Субсидия муниципальным образованиям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области "Развитие топливно-энергетического комплекса и коммунальной инфраструктуры на территории Вологодской области на 2021-2025 годы"</t>
  </si>
  <si>
    <t>Прочие межбюджетные трансферты, передаваемые бюджетам муниципальных районов</t>
  </si>
  <si>
    <t>2 02 49999 05 0000 150</t>
  </si>
  <si>
    <t>Субсидии на капитальный ремонт объектов физической культуры и спорта, находящихся в  муниципальной собственности в рамках реализации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</si>
  <si>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</si>
  <si>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2 02 25467 05 0000 150</t>
  </si>
  <si>
    <t>Субсидии на реализацию проекта "Народный бюджет"</t>
  </si>
  <si>
    <t>2 02 25555 05 0000 150</t>
  </si>
  <si>
    <t>Субсидии бюджетам муниципальных образований области  на приобретение автотранспорта для развития мобильной торговли 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</si>
  <si>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>2 02 25567 05 0000 150</t>
  </si>
  <si>
    <t>Субсидии бюджетам муниципальных образований области на улучшение жилищных условий граждан, проживающих в сельской местности, в том числе молодых семей и молодых специалистов в рамках подпрограммы "Устойчивое развитие сельских территорий Вологодской области на 2014-2017 годы и на период до 2020 года" государственной программы области "Развитие агропромышленного комплекса и потребительского рынка Вологодской области на 2013-2020 годы"</t>
  </si>
  <si>
    <t>2 02 25228 05 0000 150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</si>
  <si>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</si>
  <si>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</si>
  <si>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2 02 39998 05 0000 150</t>
  </si>
  <si>
    <t>Единая субвенция бюджетам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</si>
  <si>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</si>
  <si>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</si>
  <si>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</si>
  <si>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проведение комплексных кадастровых работ</t>
  </si>
  <si>
    <t>1 13 02995 05 0000 130</t>
  </si>
  <si>
    <t>Прочие доходы от компенсации затрат бюджетов муниципальных районов</t>
  </si>
  <si>
    <t>мероприятия по оказанию содействия в трудоустройстве незанятых инвалидов малого возраста</t>
  </si>
  <si>
    <t>на стимулирование органов местного самоуправления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 области</t>
  </si>
  <si>
    <t>на комплектование книжных фондов муниципальных библиотек в рамках подпрограммы "Реализация мероприятий, направленных на развитие муниципальных учреждений культуры и образования в сфере культуры и искусства" государственной программы "Сохранение и развитие туристского кластера и архивного дела Вологодской области на 2015-2020 годы"</t>
  </si>
  <si>
    <t>2 02 25519 05 0000 150</t>
  </si>
  <si>
    <t>Субсидии бюджетам на поддержку отрасли культуры</t>
  </si>
  <si>
    <t>2 02 20077 05 0000 150</t>
  </si>
  <si>
    <t>Субсидии бюджетам  на софинансирование капитальных вложений в объекты муниципальной собственности</t>
  </si>
  <si>
    <t xml:space="preserve"> </t>
  </si>
  <si>
    <t>2 02 35134 05 0000 150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</si>
  <si>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</si>
  <si>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</si>
  <si>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</si>
  <si>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1 11 05020 05 0000 120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</si>
  <si>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</si>
  <si>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  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26.12.2019 № 68</t>
  </si>
  <si>
    <r>
      <t xml:space="preserve">      "Приложение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13.12.2018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110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</si>
</sst>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>
        <color indexed="63"/>
      </right>
      <top/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5" xfId="53" applyNumberFormat="1" applyFont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4" fontId="6" fillId="0" borderId="17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4" fontId="3" fillId="0" borderId="19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3" fillId="0" borderId="22" xfId="53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vertical="justify" wrapText="1"/>
    </xf>
    <xf numFmtId="0" fontId="3" fillId="0" borderId="23" xfId="0" applyFont="1" applyBorder="1" applyAlignment="1">
      <alignment vertical="center" wrapText="1"/>
    </xf>
    <xf numFmtId="4" fontId="3" fillId="0" borderId="24" xfId="53" applyNumberFormat="1" applyFont="1" applyBorder="1" applyAlignment="1">
      <alignment horizontal="center" vertical="center" wrapText="1"/>
      <protection/>
    </xf>
    <xf numFmtId="0" fontId="47" fillId="0" borderId="10" xfId="0" applyNumberFormat="1" applyFont="1" applyBorder="1" applyAlignment="1">
      <alignment vertical="top" wrapText="1"/>
    </xf>
    <xf numFmtId="0" fontId="47" fillId="0" borderId="0" xfId="0" applyNumberFormat="1" applyFont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6" fillId="0" borderId="19" xfId="53" applyNumberFormat="1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0" fontId="47" fillId="0" borderId="20" xfId="0" applyNumberFormat="1" applyFont="1" applyBorder="1" applyAlignment="1">
      <alignment vertical="justify" wrapText="1"/>
    </xf>
    <xf numFmtId="0" fontId="45" fillId="0" borderId="20" xfId="0" applyNumberFormat="1" applyFont="1" applyBorder="1" applyAlignment="1">
      <alignment vertical="justify" wrapText="1"/>
    </xf>
    <xf numFmtId="0" fontId="3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0" xfId="0" applyNumberFormat="1" applyFont="1" applyBorder="1" applyAlignment="1">
      <alignment vertical="top" wrapText="1"/>
    </xf>
    <xf numFmtId="0" fontId="47" fillId="0" borderId="22" xfId="0" applyNumberFormat="1" applyFont="1" applyBorder="1" applyAlignment="1">
      <alignment vertical="top" wrapText="1"/>
    </xf>
    <xf numFmtId="0" fontId="3" fillId="0" borderId="22" xfId="53" applyFont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horizontal="left" vertical="top" wrapText="1"/>
    </xf>
    <xf numFmtId="0" fontId="47" fillId="0" borderId="20" xfId="0" applyFont="1" applyBorder="1" applyAlignment="1">
      <alignment horizontal="justify" vertical="center" wrapText="1"/>
    </xf>
    <xf numFmtId="0" fontId="47" fillId="0" borderId="20" xfId="0" applyFont="1" applyBorder="1" applyAlignment="1">
      <alignment horizontal="justify" vertical="top" wrapText="1"/>
    </xf>
    <xf numFmtId="0" fontId="47" fillId="0" borderId="25" xfId="0" applyFont="1" applyBorder="1" applyAlignment="1">
      <alignment horizontal="justify" vertical="top" wrapText="1"/>
    </xf>
    <xf numFmtId="0" fontId="27" fillId="0" borderId="26" xfId="0" applyFont="1" applyFill="1" applyBorder="1" applyAlignment="1">
      <alignment horizontal="left" vertical="top" wrapText="1"/>
    </xf>
    <xf numFmtId="0" fontId="46" fillId="0" borderId="20" xfId="0" applyFont="1" applyBorder="1" applyAlignment="1">
      <alignment vertical="top" wrapText="1"/>
    </xf>
    <xf numFmtId="0" fontId="46" fillId="0" borderId="20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0" xfId="53" applyFont="1" applyBorder="1" applyAlignment="1">
      <alignment vertical="center" wrapText="1"/>
      <protection/>
    </xf>
    <xf numFmtId="2" fontId="45" fillId="0" borderId="20" xfId="0" applyNumberFormat="1" applyFont="1" applyBorder="1" applyAlignment="1">
      <alignment horizontal="justify" vertical="top" wrapText="1"/>
    </xf>
    <xf numFmtId="4" fontId="47" fillId="0" borderId="10" xfId="0" applyNumberFormat="1" applyFont="1" applyBorder="1" applyAlignment="1">
      <alignment horizontal="center" vertical="center" wrapText="1"/>
    </xf>
    <xf numFmtId="4" fontId="6" fillId="0" borderId="15" xfId="53" applyNumberFormat="1" applyFont="1" applyBorder="1" applyAlignment="1">
      <alignment horizontal="center" vertical="center" wrapText="1"/>
      <protection/>
    </xf>
    <xf numFmtId="0" fontId="47" fillId="33" borderId="0" xfId="0" applyFont="1" applyFill="1" applyAlignment="1">
      <alignment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wrapText="1"/>
      <protection/>
    </xf>
    <xf numFmtId="0" fontId="46" fillId="0" borderId="10" xfId="0" applyFont="1" applyBorder="1" applyAlignment="1">
      <alignment vertical="center"/>
    </xf>
    <xf numFmtId="0" fontId="47" fillId="0" borderId="10" xfId="0" applyNumberFormat="1" applyFont="1" applyBorder="1" applyAlignment="1">
      <alignment vertical="center" wrapText="1"/>
    </xf>
    <xf numFmtId="4" fontId="47" fillId="0" borderId="15" xfId="0" applyNumberFormat="1" applyFont="1" applyBorder="1" applyAlignment="1">
      <alignment horizontal="center" vertical="center" wrapText="1"/>
    </xf>
    <xf numFmtId="0" fontId="47" fillId="0" borderId="20" xfId="0" applyNumberFormat="1" applyFont="1" applyBorder="1" applyAlignment="1">
      <alignment vertical="center" wrapText="1"/>
    </xf>
    <xf numFmtId="4" fontId="3" fillId="33" borderId="19" xfId="53" applyNumberFormat="1" applyFont="1" applyFill="1" applyBorder="1" applyAlignment="1">
      <alignment horizontal="center" vertical="center" wrapText="1"/>
      <protection/>
    </xf>
    <xf numFmtId="4" fontId="49" fillId="0" borderId="10" xfId="53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47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50" fillId="0" borderId="10" xfId="0" applyFont="1" applyBorder="1" applyAlignment="1">
      <alignment wrapText="1"/>
    </xf>
    <xf numFmtId="4" fontId="6" fillId="33" borderId="15" xfId="53" applyNumberFormat="1" applyFont="1" applyFill="1" applyBorder="1" applyAlignment="1">
      <alignment horizontal="center" vertical="center" wrapText="1"/>
      <protection/>
    </xf>
    <xf numFmtId="0" fontId="47" fillId="0" borderId="22" xfId="0" applyNumberFormat="1" applyFont="1" applyBorder="1" applyAlignment="1">
      <alignment vertical="center" wrapText="1"/>
    </xf>
    <xf numFmtId="0" fontId="45" fillId="0" borderId="22" xfId="0" applyNumberFormat="1" applyFont="1" applyBorder="1" applyAlignment="1">
      <alignment vertical="justify" wrapText="1"/>
    </xf>
    <xf numFmtId="0" fontId="46" fillId="33" borderId="22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wrapText="1"/>
    </xf>
    <xf numFmtId="2" fontId="45" fillId="0" borderId="10" xfId="0" applyNumberFormat="1" applyFont="1" applyBorder="1" applyAlignment="1">
      <alignment horizontal="justify" vertical="top" wrapText="1"/>
    </xf>
    <xf numFmtId="0" fontId="3" fillId="33" borderId="10" xfId="0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3" fillId="0" borderId="0" xfId="52" applyFont="1" applyAlignment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4"/>
  <sheetViews>
    <sheetView tabSelected="1" zoomScalePageLayoutView="0" workbookViewId="0" topLeftCell="C1">
      <selection activeCell="C4" sqref="C4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4.8515625" style="0" customWidth="1"/>
    <col min="5" max="5" width="12.7109375" style="0" customWidth="1"/>
    <col min="6" max="6" width="12.57421875" style="0" customWidth="1"/>
  </cols>
  <sheetData>
    <row r="2" spans="4:6" ht="64.5" customHeight="1">
      <c r="D2" s="93" t="s">
        <v>165</v>
      </c>
      <c r="E2" s="93"/>
      <c r="F2" s="93"/>
    </row>
    <row r="4" spans="3:6" ht="61.5" customHeight="1">
      <c r="C4" s="69"/>
      <c r="D4" s="93" t="s">
        <v>166</v>
      </c>
      <c r="E4" s="93"/>
      <c r="F4" s="93"/>
    </row>
    <row r="5" ht="18.75" customHeight="1"/>
    <row r="6" spans="2:6" ht="18.75" customHeight="1">
      <c r="B6" s="95"/>
      <c r="C6" s="95"/>
      <c r="D6" s="95"/>
      <c r="E6" s="95"/>
      <c r="F6" s="34"/>
    </row>
    <row r="7" spans="2:6" ht="53.25" customHeight="1">
      <c r="B7" s="95" t="s">
        <v>96</v>
      </c>
      <c r="C7" s="95"/>
      <c r="D7" s="95"/>
      <c r="E7" s="95"/>
      <c r="F7" s="95"/>
    </row>
    <row r="8" spans="3:6" ht="18.75" customHeight="1">
      <c r="C8" s="37"/>
      <c r="D8" s="37"/>
      <c r="E8" s="99" t="s">
        <v>97</v>
      </c>
      <c r="F8" s="99"/>
    </row>
    <row r="9" spans="2:6" ht="15" customHeight="1">
      <c r="B9" s="94" t="s">
        <v>45</v>
      </c>
      <c r="C9" s="94" t="s">
        <v>47</v>
      </c>
      <c r="D9" s="96" t="s">
        <v>46</v>
      </c>
      <c r="E9" s="97"/>
      <c r="F9" s="98"/>
    </row>
    <row r="10" spans="2:6" ht="36.75" customHeight="1">
      <c r="B10" s="94"/>
      <c r="C10" s="94"/>
      <c r="D10" s="1" t="s">
        <v>95</v>
      </c>
      <c r="E10" s="70" t="s">
        <v>87</v>
      </c>
      <c r="F10" s="70" t="s">
        <v>88</v>
      </c>
    </row>
    <row r="11" spans="2:6" ht="13.5" customHeight="1">
      <c r="B11" s="1">
        <v>1</v>
      </c>
      <c r="C11" s="1">
        <v>2</v>
      </c>
      <c r="D11" s="1">
        <v>3</v>
      </c>
      <c r="E11" s="1">
        <v>4</v>
      </c>
      <c r="F11" s="14">
        <v>5</v>
      </c>
    </row>
    <row r="12" spans="2:6" ht="21.75" customHeight="1">
      <c r="B12" s="2" t="s">
        <v>27</v>
      </c>
      <c r="C12" s="3" t="s">
        <v>44</v>
      </c>
      <c r="D12" s="7">
        <f>D13+D15+D20+D25+D28+D32+D34+D37+D40+D41</f>
        <v>122296</v>
      </c>
      <c r="E12" s="7">
        <f>E13+E15+E20+E25+E28+E32+E34+E37+E40+E41</f>
        <v>122511</v>
      </c>
      <c r="F12" s="7">
        <f>F13+F15+F20+F25+F28+F32+F34+F37+F40+F41</f>
        <v>133906</v>
      </c>
    </row>
    <row r="13" spans="2:6" ht="21.75" customHeight="1">
      <c r="B13" s="1" t="s">
        <v>36</v>
      </c>
      <c r="C13" s="4" t="s">
        <v>0</v>
      </c>
      <c r="D13" s="8">
        <f>D14</f>
        <v>74385</v>
      </c>
      <c r="E13" s="8">
        <f>E14</f>
        <v>79161</v>
      </c>
      <c r="F13" s="8">
        <f>F14</f>
        <v>93722</v>
      </c>
    </row>
    <row r="14" spans="2:6" ht="20.25" customHeight="1">
      <c r="B14" s="1" t="s">
        <v>28</v>
      </c>
      <c r="C14" s="4" t="s">
        <v>1</v>
      </c>
      <c r="D14" s="45">
        <f>73385+700+300</f>
        <v>74385</v>
      </c>
      <c r="E14" s="8">
        <v>79161</v>
      </c>
      <c r="F14" s="8">
        <v>93722</v>
      </c>
    </row>
    <row r="15" spans="2:6" ht="31.5">
      <c r="B15" s="1" t="s">
        <v>35</v>
      </c>
      <c r="C15" s="4" t="s">
        <v>2</v>
      </c>
      <c r="D15" s="8">
        <f>D16+D17+D18+D19</f>
        <v>15005</v>
      </c>
      <c r="E15" s="8">
        <f>E16+E17+E18+E19</f>
        <v>14958</v>
      </c>
      <c r="F15" s="8">
        <f>F16+F17+F18+F19</f>
        <v>15736</v>
      </c>
    </row>
    <row r="16" spans="2:6" ht="63">
      <c r="B16" s="1" t="s">
        <v>29</v>
      </c>
      <c r="C16" s="4" t="s">
        <v>3</v>
      </c>
      <c r="D16" s="8">
        <v>6810</v>
      </c>
      <c r="E16" s="8">
        <v>6050</v>
      </c>
      <c r="F16" s="8">
        <v>6650</v>
      </c>
    </row>
    <row r="17" spans="2:6" ht="78.75">
      <c r="B17" s="1" t="s">
        <v>30</v>
      </c>
      <c r="C17" s="4" t="s">
        <v>4</v>
      </c>
      <c r="D17" s="8">
        <v>55</v>
      </c>
      <c r="E17" s="8">
        <v>74</v>
      </c>
      <c r="F17" s="8">
        <v>83</v>
      </c>
    </row>
    <row r="18" spans="2:6" ht="63">
      <c r="B18" s="1" t="s">
        <v>31</v>
      </c>
      <c r="C18" s="4" t="s">
        <v>5</v>
      </c>
      <c r="D18" s="8">
        <v>9140</v>
      </c>
      <c r="E18" s="8">
        <v>9784</v>
      </c>
      <c r="F18" s="8">
        <v>10003</v>
      </c>
    </row>
    <row r="19" spans="2:6" ht="63">
      <c r="B19" s="1" t="s">
        <v>32</v>
      </c>
      <c r="C19" s="4" t="s">
        <v>19</v>
      </c>
      <c r="D19" s="75">
        <f>-950-50</f>
        <v>-1000</v>
      </c>
      <c r="E19" s="75">
        <v>-950</v>
      </c>
      <c r="F19" s="75">
        <v>-1000</v>
      </c>
    </row>
    <row r="20" spans="2:6" ht="21" customHeight="1">
      <c r="B20" s="1" t="s">
        <v>37</v>
      </c>
      <c r="C20" s="5" t="s">
        <v>6</v>
      </c>
      <c r="D20" s="8">
        <f>D21+D22+D23+D24</f>
        <v>20003</v>
      </c>
      <c r="E20" s="8">
        <f>E21+E22+E23+E24</f>
        <v>17193</v>
      </c>
      <c r="F20" s="8">
        <f>F21+F22+F23+F24</f>
        <v>13298</v>
      </c>
    </row>
    <row r="21" spans="2:6" ht="31.5">
      <c r="B21" s="1" t="s">
        <v>54</v>
      </c>
      <c r="C21" s="4" t="s">
        <v>18</v>
      </c>
      <c r="D21" s="8">
        <f>9733+770+60</f>
        <v>10563</v>
      </c>
      <c r="E21" s="8">
        <v>8804</v>
      </c>
      <c r="F21" s="8">
        <v>10544</v>
      </c>
    </row>
    <row r="22" spans="2:6" ht="24" customHeight="1">
      <c r="B22" s="1" t="s">
        <v>55</v>
      </c>
      <c r="C22" s="4" t="s">
        <v>7</v>
      </c>
      <c r="D22" s="8">
        <f>7188+870</f>
        <v>8058</v>
      </c>
      <c r="E22" s="8">
        <v>7379</v>
      </c>
      <c r="F22" s="8">
        <v>1728</v>
      </c>
    </row>
    <row r="23" spans="2:6" ht="21.75" customHeight="1">
      <c r="B23" s="1" t="s">
        <v>33</v>
      </c>
      <c r="C23" s="4" t="s">
        <v>8</v>
      </c>
      <c r="D23" s="45">
        <f>1123+125</f>
        <v>1248</v>
      </c>
      <c r="E23" s="8">
        <v>963</v>
      </c>
      <c r="F23" s="8">
        <v>977</v>
      </c>
    </row>
    <row r="24" spans="2:6" ht="31.5">
      <c r="B24" s="1" t="s">
        <v>56</v>
      </c>
      <c r="C24" s="4" t="s">
        <v>98</v>
      </c>
      <c r="D24" s="45">
        <f>74+40+10+10</f>
        <v>134</v>
      </c>
      <c r="E24" s="8">
        <v>47</v>
      </c>
      <c r="F24" s="8">
        <v>49</v>
      </c>
    </row>
    <row r="25" spans="2:6" ht="22.5" customHeight="1">
      <c r="B25" s="1" t="s">
        <v>39</v>
      </c>
      <c r="C25" s="4" t="s">
        <v>9</v>
      </c>
      <c r="D25" s="8">
        <f>D26+D27</f>
        <v>2396</v>
      </c>
      <c r="E25" s="8">
        <f>E26+E27</f>
        <v>1523</v>
      </c>
      <c r="F25" s="8">
        <f>F26+F27</f>
        <v>1536</v>
      </c>
    </row>
    <row r="26" spans="2:6" ht="33.75" customHeight="1">
      <c r="B26" s="1" t="s">
        <v>38</v>
      </c>
      <c r="C26" s="4" t="s">
        <v>40</v>
      </c>
      <c r="D26" s="8">
        <f>2068+208+105</f>
        <v>2381</v>
      </c>
      <c r="E26" s="8">
        <v>1510</v>
      </c>
      <c r="F26" s="8">
        <v>1521</v>
      </c>
    </row>
    <row r="27" spans="2:6" ht="33.75" customHeight="1">
      <c r="B27" s="9" t="s">
        <v>59</v>
      </c>
      <c r="C27" s="10" t="s">
        <v>60</v>
      </c>
      <c r="D27" s="8">
        <f>18-8+5</f>
        <v>15</v>
      </c>
      <c r="E27" s="8">
        <v>13</v>
      </c>
      <c r="F27" s="8">
        <v>15</v>
      </c>
    </row>
    <row r="28" spans="2:6" ht="31.5">
      <c r="B28" s="1" t="s">
        <v>34</v>
      </c>
      <c r="C28" s="4" t="s">
        <v>10</v>
      </c>
      <c r="D28" s="8">
        <f>D29+D31+D30</f>
        <v>3883.1</v>
      </c>
      <c r="E28" s="8">
        <f>E29+E31+E30</f>
        <v>4110</v>
      </c>
      <c r="F28" s="8">
        <f>F29+F31+F30</f>
        <v>4110</v>
      </c>
    </row>
    <row r="29" spans="2:6" ht="47.25">
      <c r="B29" s="1" t="s">
        <v>61</v>
      </c>
      <c r="C29" s="4" t="s">
        <v>41</v>
      </c>
      <c r="D29" s="8">
        <f>3106-350-50-200</f>
        <v>2506</v>
      </c>
      <c r="E29" s="8">
        <v>3106</v>
      </c>
      <c r="F29" s="8">
        <v>3106</v>
      </c>
    </row>
    <row r="30" spans="2:6" ht="63">
      <c r="B30" s="1" t="s">
        <v>163</v>
      </c>
      <c r="C30" s="91" t="s">
        <v>164</v>
      </c>
      <c r="D30" s="8">
        <v>0.7</v>
      </c>
      <c r="E30" s="8">
        <v>0</v>
      </c>
      <c r="F30" s="8">
        <v>0</v>
      </c>
    </row>
    <row r="31" spans="2:6" ht="78.75">
      <c r="B31" s="1" t="s">
        <v>62</v>
      </c>
      <c r="C31" s="4" t="s">
        <v>63</v>
      </c>
      <c r="D31" s="8">
        <f>1004+350+22.4</f>
        <v>1376.4</v>
      </c>
      <c r="E31" s="8">
        <v>1004</v>
      </c>
      <c r="F31" s="8">
        <v>1004</v>
      </c>
    </row>
    <row r="32" spans="2:6" ht="23.25" customHeight="1">
      <c r="B32" s="1" t="s">
        <v>42</v>
      </c>
      <c r="C32" s="4" t="s">
        <v>11</v>
      </c>
      <c r="D32" s="8">
        <f>D33</f>
        <v>320.2</v>
      </c>
      <c r="E32" s="8">
        <f>E33</f>
        <v>272</v>
      </c>
      <c r="F32" s="8">
        <f>F33</f>
        <v>282</v>
      </c>
    </row>
    <row r="33" spans="2:6" ht="20.25" customHeight="1">
      <c r="B33" s="1" t="s">
        <v>26</v>
      </c>
      <c r="C33" s="4" t="s">
        <v>12</v>
      </c>
      <c r="D33" s="45">
        <f>260+50+15-4.8</f>
        <v>320.2</v>
      </c>
      <c r="E33" s="8">
        <v>272</v>
      </c>
      <c r="F33" s="8">
        <v>282</v>
      </c>
    </row>
    <row r="34" spans="2:6" ht="31.5">
      <c r="B34" s="1" t="s">
        <v>51</v>
      </c>
      <c r="C34" s="5" t="s">
        <v>13</v>
      </c>
      <c r="D34" s="8">
        <f>D35+D36</f>
        <v>64.1</v>
      </c>
      <c r="E34" s="8">
        <f>E35</f>
        <v>31</v>
      </c>
      <c r="F34" s="8">
        <f>F35</f>
        <v>32</v>
      </c>
    </row>
    <row r="35" spans="2:6" ht="38.25" customHeight="1">
      <c r="B35" s="1" t="s">
        <v>64</v>
      </c>
      <c r="C35" s="4" t="s">
        <v>65</v>
      </c>
      <c r="D35" s="8">
        <v>8</v>
      </c>
      <c r="E35" s="8">
        <v>31</v>
      </c>
      <c r="F35" s="8">
        <v>32</v>
      </c>
    </row>
    <row r="36" spans="2:6" ht="38.25" customHeight="1">
      <c r="B36" s="1" t="s">
        <v>149</v>
      </c>
      <c r="C36" s="4" t="s">
        <v>150</v>
      </c>
      <c r="D36" s="45">
        <v>56.1</v>
      </c>
      <c r="E36" s="8">
        <v>0</v>
      </c>
      <c r="F36" s="8">
        <v>0</v>
      </c>
    </row>
    <row r="37" spans="2:6" ht="31.5">
      <c r="B37" s="1" t="s">
        <v>52</v>
      </c>
      <c r="C37" s="4" t="s">
        <v>14</v>
      </c>
      <c r="D37" s="8">
        <f>D38+D39</f>
        <v>1704.9</v>
      </c>
      <c r="E37" s="8">
        <f>E38+E39</f>
        <v>1351</v>
      </c>
      <c r="F37" s="8">
        <f>F38+F39</f>
        <v>1351</v>
      </c>
    </row>
    <row r="38" spans="2:6" ht="78.75">
      <c r="B38" s="1" t="s">
        <v>66</v>
      </c>
      <c r="C38" s="4" t="s">
        <v>67</v>
      </c>
      <c r="D38" s="8">
        <f>900-400-50-28.1</f>
        <v>421.9</v>
      </c>
      <c r="E38" s="8">
        <v>900</v>
      </c>
      <c r="F38" s="8">
        <v>900</v>
      </c>
    </row>
    <row r="39" spans="2:6" ht="31.5">
      <c r="B39" s="1" t="s">
        <v>68</v>
      </c>
      <c r="C39" s="4" t="s">
        <v>69</v>
      </c>
      <c r="D39" s="45">
        <f>451+1437-455-50-100</f>
        <v>1283</v>
      </c>
      <c r="E39" s="8">
        <v>451</v>
      </c>
      <c r="F39" s="8">
        <v>451</v>
      </c>
    </row>
    <row r="40" spans="2:6" ht="21.75" customHeight="1">
      <c r="B40" s="1" t="s">
        <v>43</v>
      </c>
      <c r="C40" s="4" t="s">
        <v>15</v>
      </c>
      <c r="D40" s="8">
        <f>3832+700-100</f>
        <v>4432</v>
      </c>
      <c r="E40" s="8">
        <v>3912</v>
      </c>
      <c r="F40" s="8">
        <v>3839</v>
      </c>
    </row>
    <row r="41" spans="2:6" ht="23.25" customHeight="1">
      <c r="B41" s="1" t="s">
        <v>53</v>
      </c>
      <c r="C41" s="4" t="s">
        <v>16</v>
      </c>
      <c r="D41" s="45">
        <f>134.8-30-2.1</f>
        <v>102.70000000000002</v>
      </c>
      <c r="E41" s="8">
        <v>0</v>
      </c>
      <c r="F41" s="8">
        <v>0</v>
      </c>
    </row>
    <row r="42" spans="2:6" ht="23.25" customHeight="1">
      <c r="B42" s="2" t="s">
        <v>20</v>
      </c>
      <c r="C42" s="3" t="s">
        <v>17</v>
      </c>
      <c r="D42" s="7">
        <f>D43+D111+D113</f>
        <v>393123.92999999993</v>
      </c>
      <c r="E42" s="7">
        <f>E43+E111+E113</f>
        <v>297684.9</v>
      </c>
      <c r="F42" s="7">
        <f>F43+F111+F113</f>
        <v>318612.60000000003</v>
      </c>
    </row>
    <row r="43" spans="2:6" ht="31.5">
      <c r="B43" s="1" t="s">
        <v>21</v>
      </c>
      <c r="C43" s="4" t="s">
        <v>22</v>
      </c>
      <c r="D43" s="8">
        <f>D44+D47+D87+D104</f>
        <v>392766.4199999999</v>
      </c>
      <c r="E43" s="8">
        <f>E44+E47+E87+E104</f>
        <v>297684.9</v>
      </c>
      <c r="F43" s="8">
        <f>F44+F47+F87+F104</f>
        <v>318612.60000000003</v>
      </c>
    </row>
    <row r="44" spans="2:6" ht="15.75">
      <c r="B44" s="12" t="s">
        <v>111</v>
      </c>
      <c r="C44" s="4" t="s">
        <v>49</v>
      </c>
      <c r="D44" s="8">
        <f>D45+D46</f>
        <v>123382.3</v>
      </c>
      <c r="E44" s="8">
        <f>E45+E46</f>
        <v>89673.7</v>
      </c>
      <c r="F44" s="8">
        <f>F45+F46</f>
        <v>76894.3</v>
      </c>
    </row>
    <row r="45" spans="2:6" ht="31.5">
      <c r="B45" s="14" t="s">
        <v>112</v>
      </c>
      <c r="C45" s="11" t="s">
        <v>70</v>
      </c>
      <c r="D45" s="8">
        <v>80623.1</v>
      </c>
      <c r="E45" s="8">
        <v>82638.3</v>
      </c>
      <c r="F45" s="8">
        <v>66359.8</v>
      </c>
    </row>
    <row r="46" spans="2:6" ht="31.5">
      <c r="B46" s="13" t="s">
        <v>113</v>
      </c>
      <c r="C46" s="4" t="s">
        <v>23</v>
      </c>
      <c r="D46" s="45">
        <f>14407.4+3008+14326.3+11017.5</f>
        <v>42759.2</v>
      </c>
      <c r="E46" s="8">
        <v>7035.4</v>
      </c>
      <c r="F46" s="8">
        <v>10534.5</v>
      </c>
    </row>
    <row r="47" spans="2:6" ht="31.5">
      <c r="B47" s="1" t="s">
        <v>114</v>
      </c>
      <c r="C47" s="4" t="s">
        <v>24</v>
      </c>
      <c r="D47" s="8">
        <f>D67+D71+D58+D61+D64+D65+D60+D62+D57+D63</f>
        <v>75448.15000000001</v>
      </c>
      <c r="E47" s="8">
        <f>E67+E71+E58+E61+E64+E65+E60+E62+E57+E63</f>
        <v>25104.4</v>
      </c>
      <c r="F47" s="8">
        <f>F67+F71+F58+F61+F64+F65+F60+F62+F57+F63</f>
        <v>58156.299999999996</v>
      </c>
    </row>
    <row r="48" spans="2:6" ht="118.5" customHeight="1" hidden="1">
      <c r="B48" s="14"/>
      <c r="C48" s="16" t="s">
        <v>89</v>
      </c>
      <c r="D48" s="8">
        <f>D49+D50+D51</f>
        <v>0</v>
      </c>
      <c r="E48" s="8"/>
      <c r="F48" s="8"/>
    </row>
    <row r="49" spans="2:6" ht="15.75" customHeight="1" hidden="1">
      <c r="B49" s="14"/>
      <c r="C49" s="15" t="s">
        <v>90</v>
      </c>
      <c r="D49" s="15"/>
      <c r="E49" s="8"/>
      <c r="F49" s="8"/>
    </row>
    <row r="50" spans="2:6" ht="15.75" customHeight="1" hidden="1">
      <c r="B50" s="14"/>
      <c r="C50" s="16" t="s">
        <v>91</v>
      </c>
      <c r="D50" s="16"/>
      <c r="E50" s="8"/>
      <c r="F50" s="8"/>
    </row>
    <row r="51" spans="2:6" ht="30.75" customHeight="1" hidden="1">
      <c r="B51" s="14"/>
      <c r="C51" s="17"/>
      <c r="D51" s="17"/>
      <c r="E51" s="8">
        <f>E54+E52+E53</f>
        <v>0</v>
      </c>
      <c r="F51" s="8">
        <f>F54+F52+F53</f>
        <v>0</v>
      </c>
    </row>
    <row r="52" spans="2:6" ht="63.75" customHeight="1" hidden="1">
      <c r="B52" s="14"/>
      <c r="C52" s="35"/>
      <c r="D52" s="35"/>
      <c r="E52" s="8"/>
      <c r="F52" s="8"/>
    </row>
    <row r="53" spans="2:6" ht="113.25" customHeight="1" hidden="1">
      <c r="B53" s="14"/>
      <c r="C53" s="36"/>
      <c r="D53" s="36"/>
      <c r="E53" s="8"/>
      <c r="F53" s="8"/>
    </row>
    <row r="54" spans="2:6" ht="15.75" hidden="1">
      <c r="B54" s="14"/>
      <c r="C54" s="15"/>
      <c r="D54" s="15"/>
      <c r="E54" s="8"/>
      <c r="F54" s="8"/>
    </row>
    <row r="55" spans="2:6" ht="0.75" customHeight="1" hidden="1">
      <c r="B55" s="14"/>
      <c r="C55" s="18"/>
      <c r="D55" s="18"/>
      <c r="E55" s="8"/>
      <c r="F55" s="8"/>
    </row>
    <row r="56" spans="2:6" ht="15.75" hidden="1">
      <c r="B56" s="9"/>
      <c r="C56" s="18"/>
      <c r="D56" s="18"/>
      <c r="E56" s="8"/>
      <c r="F56" s="8"/>
    </row>
    <row r="57" spans="2:6" ht="31.5">
      <c r="B57" s="41" t="s">
        <v>156</v>
      </c>
      <c r="C57" s="47" t="s">
        <v>157</v>
      </c>
      <c r="D57" s="92">
        <f>28509.5-3922</f>
        <v>24587.5</v>
      </c>
      <c r="E57" s="8">
        <v>0</v>
      </c>
      <c r="F57" s="8">
        <v>0</v>
      </c>
    </row>
    <row r="58" spans="2:6" ht="31.5">
      <c r="B58" s="14" t="s">
        <v>115</v>
      </c>
      <c r="C58" s="18" t="s">
        <v>148</v>
      </c>
      <c r="D58" s="8">
        <f>D59</f>
        <v>0</v>
      </c>
      <c r="E58" s="8">
        <f>E59</f>
        <v>0</v>
      </c>
      <c r="F58" s="8">
        <f>F59</f>
        <v>1805</v>
      </c>
    </row>
    <row r="59" spans="2:6" ht="94.5">
      <c r="B59" s="19"/>
      <c r="C59" s="46" t="s">
        <v>93</v>
      </c>
      <c r="D59" s="64">
        <v>0</v>
      </c>
      <c r="E59" s="25">
        <v>0</v>
      </c>
      <c r="F59" s="25">
        <v>1805</v>
      </c>
    </row>
    <row r="60" spans="2:6" ht="31.5">
      <c r="B60" s="19" t="s">
        <v>140</v>
      </c>
      <c r="C60" s="84" t="s">
        <v>142</v>
      </c>
      <c r="D60" s="72">
        <v>3009.08</v>
      </c>
      <c r="E60" s="25">
        <v>0</v>
      </c>
      <c r="F60" s="25">
        <v>0</v>
      </c>
    </row>
    <row r="61" spans="2:6" ht="47.25">
      <c r="B61" s="44" t="s">
        <v>134</v>
      </c>
      <c r="C61" s="85" t="s">
        <v>145</v>
      </c>
      <c r="D61" s="72">
        <v>914.93</v>
      </c>
      <c r="E61" s="25">
        <v>0</v>
      </c>
      <c r="F61" s="25">
        <v>0</v>
      </c>
    </row>
    <row r="62" spans="2:6" ht="31.5">
      <c r="B62" s="86" t="s">
        <v>117</v>
      </c>
      <c r="C62" s="85" t="s">
        <v>146</v>
      </c>
      <c r="D62" s="72">
        <f>564.5-0.02</f>
        <v>564.48</v>
      </c>
      <c r="E62" s="25">
        <v>61.4</v>
      </c>
      <c r="F62" s="25">
        <v>61.4</v>
      </c>
    </row>
    <row r="63" spans="2:6" ht="15.75">
      <c r="B63" s="14" t="s">
        <v>154</v>
      </c>
      <c r="C63" s="85" t="s">
        <v>155</v>
      </c>
      <c r="D63" s="72">
        <v>34.36</v>
      </c>
      <c r="E63" s="25">
        <v>0</v>
      </c>
      <c r="F63" s="25">
        <v>0</v>
      </c>
    </row>
    <row r="64" spans="2:6" ht="31.5">
      <c r="B64" s="14" t="s">
        <v>136</v>
      </c>
      <c r="C64" s="47" t="s">
        <v>147</v>
      </c>
      <c r="D64" s="64">
        <v>1835.67</v>
      </c>
      <c r="E64" s="25">
        <v>0</v>
      </c>
      <c r="F64" s="25">
        <v>0</v>
      </c>
    </row>
    <row r="65" spans="2:6" ht="31.5">
      <c r="B65" s="41" t="s">
        <v>138</v>
      </c>
      <c r="C65" s="47" t="s">
        <v>141</v>
      </c>
      <c r="D65" s="64">
        <f>D66</f>
        <v>1059.42</v>
      </c>
      <c r="E65" s="25">
        <v>0</v>
      </c>
      <c r="F65" s="25">
        <v>0</v>
      </c>
    </row>
    <row r="66" spans="2:6" ht="110.25">
      <c r="B66" s="41"/>
      <c r="C66" s="46" t="s">
        <v>139</v>
      </c>
      <c r="D66" s="67">
        <v>1059.42</v>
      </c>
      <c r="E66" s="25">
        <v>0</v>
      </c>
      <c r="F66" s="25">
        <v>0</v>
      </c>
    </row>
    <row r="67" spans="2:6" ht="31.5">
      <c r="B67" s="41" t="s">
        <v>116</v>
      </c>
      <c r="C67" s="47" t="s">
        <v>157</v>
      </c>
      <c r="D67" s="8">
        <f>D69+D70+D68</f>
        <v>1690.01</v>
      </c>
      <c r="E67" s="8">
        <f>E69+E70+E68</f>
        <v>0</v>
      </c>
      <c r="F67" s="8">
        <f>F69+F70+F68</f>
        <v>31250</v>
      </c>
    </row>
    <row r="68" spans="2:6" ht="48.75" customHeight="1">
      <c r="B68" s="41"/>
      <c r="C68" s="81" t="s">
        <v>133</v>
      </c>
      <c r="D68" s="72">
        <v>1690.01</v>
      </c>
      <c r="E68" s="25">
        <v>0</v>
      </c>
      <c r="F68" s="25">
        <v>0</v>
      </c>
    </row>
    <row r="69" spans="2:6" ht="91.5" customHeight="1">
      <c r="B69" s="42"/>
      <c r="C69" s="66" t="s">
        <v>92</v>
      </c>
      <c r="D69" s="67">
        <v>0</v>
      </c>
      <c r="E69" s="25">
        <f>7742-7742</f>
        <v>0</v>
      </c>
      <c r="F69" s="25">
        <v>0</v>
      </c>
    </row>
    <row r="70" spans="2:6" ht="96.75" customHeight="1">
      <c r="B70" s="42"/>
      <c r="C70" s="78" t="s">
        <v>129</v>
      </c>
      <c r="D70" s="67">
        <v>0</v>
      </c>
      <c r="E70" s="25">
        <v>0</v>
      </c>
      <c r="F70" s="25">
        <v>31250</v>
      </c>
    </row>
    <row r="71" spans="2:6" ht="15.75">
      <c r="B71" s="1" t="s">
        <v>118</v>
      </c>
      <c r="C71" s="48" t="s">
        <v>25</v>
      </c>
      <c r="D71" s="8">
        <f>D72+D75+D77+D79+D82+D81+D76+D78+D80+D83+D74+D84+D86+D85</f>
        <v>41752.7</v>
      </c>
      <c r="E71" s="8">
        <f>E72+E75+E77+E79+E82+E81+E76+E78+E80+E83+E74+E84+E86+E85</f>
        <v>25043</v>
      </c>
      <c r="F71" s="8">
        <f>F72+F75+F77+F79+F82+F81+F76+F78+F80+F83+F74+F84+F86+F85</f>
        <v>25039.899999999998</v>
      </c>
    </row>
    <row r="72" spans="2:6" ht="110.25">
      <c r="B72" s="1"/>
      <c r="C72" s="49" t="s">
        <v>99</v>
      </c>
      <c r="D72" s="64">
        <v>48.6</v>
      </c>
      <c r="E72" s="25">
        <v>55.4</v>
      </c>
      <c r="F72" s="25">
        <v>0</v>
      </c>
    </row>
    <row r="73" spans="2:6" ht="15.75" hidden="1">
      <c r="B73" s="1"/>
      <c r="C73" s="49"/>
      <c r="D73" s="64"/>
      <c r="E73" s="25"/>
      <c r="F73" s="25"/>
    </row>
    <row r="74" spans="2:6" ht="110.25">
      <c r="B74" s="1"/>
      <c r="C74" s="73" t="s">
        <v>100</v>
      </c>
      <c r="D74" s="64">
        <v>0</v>
      </c>
      <c r="E74" s="65">
        <v>0</v>
      </c>
      <c r="F74" s="25">
        <v>52.3</v>
      </c>
    </row>
    <row r="75" spans="2:6" ht="94.5">
      <c r="B75" s="1"/>
      <c r="C75" s="40" t="s">
        <v>101</v>
      </c>
      <c r="D75" s="64">
        <f>2295.3+517</f>
        <v>2812.3</v>
      </c>
      <c r="E75" s="25">
        <v>2295.3</v>
      </c>
      <c r="F75" s="68">
        <v>0</v>
      </c>
    </row>
    <row r="76" spans="2:6" ht="94.5">
      <c r="B76" s="1"/>
      <c r="C76" s="71" t="s">
        <v>102</v>
      </c>
      <c r="D76" s="64">
        <v>0</v>
      </c>
      <c r="E76" s="25">
        <v>0</v>
      </c>
      <c r="F76" s="68">
        <v>2295.3</v>
      </c>
    </row>
    <row r="77" spans="2:6" ht="130.5" customHeight="1">
      <c r="B77" s="1"/>
      <c r="C77" s="50" t="s">
        <v>103</v>
      </c>
      <c r="D77" s="64">
        <f>1164.8+1.1</f>
        <v>1165.8999999999999</v>
      </c>
      <c r="E77" s="25">
        <v>1164.8</v>
      </c>
      <c r="F77" s="25">
        <v>0</v>
      </c>
    </row>
    <row r="78" spans="2:6" ht="110.25">
      <c r="B78" s="1"/>
      <c r="C78" s="50" t="s">
        <v>104</v>
      </c>
      <c r="D78" s="64">
        <v>0</v>
      </c>
      <c r="E78" s="25">
        <v>0</v>
      </c>
      <c r="F78" s="25">
        <v>1164.8</v>
      </c>
    </row>
    <row r="79" spans="2:6" ht="67.5" customHeight="1">
      <c r="B79" s="1"/>
      <c r="C79" s="50" t="s">
        <v>105</v>
      </c>
      <c r="D79" s="64">
        <v>306.83</v>
      </c>
      <c r="E79" s="25">
        <v>307</v>
      </c>
      <c r="F79" s="25">
        <v>0</v>
      </c>
    </row>
    <row r="80" spans="2:6" ht="67.5" customHeight="1">
      <c r="B80" s="1"/>
      <c r="C80" s="50" t="s">
        <v>106</v>
      </c>
      <c r="D80" s="72">
        <v>0</v>
      </c>
      <c r="E80" s="25">
        <v>0</v>
      </c>
      <c r="F80" s="25">
        <v>307</v>
      </c>
    </row>
    <row r="81" spans="2:6" ht="87" customHeight="1">
      <c r="B81" s="76"/>
      <c r="C81" s="39" t="s">
        <v>107</v>
      </c>
      <c r="D81" s="65">
        <v>479.5</v>
      </c>
      <c r="E81" s="25">
        <v>0</v>
      </c>
      <c r="F81" s="25">
        <v>0</v>
      </c>
    </row>
    <row r="82" spans="2:6" ht="111.75" customHeight="1">
      <c r="B82" s="76"/>
      <c r="C82" s="51" t="s">
        <v>108</v>
      </c>
      <c r="D82" s="67">
        <f>21220.5+161.3+1645.3</f>
        <v>23027.1</v>
      </c>
      <c r="E82" s="25">
        <v>21220.5</v>
      </c>
      <c r="F82" s="25">
        <v>0</v>
      </c>
    </row>
    <row r="83" spans="2:6" ht="110.25">
      <c r="B83" s="76"/>
      <c r="C83" s="51" t="s">
        <v>109</v>
      </c>
      <c r="D83" s="72">
        <v>0</v>
      </c>
      <c r="E83" s="25">
        <v>0</v>
      </c>
      <c r="F83" s="25">
        <v>21220.5</v>
      </c>
    </row>
    <row r="84" spans="2:6" ht="80.25" customHeight="1">
      <c r="B84" s="80"/>
      <c r="C84" s="71" t="s">
        <v>132</v>
      </c>
      <c r="D84" s="68">
        <f>10479.5+1335</f>
        <v>11814.5</v>
      </c>
      <c r="E84" s="25">
        <v>0</v>
      </c>
      <c r="F84" s="25">
        <v>0</v>
      </c>
    </row>
    <row r="85" spans="2:6" ht="80.25" customHeight="1">
      <c r="B85" s="80"/>
      <c r="C85" s="83" t="s">
        <v>137</v>
      </c>
      <c r="D85" s="82">
        <v>1000</v>
      </c>
      <c r="E85" s="25">
        <v>0</v>
      </c>
      <c r="F85" s="25">
        <v>0</v>
      </c>
    </row>
    <row r="86" spans="2:6" ht="25.5" customHeight="1">
      <c r="B86" s="42"/>
      <c r="C86" s="51" t="s">
        <v>135</v>
      </c>
      <c r="D86" s="82">
        <v>1097.97</v>
      </c>
      <c r="E86" s="25">
        <v>0</v>
      </c>
      <c r="F86" s="25">
        <v>0</v>
      </c>
    </row>
    <row r="87" spans="2:6" ht="15.75">
      <c r="B87" s="20" t="s">
        <v>119</v>
      </c>
      <c r="C87" s="52" t="s">
        <v>48</v>
      </c>
      <c r="D87" s="22">
        <f>D88+D100+D102+D103+D101</f>
        <v>185163.49999999997</v>
      </c>
      <c r="E87" s="22">
        <f>E88+E100+E102+E103</f>
        <v>175327.9</v>
      </c>
      <c r="F87" s="22">
        <f>F88+F100+F102+F103</f>
        <v>175483.1</v>
      </c>
    </row>
    <row r="88" spans="2:6" ht="31.5">
      <c r="B88" s="6" t="s">
        <v>120</v>
      </c>
      <c r="C88" s="53" t="s">
        <v>50</v>
      </c>
      <c r="D88" s="8">
        <f>D89+D90+D91+D92+D93+D94+D95+D96+D97+D98+D99</f>
        <v>182423.4</v>
      </c>
      <c r="E88" s="8">
        <f>E89+E90+E91+E92+E93+E94+E95+E96+E97+E98+E99</f>
        <v>172859.1</v>
      </c>
      <c r="F88" s="8">
        <f>F89+F90+F91+F92+F93+F94+F95+F96+F97+F98+F99</f>
        <v>173014.1</v>
      </c>
    </row>
    <row r="89" spans="2:6" ht="89.25" customHeight="1">
      <c r="B89" s="21"/>
      <c r="C89" s="54" t="s">
        <v>71</v>
      </c>
      <c r="D89" s="68">
        <f>3184.3+885</f>
        <v>4069.3</v>
      </c>
      <c r="E89" s="24">
        <v>3184.3</v>
      </c>
      <c r="F89" s="24">
        <v>3184.3</v>
      </c>
    </row>
    <row r="90" spans="2:6" ht="94.5">
      <c r="B90" s="6"/>
      <c r="C90" s="15" t="s">
        <v>110</v>
      </c>
      <c r="D90" s="68">
        <f>2471-67</f>
        <v>2404</v>
      </c>
      <c r="E90" s="25">
        <v>2177.4</v>
      </c>
      <c r="F90" s="25">
        <v>2333.9</v>
      </c>
    </row>
    <row r="91" spans="2:6" ht="63">
      <c r="B91" s="21"/>
      <c r="C91" s="49" t="s">
        <v>72</v>
      </c>
      <c r="D91" s="25">
        <v>171.9</v>
      </c>
      <c r="E91" s="68">
        <f>129.9+42</f>
        <v>171.9</v>
      </c>
      <c r="F91" s="68">
        <f>129.9+42</f>
        <v>171.9</v>
      </c>
    </row>
    <row r="92" spans="2:6" ht="112.5" customHeight="1">
      <c r="B92" s="6"/>
      <c r="C92" s="15" t="s">
        <v>73</v>
      </c>
      <c r="D92" s="68">
        <f>1087.1-382.1</f>
        <v>704.9999999999999</v>
      </c>
      <c r="E92" s="25">
        <v>0</v>
      </c>
      <c r="F92" s="25">
        <v>0</v>
      </c>
    </row>
    <row r="93" spans="2:6" ht="63">
      <c r="B93" s="21"/>
      <c r="C93" s="54" t="s">
        <v>74</v>
      </c>
      <c r="D93" s="68">
        <f>151647.5+2071.3+75.1</f>
        <v>153793.9</v>
      </c>
      <c r="E93" s="24">
        <v>150106.5</v>
      </c>
      <c r="F93" s="24">
        <v>150106.5</v>
      </c>
    </row>
    <row r="94" spans="2:6" ht="71.25" customHeight="1">
      <c r="B94" s="21"/>
      <c r="C94" s="54" t="s">
        <v>75</v>
      </c>
      <c r="D94" s="25">
        <f>11024+1364.8</f>
        <v>12388.8</v>
      </c>
      <c r="E94" s="24">
        <v>11024</v>
      </c>
      <c r="F94" s="24">
        <v>11024</v>
      </c>
    </row>
    <row r="95" spans="2:6" ht="78.75">
      <c r="B95" s="21"/>
      <c r="C95" s="55" t="s">
        <v>76</v>
      </c>
      <c r="D95" s="68">
        <f>34.4-22.4</f>
        <v>12</v>
      </c>
      <c r="E95" s="24">
        <v>0</v>
      </c>
      <c r="F95" s="24">
        <v>0</v>
      </c>
    </row>
    <row r="96" spans="2:6" ht="63">
      <c r="B96" s="21"/>
      <c r="C96" s="56" t="s">
        <v>77</v>
      </c>
      <c r="D96" s="68">
        <f>69.4-30</f>
        <v>39.400000000000006</v>
      </c>
      <c r="E96" s="24">
        <v>0</v>
      </c>
      <c r="F96" s="24">
        <v>0</v>
      </c>
    </row>
    <row r="97" spans="2:6" ht="86.25" customHeight="1">
      <c r="B97" s="21"/>
      <c r="C97" s="55" t="s">
        <v>78</v>
      </c>
      <c r="D97" s="25">
        <v>300.5</v>
      </c>
      <c r="E97" s="24">
        <v>299.5</v>
      </c>
      <c r="F97" s="24">
        <v>298</v>
      </c>
    </row>
    <row r="98" spans="2:6" ht="78.75">
      <c r="B98" s="23"/>
      <c r="C98" s="55" t="s">
        <v>79</v>
      </c>
      <c r="D98" s="68">
        <f>636.6-261</f>
        <v>375.6</v>
      </c>
      <c r="E98" s="24">
        <v>0</v>
      </c>
      <c r="F98" s="24">
        <v>0</v>
      </c>
    </row>
    <row r="99" spans="2:6" ht="87" customHeight="1">
      <c r="B99" s="44"/>
      <c r="C99" s="77" t="s">
        <v>94</v>
      </c>
      <c r="D99" s="25">
        <f>5895.5+2267.5</f>
        <v>8163</v>
      </c>
      <c r="E99" s="25">
        <v>5895.5</v>
      </c>
      <c r="F99" s="43">
        <v>5895.5</v>
      </c>
    </row>
    <row r="100" spans="2:6" ht="47.25">
      <c r="B100" s="19" t="s">
        <v>121</v>
      </c>
      <c r="C100" s="63" t="s">
        <v>80</v>
      </c>
      <c r="D100" s="8">
        <v>4.3</v>
      </c>
      <c r="E100" s="8">
        <v>4.5</v>
      </c>
      <c r="F100" s="8">
        <v>4.7</v>
      </c>
    </row>
    <row r="101" spans="2:6" ht="94.5">
      <c r="B101" s="76" t="s">
        <v>159</v>
      </c>
      <c r="C101" s="90" t="s">
        <v>160</v>
      </c>
      <c r="D101" s="8">
        <v>1273.5</v>
      </c>
      <c r="E101" s="8"/>
      <c r="F101" s="22"/>
    </row>
    <row r="102" spans="2:6" ht="78.75">
      <c r="B102" s="26" t="s">
        <v>122</v>
      </c>
      <c r="C102" s="57" t="s">
        <v>57</v>
      </c>
      <c r="D102" s="38">
        <v>636.8</v>
      </c>
      <c r="E102" s="38">
        <v>636.8</v>
      </c>
      <c r="F102" s="22">
        <v>636.8</v>
      </c>
    </row>
    <row r="103" spans="2:6" ht="15.75">
      <c r="B103" s="44" t="s">
        <v>143</v>
      </c>
      <c r="C103" s="87" t="s">
        <v>144</v>
      </c>
      <c r="D103" s="45">
        <v>825.5</v>
      </c>
      <c r="E103" s="45">
        <v>1827.5</v>
      </c>
      <c r="F103" s="74">
        <v>1827.5</v>
      </c>
    </row>
    <row r="104" spans="2:6" ht="15.75">
      <c r="B104" s="29" t="s">
        <v>123</v>
      </c>
      <c r="C104" s="58" t="s">
        <v>81</v>
      </c>
      <c r="D104" s="45">
        <f>D105+D107+D106</f>
        <v>8772.470000000001</v>
      </c>
      <c r="E104" s="8">
        <f>E105</f>
        <v>7578.9</v>
      </c>
      <c r="F104" s="27">
        <f>F105</f>
        <v>8078.9</v>
      </c>
    </row>
    <row r="105" spans="2:6" ht="63">
      <c r="B105" s="29" t="s">
        <v>124</v>
      </c>
      <c r="C105" s="59" t="s">
        <v>82</v>
      </c>
      <c r="D105" s="88">
        <v>7974.47</v>
      </c>
      <c r="E105" s="74">
        <v>7578.9</v>
      </c>
      <c r="F105" s="74">
        <v>8078.9</v>
      </c>
    </row>
    <row r="106" spans="2:6" ht="47.25">
      <c r="B106" s="19" t="s">
        <v>161</v>
      </c>
      <c r="C106" s="59" t="s">
        <v>162</v>
      </c>
      <c r="D106" s="88">
        <v>321.7</v>
      </c>
      <c r="E106" s="74">
        <v>0</v>
      </c>
      <c r="F106" s="74">
        <v>0</v>
      </c>
    </row>
    <row r="107" spans="2:6" ht="28.5" customHeight="1">
      <c r="B107" s="19" t="s">
        <v>131</v>
      </c>
      <c r="C107" s="79" t="s">
        <v>130</v>
      </c>
      <c r="D107" s="45">
        <f>D108+D109+D110</f>
        <v>476.3</v>
      </c>
      <c r="E107" s="45">
        <f>E108+E109+E110</f>
        <v>0</v>
      </c>
      <c r="F107" s="45">
        <f>F108+F109+F110</f>
        <v>0</v>
      </c>
    </row>
    <row r="108" spans="2:6" ht="28.5" customHeight="1">
      <c r="B108" s="19"/>
      <c r="C108" s="89" t="s">
        <v>151</v>
      </c>
      <c r="D108" s="88">
        <v>72.7</v>
      </c>
      <c r="E108" s="45">
        <f aca="true" t="shared" si="0" ref="E108:F110">E109+E110</f>
        <v>0</v>
      </c>
      <c r="F108" s="45">
        <f t="shared" si="0"/>
        <v>0</v>
      </c>
    </row>
    <row r="109" spans="2:8" ht="46.5" customHeight="1">
      <c r="B109" s="19"/>
      <c r="C109" s="89" t="s">
        <v>152</v>
      </c>
      <c r="D109" s="88">
        <f>63.6</f>
        <v>63.6</v>
      </c>
      <c r="E109" s="45">
        <f t="shared" si="0"/>
        <v>0</v>
      </c>
      <c r="F109" s="45">
        <f t="shared" si="0"/>
        <v>0</v>
      </c>
      <c r="H109" t="s">
        <v>158</v>
      </c>
    </row>
    <row r="110" spans="2:8" ht="80.25" customHeight="1">
      <c r="B110" s="19"/>
      <c r="C110" s="89" t="s">
        <v>153</v>
      </c>
      <c r="D110" s="88">
        <v>340</v>
      </c>
      <c r="E110" s="45">
        <f t="shared" si="0"/>
        <v>0</v>
      </c>
      <c r="F110" s="45">
        <f t="shared" si="0"/>
        <v>0</v>
      </c>
      <c r="H110" t="s">
        <v>158</v>
      </c>
    </row>
    <row r="111" spans="2:6" ht="31.5">
      <c r="B111" s="9" t="s">
        <v>125</v>
      </c>
      <c r="C111" s="59" t="s">
        <v>83</v>
      </c>
      <c r="D111" s="45">
        <f>D112</f>
        <v>25</v>
      </c>
      <c r="E111" s="45">
        <f>E112</f>
        <v>0</v>
      </c>
      <c r="F111" s="45">
        <f>F112</f>
        <v>0</v>
      </c>
    </row>
    <row r="112" spans="2:6" ht="31.5">
      <c r="B112" s="30" t="s">
        <v>126</v>
      </c>
      <c r="C112" s="59" t="s">
        <v>85</v>
      </c>
      <c r="D112" s="45">
        <f>123.3+74-172.3</f>
        <v>25</v>
      </c>
      <c r="E112" s="8">
        <f>E113</f>
        <v>0</v>
      </c>
      <c r="F112" s="27">
        <v>0</v>
      </c>
    </row>
    <row r="113" spans="2:6" ht="15.75">
      <c r="B113" s="32" t="s">
        <v>127</v>
      </c>
      <c r="C113" s="60" t="s">
        <v>84</v>
      </c>
      <c r="D113" s="8">
        <f>D114</f>
        <v>332.51</v>
      </c>
      <c r="E113" s="8">
        <f>E114</f>
        <v>0</v>
      </c>
      <c r="F113" s="8">
        <f>F114</f>
        <v>0</v>
      </c>
    </row>
    <row r="114" spans="2:6" ht="18.75" customHeight="1">
      <c r="B114" s="32" t="s">
        <v>128</v>
      </c>
      <c r="C114" s="61" t="s">
        <v>86</v>
      </c>
      <c r="D114" s="8">
        <v>332.51</v>
      </c>
      <c r="E114" s="8">
        <v>0</v>
      </c>
      <c r="F114" s="8">
        <v>0</v>
      </c>
    </row>
    <row r="115" spans="2:6" ht="15.75">
      <c r="B115" s="31" t="s">
        <v>58</v>
      </c>
      <c r="C115" s="62"/>
      <c r="D115" s="7">
        <f>D12+D42</f>
        <v>515419.92999999993</v>
      </c>
      <c r="E115" s="7">
        <f>E12+E42</f>
        <v>420195.9</v>
      </c>
      <c r="F115" s="7">
        <f>F12+F42</f>
        <v>452518.60000000003</v>
      </c>
    </row>
    <row r="118" ht="15">
      <c r="E118" s="33"/>
    </row>
    <row r="124" spans="3:4" ht="15">
      <c r="C124" s="28"/>
      <c r="D124" s="28"/>
    </row>
  </sheetData>
  <sheetProtection/>
  <mergeCells count="8">
    <mergeCell ref="D2:F2"/>
    <mergeCell ref="B9:B10"/>
    <mergeCell ref="C9:C10"/>
    <mergeCell ref="B6:E6"/>
    <mergeCell ref="D4:F4"/>
    <mergeCell ref="D9:F9"/>
    <mergeCell ref="E8:F8"/>
    <mergeCell ref="B7:F7"/>
  </mergeCell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Устинов</cp:lastModifiedBy>
  <cp:lastPrinted>2020-01-16T07:16:53Z</cp:lastPrinted>
  <dcterms:created xsi:type="dcterms:W3CDTF">2016-11-07T04:45:04Z</dcterms:created>
  <dcterms:modified xsi:type="dcterms:W3CDTF">2020-01-16T07:17:00Z</dcterms:modified>
  <cp:category/>
  <cp:version/>
  <cp:contentType/>
  <cp:contentStatus/>
</cp:coreProperties>
</file>