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activeTab="0"/>
  </bookViews>
  <sheets>
    <sheet name="приложение 2 " sheetId="1" r:id="rId1"/>
  </sheets>
  <definedNames>
    <definedName name="_xlnm._FilterDatabase" localSheetId="0" hidden="1">'приложение 2 '!$B$12:$K$691</definedName>
    <definedName name="Excel_BuiltIn__FilterDatabase" localSheetId="0">'приложение 2 '!$A$6:$L$691</definedName>
    <definedName name="_xlnm.Print_Titles" localSheetId="0">'приложение 2 '!$9:$12</definedName>
    <definedName name="_xlnm.Print_Area" localSheetId="0">'приложение 2 '!$B$1:$L$691</definedName>
  </definedNames>
  <calcPr fullCalcOnLoad="1"/>
</workbook>
</file>

<file path=xl/comments1.xml><?xml version="1.0" encoding="utf-8"?>
<comments xmlns="http://schemas.openxmlformats.org/spreadsheetml/2006/main">
  <authors>
    <author>FIN-2</author>
  </authors>
  <commentList>
    <comment ref="N60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<sst xmlns="http://schemas.openxmlformats.org/spreadsheetml/2006/main" count="5196" uniqueCount="501">
  <si>
    <t>3</t>
  </si>
  <si>
    <t>01</t>
  </si>
  <si>
    <t>00</t>
  </si>
  <si>
    <t>Функционирование высшего должностного лица 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</si>
  <si>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</si>
  <si>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</si>
  <si>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</si>
  <si>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</si>
  <si>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</si>
  <si>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</si>
  <si>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</si>
  <si>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</si>
  <si>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</si>
  <si>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</si>
  <si>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</si>
  <si>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 общегосударственные  вопросы</t>
  </si>
  <si>
    <t>13</t>
  </si>
  <si>
    <t>09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</si>
  <si>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</si>
  <si>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</si>
  <si>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</si>
  <si>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</si>
  <si>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</si>
  <si>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</si>
  <si>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</si>
  <si>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</si>
  <si>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</si>
  <si>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07</t>
  </si>
  <si>
    <t>Дошкольное  образование</t>
  </si>
  <si>
    <t>Дополнительное образование детей</t>
  </si>
  <si>
    <t>08</t>
  </si>
  <si>
    <t>Другие вопросы в области культуры, кинематографии</t>
  </si>
  <si>
    <t>Санитарно-эпидемиологическое благополучие</t>
  </si>
  <si>
    <t>10</t>
  </si>
  <si>
    <t>Пенсионное  обеспечение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</si>
  <si>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</si>
  <si>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</si>
  <si>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</si>
  <si>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</si>
  <si>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</si>
  <si>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</si>
  <si>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</si>
  <si>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>к решению  Земского Собрания</t>
  </si>
  <si>
    <t>Устюженского муниципального района</t>
  </si>
  <si>
    <t xml:space="preserve">       </t>
  </si>
  <si>
    <t>Раз-</t>
  </si>
  <si>
    <t>Под-</t>
  </si>
  <si>
    <t>Целевая статья</t>
  </si>
  <si>
    <t>дел</t>
  </si>
  <si>
    <t>раз-</t>
  </si>
  <si>
    <t xml:space="preserve">Обеспечение деятельности органов государственной (муниципальных) органов </t>
  </si>
  <si>
    <t>91</t>
  </si>
  <si>
    <t>0</t>
  </si>
  <si>
    <t>00000</t>
  </si>
  <si>
    <t>Высшее должностное лицо муниципального образования</t>
  </si>
  <si>
    <t>1</t>
  </si>
  <si>
    <t>Расходы на обеспечение функций государственных (муниципальных) органов</t>
  </si>
  <si>
    <t>00190</t>
  </si>
  <si>
    <t>Расходы на выплаты персоналу государственных (муниципальных) органов</t>
  </si>
  <si>
    <t>120</t>
  </si>
  <si>
    <t>Обеспечение деятельности законодательных органов государственной (муниципальной) власти</t>
  </si>
  <si>
    <t>96</t>
  </si>
  <si>
    <t>2</t>
  </si>
  <si>
    <t>Иные закупки товаров, работ и услуг для государственных (муниципальных) нужд</t>
  </si>
  <si>
    <t>240</t>
  </si>
  <si>
    <t>Уплата налогов, сборов и иных платежей</t>
  </si>
  <si>
    <t>850</t>
  </si>
  <si>
    <t>Выполнение полномочий муниципальных образований района в соответствии с заключенными соглашениями по осуществлению внешнего муниципального финансового контроля</t>
  </si>
  <si>
    <t>05280</t>
  </si>
  <si>
    <t>ведомственной целевой программы «Создание условий для обеспечения деятельности администрации Устюженского муниципального района»</t>
  </si>
  <si>
    <t>36</t>
  </si>
  <si>
    <t xml:space="preserve"> Основное мероприятие "Материально-техническое обеспечение деятельности"</t>
  </si>
  <si>
    <t>Материально-техническое обеспечение деятельности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</si>
  <si>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</si>
  <si>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72190</t>
  </si>
  <si>
    <t>00191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</si>
  <si>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</si>
  <si>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72210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</si>
  <si>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</si>
  <si>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S1650</t>
  </si>
  <si>
    <t>Субсидии бюджетным учреждениям</t>
  </si>
  <si>
    <t>Межбюджетные трансферты из бюджетов муниципальных образований района</t>
  </si>
  <si>
    <t>98</t>
  </si>
  <si>
    <t>Выполнение полномочий муниципальных образований района в соответствии с заключенными соглашениями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</si>
  <si>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2014-2020 годы» 
</t>
  </si>
  <si>
    <t>Подпрограмма  "Профилактика преступлений и иных правонарушений"</t>
  </si>
  <si>
    <t>Основное мероприятие "Предупреждение безпризорности, безнадзорности, профилактика правонарушений несовершеннолетних"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</si>
  <si>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</si>
  <si>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72140</t>
  </si>
  <si>
    <t>Осуществление отдельных государственных полномочий</t>
  </si>
  <si>
    <t>78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</si>
  <si>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</si>
  <si>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</si>
  <si>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Муниципальная программа "Управление муниципальными финансами Устюженского муниципального района на 2016-2020 годы"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</si>
  <si>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</si>
  <si>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</si>
  <si>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Резервные фонды</t>
  </si>
  <si>
    <t>70</t>
  </si>
  <si>
    <t>Резервные фонды испольнительных органов муниципальной власти</t>
  </si>
  <si>
    <t>5</t>
  </si>
  <si>
    <t>Резервные средства</t>
  </si>
  <si>
    <t>870</t>
  </si>
  <si>
    <t>Реализация государственных (муниципальных) функций, связанных с общегосударственным управлением</t>
  </si>
  <si>
    <t>97</t>
  </si>
  <si>
    <t>21030</t>
  </si>
  <si>
    <t>Членский взнос в ассоциацию муниципальных образований</t>
  </si>
  <si>
    <t>Предоставление субсидий социально ориентированным некоммерческим организациям</t>
  </si>
  <si>
    <t>75</t>
  </si>
  <si>
    <t>00020</t>
  </si>
  <si>
    <t>Субсидии некоммерческим организациям (за исключением государственных (муниципальных) учреждений)</t>
  </si>
  <si>
    <t>630</t>
  </si>
  <si>
    <t>00080</t>
  </si>
  <si>
    <t>Иные выплаты населению</t>
  </si>
  <si>
    <t>360</t>
  </si>
  <si>
    <t>ведомственная целевая программа "Создание условий для обеспечения деятельности МКУ "МФЦ Устюженского района"</t>
  </si>
  <si>
    <t>38</t>
  </si>
  <si>
    <t>Основное мероприятие "Расходы на обеспечение деятельности (оказание услуг) муниципальных учреждений"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</si>
  <si>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</si>
  <si>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72250</t>
  </si>
  <si>
    <t>Расходы на выплаты персоналу казенных учреждений</t>
  </si>
  <si>
    <t>110</t>
  </si>
  <si>
    <t>00400</t>
  </si>
  <si>
    <t>Иные непрограммые расходы</t>
  </si>
  <si>
    <t>Выплаты по исполнительным листам</t>
  </si>
  <si>
    <t>00090</t>
  </si>
  <si>
    <t>исполнение судебных актов</t>
  </si>
  <si>
    <t>830</t>
  </si>
  <si>
    <t>Организация деятельности МКУ "ЦБУ и О"</t>
  </si>
  <si>
    <t>00501</t>
  </si>
  <si>
    <t xml:space="preserve">Муниципальная программа «Развитие муниципальной службы в Устюженском муниципальном районе на 2016-2020 годы» </t>
  </si>
  <si>
    <t>Основное мероприятие  " Мероприятия, направленные на применение эффективных кадровых технологий и новых принципов кадровой политики в системе муниципальной службы"</t>
  </si>
  <si>
    <t>Организация профессиональной переподготовки и обучение на курсах повышения классификации муниципальными служащими</t>
  </si>
  <si>
    <t>02120</t>
  </si>
  <si>
    <t>Основное мероприятие "Мероприятия, направленные на повышение престижа муниципальной службы"</t>
  </si>
  <si>
    <t>Размещение материалов о деятельности администрации, о прохождении муниципальной службы на официальном сайте</t>
  </si>
  <si>
    <t>02130</t>
  </si>
  <si>
    <t>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</si>
  <si>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</si>
  <si>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37</t>
  </si>
  <si>
    <t>Основное мероприятие "Оказание субъектам малого и среднего предпринимательства имущественной поддержки в виде передачи в аренду имущества района, включенного в Перечень муниципального имущества Устюженского муниципального района, свободного от прав  третьих лиц ( за исключением имущественных прав субъектов малого и среднего предпринимательства)"</t>
  </si>
  <si>
    <t>Основное мероприятие "Содействие развитию предпринимательства"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</si>
  <si>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</si>
  <si>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0000</t>
  </si>
  <si>
    <t>Основное мероприятие "Обустройство одного минерального источника"</t>
  </si>
  <si>
    <t>Расходы на природноохранные мероприятия</t>
  </si>
  <si>
    <t>Основное мероприятие "Обеспечение надлежащей очистки сбрасываемых с КОС в д. Брилино Устюженского района сточных вод"</t>
  </si>
  <si>
    <t>01400</t>
  </si>
  <si>
    <t>Обеспечение надлежащей очистки сбрасываемых с КОС в д. Брилино Устюженского района сточных вод</t>
  </si>
  <si>
    <t>Бюджетные инвестиции</t>
  </si>
  <si>
    <t>Муниципальная программа "Энергосбережение на территории Устюженского муниципального района на 2016-2020 годы"</t>
  </si>
  <si>
    <t>Основное мероприятие "Проведение энергетического обследования муниципальных учреждений района"</t>
  </si>
  <si>
    <t>00601</t>
  </si>
  <si>
    <t xml:space="preserve">Основное меропариятие "Оказание содействия в трудоустройстве незанятым инвалидам молодого возраста на оборудование (оснащение) для них рабочего места " </t>
  </si>
  <si>
    <t xml:space="preserve">Мероприятия направленные на оказание содействия в трудоустройстве незанятым инвалидам молодого возраста на оборудование (оснащение) для них рабочего места </t>
  </si>
  <si>
    <t>74070</t>
  </si>
  <si>
    <t>Муниципальная программа "Устойчивое развитие сельских территорий Устюженского района Вологодской области на 2014-2017 годы и на период до 2020 года"</t>
  </si>
  <si>
    <t>Основное мероприятие "Комплексное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дорог"</t>
  </si>
  <si>
    <t xml:space="preserve">Меропирятия по комплексному обустройству объектами социальной и инженерной инфраструктуры ПСД </t>
  </si>
  <si>
    <t>02250</t>
  </si>
  <si>
    <t>Основное мероприятие "Реализация проектов (мероприятий) по поощрению и популизации достижений</t>
  </si>
  <si>
    <t>Поощрение в смотрах-конкурсах</t>
  </si>
  <si>
    <t>Муниципальная программа Устюженского муниципального района «Управление муниципальным имуществом Устюженского муниципального района на период 2016-2020 годы»</t>
  </si>
  <si>
    <t>15</t>
  </si>
  <si>
    <t>Основное мероприятие "Повышение эффективности использования объектов муниципального имущества"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</si>
  <si>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</si>
  <si>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01510</t>
  </si>
  <si>
    <t>Основное мероприятие "Оформление технических планов и паспортов на объекты имущества и выполнение кадастровых работ в отношении земельных участков"</t>
  </si>
  <si>
    <t>01520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</si>
  <si>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</si>
  <si>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01540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</si>
  <si>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</si>
  <si>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2015-2020 годы» 
</t>
  </si>
  <si>
    <t>Основное мероприятие "Обеспечение повседневной деятельности ЕДДС"</t>
  </si>
  <si>
    <t>Расходы на обеспечение деятельности (оказание услуг) муниципальных учреждений</t>
  </si>
  <si>
    <t>01030</t>
  </si>
  <si>
    <t>Подпрограмма "Профилактика преступлений и иных правонарушений"</t>
  </si>
  <si>
    <t>Основное мероприятие "Предупреждение экстремизма и терроризма"</t>
  </si>
  <si>
    <t>Снижение количества экстремистских проявлений, недопущение террористических актов</t>
  </si>
  <si>
    <t>00330</t>
  </si>
  <si>
    <t>Основное меропрятие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</si>
  <si>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Проведение мероприятий на внедрение и (или) эксплуатацию аппаратно-программного комплекса "Безопасный город"</t>
  </si>
  <si>
    <t>S1060</t>
  </si>
  <si>
    <t xml:space="preserve">Муниципальная программа «Развитие автомобильных дорог общего пользования в границах Устюженского  муниципального района до 2020 года» </t>
  </si>
  <si>
    <t>Основное мероприятие "Капитальный ремонт и ремонт автомобильных дорог (включая искусственные сооружения на них) общего пользования местного значения"</t>
  </si>
  <si>
    <t>Ремонт и капитальный ремонт автомобильных дорог и искусственных сооружений</t>
  </si>
  <si>
    <t>00801</t>
  </si>
  <si>
    <t>Иные межбюджетные трансферты</t>
  </si>
  <si>
    <t>540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</si>
  <si>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</si>
  <si>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S1350</t>
  </si>
  <si>
    <t>Иные закупки товаров, работ и услуг для муниципальных нужд</t>
  </si>
  <si>
    <t>S1360</t>
  </si>
  <si>
    <t>Основное мероприятие "Содержание автодорог общего пользования местного значения  вне границ населенных пунктов"</t>
  </si>
  <si>
    <t>00702</t>
  </si>
  <si>
    <t>Основное мероприятие "Содержание автодорог общего пользования местного значения в границах населенных пунктов"</t>
  </si>
  <si>
    <t>00703</t>
  </si>
  <si>
    <t>Основное мероприятие "Приобретение оборудования для содержания дорог общего пользования местного значения"</t>
  </si>
  <si>
    <t>00704</t>
  </si>
  <si>
    <t>Иные закупки товаров, работ и услуг для  муниципальных нужд</t>
  </si>
  <si>
    <t>Основное мероприятие "Паспортизация автодорог общего пользования  местного значения"</t>
  </si>
  <si>
    <t>00705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</si>
  <si>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</si>
  <si>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S1250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</si>
  <si>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</si>
  <si>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</si>
  <si>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Подпрограмма "Обеспечение реализации муниципальной программы управлением муниципальным имуществом Устюженского муниципального района на 2016-2020 годы"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</si>
  <si>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</si>
  <si>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</si>
  <si>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01560</t>
  </si>
  <si>
    <t>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</si>
  <si>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Подпрограмма "Развитие туризма"</t>
  </si>
  <si>
    <t>Основное мероприятие "Создание новых объектов показа, инфраструктуры, разработка и реализация туристических программ и маршрутов"</t>
  </si>
  <si>
    <t>Мероприятия в области туризма</t>
  </si>
  <si>
    <t>01611</t>
  </si>
  <si>
    <t>Основное мероприятие "Организация и проведение культурно-массовых мероприятий, направленных на привлечение в район туристов и экскурсантов</t>
  </si>
  <si>
    <t>610</t>
  </si>
  <si>
    <t>Основное мероприятие "Информационно-рекламное продвижение, научно-методическое и кадровое обеспечение туризма"</t>
  </si>
  <si>
    <t>Подпрограмма  "Повышение эффективности управления муниципальным имуществом Устюженского муниципального района на 2016-2020 годы"</t>
  </si>
  <si>
    <t>Основное мероприятие "Выполнение текущего и капитального ремонта объектов муниципального имущества"</t>
  </si>
  <si>
    <t>Капитальный ремонт жилого фонда</t>
  </si>
  <si>
    <t>01550</t>
  </si>
  <si>
    <t>Муниципальная программа «Комплексное развитие систем коммунальной инфраструктуры Устюженского муниципального района до 2020 года»</t>
  </si>
  <si>
    <t xml:space="preserve">Основное мероприятие "Реализация мероприятий по замене (ремонту) электро,-тепломеханического  оборудования котельных и тепловых сетей" </t>
  </si>
  <si>
    <t>Строительство, реконструкция и ремонт объектов  системы теплоснабжения</t>
  </si>
  <si>
    <t>00901</t>
  </si>
  <si>
    <t>реализация проекта "Народный бюджет"</t>
  </si>
  <si>
    <t xml:space="preserve"> S2270</t>
  </si>
  <si>
    <t xml:space="preserve">Основное мероприятие "Реализация мероприятий по замене (ремонту)  систем водоснабжения и водоотведения" </t>
  </si>
  <si>
    <t>Строительство, реконструкция и ремонт объектов  системы водоснабжения и водоотведения</t>
  </si>
  <si>
    <t>00903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</si>
  <si>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</si>
  <si>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00100</t>
  </si>
  <si>
    <t>Муниципальная программа "Энергосбережение на территории Устюженского муниципального раойна на 2016-2020 годы"</t>
  </si>
  <si>
    <t>Основное меропирятие "Модернизация оборудования, используемого для выработки и передачи коммунальных ресурсов"</t>
  </si>
  <si>
    <t>Модернизация оборудования, используемого для выработки и передачи коммунальных ресурсов</t>
  </si>
  <si>
    <t>00604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</si>
  <si>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</si>
  <si>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19</t>
  </si>
  <si>
    <t>Основное мероприятие "Благоуствойство дворовых территорий в Устюженском муниципальном районе"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</si>
  <si>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</si>
  <si>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Основное мероприятие "Благоуствойство общественных территорий в Устюженском муниципальном районе"</t>
  </si>
  <si>
    <t>Основное мероприятие "Проведение надзорных мероприятий в рамках осуществления государственного экологического надзора"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</si>
  <si>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</si>
  <si>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72180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</si>
  <si>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</si>
  <si>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>Основное мероприятие "Контроль качества питьевой воды источников нецентрализованного водоснабжения (общественных колодцев) на территории района</t>
  </si>
  <si>
    <t>Основное мероприятие "Ликвидация несанкционированных свалок на территории района</t>
  </si>
  <si>
    <t>Строительство, реконструкция и капитальный ремонт централизованных систем водоснабжения и водоотведения</t>
  </si>
  <si>
    <t>S3040</t>
  </si>
  <si>
    <t>Муниципальная программа «Развитие дошкольного, общего и дополнительного образования в Устюженском муниципальном районе на 2019-2023 годы»</t>
  </si>
  <si>
    <t>Подпрограмма "Развитие дошкольного образования в Устюженском муниципальном районе на 2019-2023 годы"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</si>
  <si>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</si>
  <si>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Обеспечение дошкольного образования и общеобразовательного процесса в муниципальных образовательных организациях</t>
  </si>
  <si>
    <t>72010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</si>
  <si>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</si>
  <si>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</si>
  <si>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72020</t>
  </si>
  <si>
    <t>Социальные выплаты гражданам, кроме публичных нормативных обязательств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</si>
  <si>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</si>
  <si>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>Расходы на обеспечение деятельности (оказание услуг) дошкольных образовательных учреждений</t>
  </si>
  <si>
    <t>16590</t>
  </si>
  <si>
    <t>00500</t>
  </si>
  <si>
    <t>Расходы на ведение бухгалтерского учета в в образовательных учреждениях за счет субвенции</t>
  </si>
  <si>
    <t xml:space="preserve">Общее образование </t>
  </si>
  <si>
    <t>Подпрограмма "Развитие начального общего, основного общего, среднего общего образования в Устюженском муниципальном районе на 2019-2023 годы"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</si>
  <si>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</si>
  <si>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 xml:space="preserve">  </t>
  </si>
  <si>
    <t>Основное мероприятие "Обеспечение условий для функционирования муниципальных общеобразовательных организаций района"</t>
  </si>
  <si>
    <t>13590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</si>
  <si>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</si>
  <si>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Основное мероприятие "Создание безопасной среды в учреждениях образования и на прилегающих территориях для осуществления воспитательно-образовательного процесса"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</si>
  <si>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</si>
  <si>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 xml:space="preserve">Основное мероприятие "Ремонт и наладка инженерного оборудования; модернизация тепловых узлов; ремонт и регулировка систем отопления; водоснабжения, электроснабжения в муниципальных учреждениях" </t>
  </si>
  <si>
    <t>Замена оконных блоков в коридорах здания МОУ "Гимназия"</t>
  </si>
  <si>
    <t>Реализация непрограммных расходов бюджета  (гашение просроченной кредиторской  задолженности прошлых лет)</t>
  </si>
  <si>
    <t>Подпрограмма "Развитие дополнительного образования, отдыха и занятости детей в Устюженском муниципальном районе на 2019-2023 годы"</t>
  </si>
  <si>
    <t>Основное мероприятие "Создание условий для обеспечения гарантий доступности и равных возможностей получения качественного дополнительного образования на территории муниципального района"</t>
  </si>
  <si>
    <t>15590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</si>
  <si>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</si>
  <si>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расходы на реализацию системы персонифицированного финансирования дополнительного образования детей</t>
  </si>
  <si>
    <t>00120</t>
  </si>
  <si>
    <t>Подпрограмма "Дополнительное образование детей в сфере культуры"</t>
  </si>
  <si>
    <t>Основное мероприятие "Обеспечение выполнения муниципального задания учреждением дополнительного образования детей в сфере культуры района"</t>
  </si>
  <si>
    <t>05590</t>
  </si>
  <si>
    <t>Основное мероприятие "Материально-техническое оснащение учреждений дополнительного образования детей в сфере культуры"</t>
  </si>
  <si>
    <t>Подпрограмма "Повышение безопасности дорожного движения в устюженском муниципальном районе на 2015-2020 годы"</t>
  </si>
  <si>
    <t>Основное мероприятие " Организация мероприятий по повышению безопасности дорожного движения"</t>
  </si>
  <si>
    <t>Повышение безопасности дорожного движения "Безопасное колесо"</t>
  </si>
  <si>
    <t>02030</t>
  </si>
  <si>
    <t xml:space="preserve">Реализация непрограммных расходов бюджета </t>
  </si>
  <si>
    <t xml:space="preserve"> 05590</t>
  </si>
  <si>
    <t>Основное мероприятие "Организация отдыха детей и молодёжи в каникулярное время с дневным пребыванием"</t>
  </si>
  <si>
    <t>Организация летнего отдыха в каникулярное время</t>
  </si>
  <si>
    <t>00210</t>
  </si>
  <si>
    <t>Подпрограмма "Реализация молодежной политики"</t>
  </si>
  <si>
    <t>6</t>
  </si>
  <si>
    <t>Основное мероприятие "Организация и проведение социально значимых мероприятий"</t>
  </si>
  <si>
    <t>Органимзация и осуществление мероприятий по работе с детьми и молодежью</t>
  </si>
  <si>
    <t>20590</t>
  </si>
  <si>
    <t>Основное мероприятие "Организация участия представителей Устюженского муниципального района в областных образовательных семинарах, форумах, конкурсах, фестивалях, сборах"</t>
  </si>
  <si>
    <t>Основное мероприятие "Материально-техническое обеспечение молодежных и творческих объединений, клубов, волонтерских отрядов"</t>
  </si>
  <si>
    <t xml:space="preserve"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 </t>
  </si>
  <si>
    <t>Основное мероприятие "Организация труда и летнего отдыха молодежи"</t>
  </si>
  <si>
    <t>Другие вопросы в области образования</t>
  </si>
  <si>
    <t>Основное мероприятие "Приобретение автомобильного транспорта для организации подвоза обучающихся, в том числе на замену имеющихся</t>
  </si>
  <si>
    <t>школьные автобусы</t>
  </si>
  <si>
    <t>S1080</t>
  </si>
  <si>
    <t>Подпрограмма "Обеспечение реализации муниципальной программы "Развитие дошкольного, общего и дополнительного образования в Устюженском муниципальном районе на 2019-2023 годы"</t>
  </si>
  <si>
    <t>4</t>
  </si>
  <si>
    <t>Основное мероприятие "Обеспечение создания условий для реализации Программы"</t>
  </si>
  <si>
    <t>Расходы на обеспечение функций органов местного самоуправления</t>
  </si>
  <si>
    <t>Исполнение вступивших в силу решений судов о взыскании с администрации района денежных средств за счет местного бюджета района</t>
  </si>
  <si>
    <t>Строительство детского сада на 80 мест 2016г.</t>
  </si>
  <si>
    <t>00200</t>
  </si>
  <si>
    <t>Культура</t>
  </si>
  <si>
    <t>Подпрограмма "Библиотечно-информационное обслуживание населения"</t>
  </si>
  <si>
    <t>Учреждения культуры (Библиотеки)</t>
  </si>
  <si>
    <t>03590</t>
  </si>
  <si>
    <t>Основное мероприятие "Комплектование библиотечных фондов"</t>
  </si>
  <si>
    <t>Софинансирование расходов на комплектование книжных  фондов общедоступных библиотек</t>
  </si>
  <si>
    <t xml:space="preserve"> L5193</t>
  </si>
  <si>
    <t>Основное мероприятие "Осуществление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библиотек"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</si>
  <si>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</si>
  <si>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Подпрограмма "Организация досуга и обеспечение жителей района услугами организаций культуры"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</si>
  <si>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</si>
  <si>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Учреждения культуры (Дома культуры)</t>
  </si>
  <si>
    <t>01590</t>
  </si>
  <si>
    <t>Основное мероприятие "Материально-техническое оснащение учреждений культурно-досугового типа"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</si>
  <si>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</si>
  <si>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 xml:space="preserve"> L4670</t>
  </si>
  <si>
    <t xml:space="preserve">Основное мероприятие "Осуществление отдельных полномочий  муницмпальных образований (поселений) района для организации досуга и обеспечения жителей  поселения услугами организаций культуры" 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</si>
  <si>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</si>
  <si>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</si>
  <si>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</si>
  <si>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>Иные закупки товаров, работ и услуг для обеспечения государственных (муниципальных) нужд</t>
  </si>
  <si>
    <t>Подпрограмма "Музейное обслуживание населения"</t>
  </si>
  <si>
    <t>Основное мероприятие "Сохранение, пополнение и популяризация музейных предметов и музейных фондов"</t>
  </si>
  <si>
    <t>Учреждения культуры (Музеи)</t>
  </si>
  <si>
    <t>02590</t>
  </si>
  <si>
    <t>Основное мероприятие "Материально-техническое оснащение музея"</t>
  </si>
  <si>
    <t xml:space="preserve"> расходов на обеспечение развития и укрепления материально-технической базы музея</t>
  </si>
  <si>
    <t>Подпрограмма "Обеспечение условий реализации муниципальной программы"</t>
  </si>
  <si>
    <t>8</t>
  </si>
  <si>
    <t>Основное мероприятие  "выполнение показателей  муниципальной программы «Развитие культуры, туризма, спорта и реализация молодежной политики на территории Устюженского  муниципального района на 2019 - 2021 годы»"</t>
  </si>
  <si>
    <t>00590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</si>
  <si>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</si>
  <si>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72230</t>
  </si>
  <si>
    <t>Пенсионное обеспечение муниципальных служащих</t>
  </si>
  <si>
    <t>02140</t>
  </si>
  <si>
    <t>310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</si>
  <si>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</si>
  <si>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федеральными законами  "О ветеранах" и "О социальной защите инвалидов в Российской Федерации"</t>
  </si>
  <si>
    <t>51350</t>
  </si>
  <si>
    <t>320</t>
  </si>
  <si>
    <t>Основное мероприятие "Обеспечение жильем молодых семей"</t>
  </si>
  <si>
    <t>предоставление социальных выплат молодым семьям</t>
  </si>
  <si>
    <t xml:space="preserve"> L4970</t>
  </si>
  <si>
    <t xml:space="preserve">Социальные выплаты гражданам, кроме публичных нормативных социальных выплат 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</si>
  <si>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</si>
  <si>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</si>
  <si>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 L5671</t>
  </si>
  <si>
    <t>Охрана семьи  и детства</t>
  </si>
  <si>
    <t>Ведомственная целевая программа «Создание условий для обеспечения деятельности администрации Устюженского муниципального района»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</si>
  <si>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</si>
  <si>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72060</t>
  </si>
  <si>
    <t>Основное мероприятие "Расходы на обеспечение функций муниципальных органов"</t>
  </si>
  <si>
    <t>Выполнение государственных полномочий по предоставлению единовременной денежной выплаты взамен предоставления земельного участка гражданам, имеющим трех и более детей</t>
  </si>
  <si>
    <t>72300</t>
  </si>
  <si>
    <t xml:space="preserve">Физическая культура    </t>
  </si>
  <si>
    <t>Подпрограмма "Развитие физической культуры и спорта"</t>
  </si>
  <si>
    <t>7</t>
  </si>
  <si>
    <t>Основное мероприятие "Популизация физической культуры и спорта, и здорового образа жизни"</t>
  </si>
  <si>
    <t>Мероприятия в области спорта и физической культуры</t>
  </si>
  <si>
    <t>00490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</si>
  <si>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</si>
  <si>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 xml:space="preserve">02 </t>
  </si>
  <si>
    <t>Основное мероприятие "Бюджетные инвестиции на строительство, реконстркуцию объектов физической культуры и спорта муниципальной собственности"</t>
  </si>
  <si>
    <t>Строительство и реконструкция объектов физической культуры и спорта муниципальной собственности</t>
  </si>
  <si>
    <t>S1240</t>
  </si>
  <si>
    <t>Оснащение объектов спортивной инфраструктуры спортивно-технологическим оборудованием</t>
  </si>
  <si>
    <t>Основное мероприятие "Обеспечение доступа к открытым и закрытым спортивным объектам"</t>
  </si>
  <si>
    <t>Обеспечение доступа к открытым и закрытым спортивным объектам за счет средств местного бюджета</t>
  </si>
  <si>
    <t>Расходы на обслуживание муниципального долга</t>
  </si>
  <si>
    <t>01010</t>
  </si>
  <si>
    <t>Обслуживание муниципального долга</t>
  </si>
  <si>
    <t>730</t>
  </si>
  <si>
    <t>Подпрограмма "Межбюджетные отношения в Устюженском муниципальном районе"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</si>
  <si>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</si>
  <si>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муниципальных образований (поселений) района</t>
  </si>
  <si>
    <t>01401</t>
  </si>
  <si>
    <t>Дотации</t>
  </si>
  <si>
    <t>510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</si>
  <si>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</si>
  <si>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72220</t>
  </si>
  <si>
    <t>Основное мероприятие "Поддержка мер по обеспечению сбалансированности бюджетов поселений"</t>
  </si>
  <si>
    <t>Дотации на поддержку мер по обеспечению сбалансированности  муниципальных образований (поселений) района</t>
  </si>
  <si>
    <t>01501</t>
  </si>
  <si>
    <t xml:space="preserve">Средства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 </t>
  </si>
  <si>
    <t>Код</t>
  </si>
  <si>
    <t xml:space="preserve">Вид </t>
  </si>
  <si>
    <t xml:space="preserve">Наименование </t>
  </si>
  <si>
    <t>ведо-</t>
  </si>
  <si>
    <t>расхо-</t>
  </si>
  <si>
    <t>мства</t>
  </si>
  <si>
    <t>дов</t>
  </si>
  <si>
    <t>Управление по культуре, туризму, спорту и молодежной политике администрации   Устюженского муниципального района</t>
  </si>
  <si>
    <t>112</t>
  </si>
  <si>
    <t>Национальная экономика</t>
  </si>
  <si>
    <t>Образование</t>
  </si>
  <si>
    <t xml:space="preserve">Молодежная политика </t>
  </si>
  <si>
    <t xml:space="preserve">Культура и  кинематография </t>
  </si>
  <si>
    <t>Основное мероприятие "Организация библиотечного обслуживания населения"</t>
  </si>
  <si>
    <t xml:space="preserve">Основное мероприятие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</t>
  </si>
  <si>
    <t xml:space="preserve">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</t>
  </si>
  <si>
    <t xml:space="preserve">112 </t>
  </si>
  <si>
    <t>Социальная политика</t>
  </si>
  <si>
    <t>Физическая культура  и спорт</t>
  </si>
  <si>
    <t>S3240</t>
  </si>
  <si>
    <t>Земское Собрание Устюженского муниципального района</t>
  </si>
  <si>
    <t>Общегосударственные вопросы</t>
  </si>
  <si>
    <t>114</t>
  </si>
  <si>
    <t>Администрация Устюженского муниципального района</t>
  </si>
  <si>
    <t>116</t>
  </si>
  <si>
    <t>74001</t>
  </si>
  <si>
    <t>Обеспечение проведения выборов и референдумов</t>
  </si>
  <si>
    <t>Обеспечение деятельности избирательной комиссии</t>
  </si>
  <si>
    <t>Национальная безопасность и правоохранительная деятельность</t>
  </si>
  <si>
    <t>Обеспечение расходов в рамках государственной программы "Развитие транспортной системы Вологодской области на 2014-2020 годы" (софинансировние район)</t>
  </si>
  <si>
    <t>Основное мероприятие  "Содержание автодорог общего пользования местного значения  вне границ населенных пунктов"</t>
  </si>
  <si>
    <t>Жилищно-коммунальное хозяйство</t>
  </si>
  <si>
    <t>Охрана окружающей среды</t>
  </si>
  <si>
    <t>Здравоохранение</t>
  </si>
  <si>
    <t xml:space="preserve">Комитет по управлению имуществом администрации Устюженского муниципального района </t>
  </si>
  <si>
    <t>545</t>
  </si>
  <si>
    <t>Управление образования администрации Устюженского муниципального  района</t>
  </si>
  <si>
    <t>546</t>
  </si>
  <si>
    <t>Финансовое управление администрации Устюженского муниципального района</t>
  </si>
  <si>
    <t>555</t>
  </si>
  <si>
    <t>Другие общегосударственные вопросы</t>
  </si>
  <si>
    <t>Выплаты и проведение мероприятий по присуждению премий</t>
  </si>
  <si>
    <t xml:space="preserve">Основное мероприятие "Реализация мероприятий по ремонт и реконструкции систем водопотребления и водоотведения" </t>
  </si>
  <si>
    <t>Основное мероприятие "Мероприятия, направленные на совершенствование системы дополнительных гарантий муниципальным служащим"</t>
  </si>
  <si>
    <t>Публичные нормативные обязательства по социальным выплатам гражданам</t>
  </si>
  <si>
    <t>Обслуживание государственного и муниципального долга</t>
  </si>
  <si>
    <t xml:space="preserve">555 </t>
  </si>
  <si>
    <t>Межбюджетные трансферты общего характера бюджетам субъектов Российской Федерации</t>
  </si>
  <si>
    <t>Оснащение объектов спортивной инфраструктуры спортивно-технологическим оборудованием ГТО</t>
  </si>
  <si>
    <t>S1210</t>
  </si>
  <si>
    <t>Основное мероприятие "Проектно-сметная документация, экспертиза, техническое сопровождение "</t>
  </si>
  <si>
    <t>Основное мероприятие "Проведение инженерных изысканий"</t>
  </si>
  <si>
    <t>Основное мероприятие "Выполнение работ по привязке экономической эффективности проектной документации"</t>
  </si>
  <si>
    <t>Проведение инженерных изысканий</t>
  </si>
  <si>
    <t>Основное мероприятие "Проектно-сметная документация, экспертиза, техническое сопровождение"</t>
  </si>
  <si>
    <t>Разработка проектно-сметной документации</t>
  </si>
  <si>
    <t>Выполнение работ по разработке ПСД (привязка экономического эффекта проектно сметной документации повторного использования) по объекту: "Славыневский дом культуры"</t>
  </si>
  <si>
    <t>Основное мероприятие "Бюджетные инвестиции на капитальный ремонт объектов физической культуры и спорта муниципальной собственности"</t>
  </si>
  <si>
    <t>Капитальный ремонт объектов физической культуры и спорта</t>
  </si>
  <si>
    <t>Расходы на стимулирование органов местного самоуправления муниципальных районов области за достижение наилучших результатов по социально-экономическому развитию</t>
  </si>
  <si>
    <t>Р5</t>
  </si>
  <si>
    <t>52280</t>
  </si>
  <si>
    <t>F2</t>
  </si>
  <si>
    <t>55551</t>
  </si>
  <si>
    <t>55552</t>
  </si>
  <si>
    <t>Осуществление отдельных государственных полномочий за счет единой субвенции</t>
  </si>
  <si>
    <t>72310</t>
  </si>
  <si>
    <t>Развития мобильной торговли в малонаселенных и труднодоступных населенных пунктах</t>
  </si>
  <si>
    <t>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</si>
  <si>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S1050</t>
  </si>
  <si>
    <t>Р1</t>
  </si>
  <si>
    <t>А1</t>
  </si>
  <si>
    <t>71800</t>
  </si>
  <si>
    <t>74090</t>
  </si>
  <si>
    <t>Комплектование книжных фондов муниципальных библиотек</t>
  </si>
  <si>
    <t>Подпрограмма "Повышение эффективности управления муниципальным имуществом Устюженского муниципального района и земельными ресурсами района на 2016-2020 годы»</t>
  </si>
  <si>
    <t>02240</t>
  </si>
  <si>
    <t>Корректировка проектной документации и контроль за строительством  детского сада на 80мест.</t>
  </si>
  <si>
    <t>Финансовая поддержка общественных организаций ветеранов на осуществление уставной деятельности</t>
  </si>
  <si>
    <t>Устюженское районное отделение Всероссийской общественной организации  ветеранов (пенсионеров) войны, труда, Вооруженных Сил и правоохранительных органов</t>
  </si>
  <si>
    <t>00021</t>
  </si>
  <si>
    <t>Основное мероприятие "Модернизация оборудования, используемого для выработки и передачи коммунальных ресурсов"</t>
  </si>
  <si>
    <t xml:space="preserve"> расходов на обеспечение развития и укрепления материально-технической базы</t>
  </si>
  <si>
    <t>Основное мероприятие "Материально-техническое обеспечение учреждения спорта"</t>
  </si>
  <si>
    <t>Основное мероприятие "Подготовка технического задания на разработку проектно-сметной документации объектов водоподготовки питьевой воды, подаваемой населению с использованием централизованного водоснабжения на территории Устюженского муниципального района"</t>
  </si>
  <si>
    <t>Подготовка технического задания на разработку проектно-сметной документации объектов водоподготовки питьевой воды, подаваемой населению с использованием централизованного водоснабжения на территории Устюженского муниципального района</t>
  </si>
  <si>
    <t>Основное мероприятие "Погашение просроченной кредиторской задолженности муниципальных общеобразовательных организаций"</t>
  </si>
  <si>
    <t>Погашение просроченной кредиторской задолженности муниципальных общеобразовательных организаций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</si>
  <si>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</si>
  <si>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</si>
  <si>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17</t>
  </si>
  <si>
    <t>00170</t>
  </si>
  <si>
    <t xml:space="preserve">Муниципальная программа "Стимулирование развития жилищного строительства на территории Устюженского муниципального района на 2016-2020 годы" </t>
  </si>
  <si>
    <t>Основное мероприятие "Разработка и утверждение документов территориального планирования муниципальных образований района"</t>
  </si>
  <si>
    <t>Разработка и утверждение документов территориального планирования муниципальных образований района</t>
  </si>
  <si>
    <t>55501</t>
  </si>
  <si>
    <t>Поощрение за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</si>
  <si>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Основное мероприятие "Погашение просроченной кредиторской задолженности муниципальными дошкольными образовательны организациями"</t>
  </si>
  <si>
    <t>Погашение просроченной кредиторской задолженности муниципальными организациями дополнительного образования детей</t>
  </si>
  <si>
    <t>Приложение  2</t>
  </si>
  <si>
    <t xml:space="preserve"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</t>
  </si>
  <si>
    <t>Сумма (тыс.руб.)</t>
  </si>
  <si>
    <r>
      <t xml:space="preserve">от </t>
    </r>
    <r>
      <rPr>
        <u val="single"/>
        <sz val="10"/>
        <rFont val="Times New Roman"/>
        <family val="1"/>
      </rPr>
      <t>09.07.2020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40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</si>
</sst>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2" xfId="0" applyNumberFormat="1" applyFont="1" applyFill="1" applyBorder="1" applyAlignment="1">
      <alignment horizontal="right"/>
    </xf>
    <xf numFmtId="0" fontId="3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/>
    </xf>
    <xf numFmtId="4" fontId="3" fillId="0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4" fontId="3" fillId="35" borderId="12" xfId="0" applyNumberFormat="1" applyFont="1" applyFill="1" applyBorder="1" applyAlignment="1">
      <alignment horizontal="right"/>
    </xf>
    <xf numFmtId="0" fontId="3" fillId="36" borderId="0" xfId="0" applyFont="1" applyFill="1" applyAlignment="1">
      <alignment vertical="center"/>
    </xf>
    <xf numFmtId="0" fontId="3" fillId="37" borderId="11" xfId="0" applyFont="1" applyFill="1" applyBorder="1" applyAlignment="1">
      <alignment horizontal="center" wrapText="1"/>
    </xf>
    <xf numFmtId="0" fontId="47" fillId="38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49" fontId="3" fillId="37" borderId="14" xfId="0" applyNumberFormat="1" applyFont="1" applyFill="1" applyBorder="1" applyAlignment="1">
      <alignment horizontal="center" wrapText="1"/>
    </xf>
    <xf numFmtId="4" fontId="3" fillId="37" borderId="12" xfId="0" applyNumberFormat="1" applyFont="1" applyFill="1" applyBorder="1" applyAlignment="1">
      <alignment horizontal="right" wrapText="1"/>
    </xf>
    <xf numFmtId="0" fontId="3" fillId="37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49" fontId="3" fillId="37" borderId="13" xfId="0" applyNumberFormat="1" applyFont="1" applyFill="1" applyBorder="1" applyAlignment="1">
      <alignment horizontal="center"/>
    </xf>
    <xf numFmtId="0" fontId="3" fillId="35" borderId="11" xfId="52" applyNumberFormat="1" applyFont="1" applyFill="1" applyBorder="1" applyAlignment="1" applyProtection="1">
      <alignment horizontal="left" vertical="center" wrapText="1"/>
      <protection hidden="1"/>
    </xf>
    <xf numFmtId="49" fontId="3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4" fontId="3" fillId="36" borderId="12" xfId="0" applyNumberFormat="1" applyFont="1" applyFill="1" applyBorder="1" applyAlignment="1">
      <alignment horizontal="right"/>
    </xf>
    <xf numFmtId="4" fontId="3" fillId="35" borderId="11" xfId="0" applyNumberFormat="1" applyFont="1" applyFill="1" applyBorder="1" applyAlignment="1">
      <alignment horizontal="right" wrapText="1"/>
    </xf>
    <xf numFmtId="0" fontId="3" fillId="37" borderId="12" xfId="52" applyNumberFormat="1" applyFont="1" applyFill="1" applyBorder="1" applyAlignment="1" applyProtection="1">
      <alignment horizontal="left" vertical="center" wrapText="1"/>
      <protection hidden="1"/>
    </xf>
    <xf numFmtId="49" fontId="3" fillId="37" borderId="10" xfId="0" applyNumberFormat="1" applyFont="1" applyFill="1" applyBorder="1" applyAlignment="1">
      <alignment horizontal="center"/>
    </xf>
    <xf numFmtId="49" fontId="3" fillId="37" borderId="14" xfId="0" applyNumberFormat="1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4" fontId="3" fillId="37" borderId="12" xfId="0" applyNumberFormat="1" applyFont="1" applyFill="1" applyBorder="1" applyAlignment="1">
      <alignment horizontal="right"/>
    </xf>
    <xf numFmtId="0" fontId="3" fillId="37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36" borderId="0" xfId="52" applyNumberFormat="1" applyFont="1" applyFill="1" applyBorder="1" applyAlignment="1" applyProtection="1">
      <alignment horizontal="left" vertical="center" wrapText="1"/>
      <protection hidden="1"/>
    </xf>
    <xf numFmtId="0" fontId="50" fillId="33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39" borderId="0" xfId="0" applyFont="1" applyFill="1" applyAlignment="1">
      <alignment vertical="center"/>
    </xf>
    <xf numFmtId="0" fontId="3" fillId="37" borderId="11" xfId="0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center" wrapText="1"/>
    </xf>
    <xf numFmtId="49" fontId="3" fillId="37" borderId="15" xfId="0" applyNumberFormat="1" applyFont="1" applyFill="1" applyBorder="1" applyAlignment="1">
      <alignment horizontal="center" wrapText="1"/>
    </xf>
    <xf numFmtId="49" fontId="3" fillId="37" borderId="16" xfId="0" applyNumberFormat="1" applyFont="1" applyFill="1" applyBorder="1" applyAlignment="1">
      <alignment horizontal="center" wrapText="1"/>
    </xf>
    <xf numFmtId="49" fontId="3" fillId="37" borderId="16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wrapText="1"/>
    </xf>
    <xf numFmtId="49" fontId="3" fillId="35" borderId="13" xfId="0" applyNumberFormat="1" applyFont="1" applyFill="1" applyBorder="1" applyAlignment="1">
      <alignment horizontal="center" wrapText="1"/>
    </xf>
    <xf numFmtId="49" fontId="3" fillId="36" borderId="14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wrapText="1"/>
    </xf>
    <xf numFmtId="4" fontId="3" fillId="35" borderId="12" xfId="0" applyNumberFormat="1" applyFont="1" applyFill="1" applyBorder="1" applyAlignment="1">
      <alignment horizontal="right" wrapText="1"/>
    </xf>
    <xf numFmtId="0" fontId="3" fillId="36" borderId="11" xfId="52" applyNumberFormat="1" applyFont="1" applyFill="1" applyBorder="1" applyAlignment="1" applyProtection="1">
      <alignment horizontal="left" vertical="center" wrapText="1"/>
      <protection hidden="1"/>
    </xf>
    <xf numFmtId="49" fontId="3" fillId="36" borderId="11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 wrapText="1"/>
    </xf>
    <xf numFmtId="0" fontId="3" fillId="37" borderId="10" xfId="52" applyNumberFormat="1" applyFont="1" applyFill="1" applyBorder="1" applyAlignment="1" applyProtection="1">
      <alignment horizontal="left" vertical="center" wrapText="1"/>
      <protection hidden="1"/>
    </xf>
    <xf numFmtId="49" fontId="3" fillId="37" borderId="12" xfId="0" applyNumberFormat="1" applyFont="1" applyFill="1" applyBorder="1" applyAlignment="1">
      <alignment horizontal="center"/>
    </xf>
    <xf numFmtId="49" fontId="3" fillId="37" borderId="17" xfId="0" applyNumberFormat="1" applyFont="1" applyFill="1" applyBorder="1" applyAlignment="1">
      <alignment horizontal="center" wrapText="1"/>
    </xf>
    <xf numFmtId="49" fontId="3" fillId="37" borderId="18" xfId="0" applyNumberFormat="1" applyFont="1" applyFill="1" applyBorder="1" applyAlignment="1">
      <alignment horizontal="center" wrapText="1"/>
    </xf>
    <xf numFmtId="49" fontId="3" fillId="37" borderId="19" xfId="0" applyNumberFormat="1" applyFont="1" applyFill="1" applyBorder="1" applyAlignment="1">
      <alignment horizontal="center" wrapText="1"/>
    </xf>
    <xf numFmtId="49" fontId="3" fillId="35" borderId="17" xfId="0" applyNumberFormat="1" applyFont="1" applyFill="1" applyBorder="1" applyAlignment="1">
      <alignment horizontal="center" wrapText="1"/>
    </xf>
    <xf numFmtId="49" fontId="3" fillId="35" borderId="18" xfId="0" applyNumberFormat="1" applyFont="1" applyFill="1" applyBorder="1" applyAlignment="1">
      <alignment horizontal="center" wrapText="1"/>
    </xf>
    <xf numFmtId="49" fontId="3" fillId="35" borderId="12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 vertical="center" wrapText="1"/>
    </xf>
    <xf numFmtId="0" fontId="3" fillId="35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49" fontId="3" fillId="35" borderId="19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" fontId="2" fillId="35" borderId="12" xfId="0" applyNumberFormat="1" applyFont="1" applyFill="1" applyBorder="1" applyAlignment="1">
      <alignment horizontal="right"/>
    </xf>
    <xf numFmtId="49" fontId="2" fillId="35" borderId="12" xfId="0" applyNumberFormat="1" applyFont="1" applyFill="1" applyBorder="1" applyAlignment="1">
      <alignment horizontal="center"/>
    </xf>
    <xf numFmtId="0" fontId="3" fillId="35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49" fontId="3" fillId="35" borderId="0" xfId="0" applyNumberFormat="1" applyFont="1" applyFill="1" applyBorder="1" applyAlignment="1">
      <alignment horizontal="center"/>
    </xf>
    <xf numFmtId="0" fontId="3" fillId="35" borderId="10" xfId="52" applyNumberFormat="1" applyFont="1" applyFill="1" applyBorder="1" applyAlignment="1" applyProtection="1">
      <alignment horizontal="left" wrapText="1"/>
      <protection hidden="1"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49" fontId="3" fillId="35" borderId="0" xfId="0" applyNumberFormat="1" applyFont="1" applyFill="1" applyBorder="1" applyAlignment="1">
      <alignment horizontal="center" wrapText="1"/>
    </xf>
    <xf numFmtId="49" fontId="3" fillId="35" borderId="16" xfId="0" applyNumberFormat="1" applyFont="1" applyFill="1" applyBorder="1" applyAlignment="1">
      <alignment horizontal="center" wrapText="1"/>
    </xf>
    <xf numFmtId="49" fontId="3" fillId="35" borderId="17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vertical="center" wrapText="1"/>
    </xf>
    <xf numFmtId="49" fontId="3" fillId="36" borderId="0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wrapText="1"/>
    </xf>
    <xf numFmtId="0" fontId="3" fillId="35" borderId="2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49" fontId="3" fillId="36" borderId="21" xfId="0" applyNumberFormat="1" applyFont="1" applyFill="1" applyBorder="1" applyAlignment="1">
      <alignment/>
    </xf>
    <xf numFmtId="49" fontId="3" fillId="36" borderId="22" xfId="0" applyNumberFormat="1" applyFont="1" applyFill="1" applyBorder="1" applyAlignment="1">
      <alignment/>
    </xf>
    <xf numFmtId="49" fontId="3" fillId="35" borderId="23" xfId="0" applyNumberFormat="1" applyFont="1" applyFill="1" applyBorder="1" applyAlignment="1">
      <alignment horizontal="center"/>
    </xf>
    <xf numFmtId="49" fontId="3" fillId="36" borderId="0" xfId="0" applyNumberFormat="1" applyFont="1" applyFill="1" applyAlignment="1">
      <alignment/>
    </xf>
    <xf numFmtId="49" fontId="3" fillId="36" borderId="10" xfId="0" applyNumberFormat="1" applyFont="1" applyFill="1" applyBorder="1" applyAlignment="1">
      <alignment/>
    </xf>
    <xf numFmtId="49" fontId="3" fillId="36" borderId="13" xfId="0" applyNumberFormat="1" applyFont="1" applyFill="1" applyBorder="1" applyAlignment="1">
      <alignment/>
    </xf>
    <xf numFmtId="0" fontId="3" fillId="36" borderId="10" xfId="52" applyNumberFormat="1" applyFont="1" applyFill="1" applyBorder="1" applyAlignment="1" applyProtection="1">
      <alignment horizontal="left" vertical="center" wrapText="1"/>
      <protection hidden="1"/>
    </xf>
    <xf numFmtId="49" fontId="3" fillId="35" borderId="11" xfId="0" applyNumberFormat="1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top" wrapText="1"/>
    </xf>
    <xf numFmtId="49" fontId="3" fillId="36" borderId="0" xfId="0" applyNumberFormat="1" applyFont="1" applyFill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center" wrapText="1"/>
    </xf>
    <xf numFmtId="49" fontId="3" fillId="36" borderId="13" xfId="0" applyNumberFormat="1" applyFont="1" applyFill="1" applyBorder="1" applyAlignment="1">
      <alignment horizontal="center" wrapText="1"/>
    </xf>
    <xf numFmtId="49" fontId="3" fillId="36" borderId="14" xfId="0" applyNumberFormat="1" applyFont="1" applyFill="1" applyBorder="1" applyAlignment="1">
      <alignment horizontal="center" wrapText="1"/>
    </xf>
    <xf numFmtId="49" fontId="3" fillId="36" borderId="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 horizontal="right"/>
    </xf>
    <xf numFmtId="49" fontId="3" fillId="36" borderId="11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wrapText="1"/>
    </xf>
    <xf numFmtId="0" fontId="3" fillId="36" borderId="11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>
      <alignment horizontal="justify" vertical="center"/>
    </xf>
    <xf numFmtId="0" fontId="3" fillId="35" borderId="11" xfId="0" applyFont="1" applyFill="1" applyBorder="1" applyAlignment="1" applyProtection="1">
      <alignment vertical="center" wrapText="1"/>
      <protection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6" borderId="25" xfId="52" applyNumberFormat="1" applyFont="1" applyFill="1" applyBorder="1" applyAlignment="1" applyProtection="1">
      <alignment horizontal="left" vertical="center" wrapText="1"/>
      <protection hidden="1"/>
    </xf>
    <xf numFmtId="49" fontId="3" fillId="35" borderId="23" xfId="0" applyNumberFormat="1" applyFont="1" applyFill="1" applyBorder="1" applyAlignment="1">
      <alignment horizontal="center" wrapText="1"/>
    </xf>
    <xf numFmtId="49" fontId="3" fillId="37" borderId="26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left" vertical="center" wrapText="1"/>
    </xf>
    <xf numFmtId="49" fontId="3" fillId="35" borderId="14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 wrapText="1"/>
    </xf>
    <xf numFmtId="49" fontId="3" fillId="35" borderId="20" xfId="0" applyNumberFormat="1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center" wrapText="1"/>
    </xf>
    <xf numFmtId="49" fontId="3" fillId="35" borderId="22" xfId="0" applyNumberFormat="1" applyFont="1" applyFill="1" applyBorder="1" applyAlignment="1">
      <alignment horizontal="center" wrapText="1"/>
    </xf>
    <xf numFmtId="0" fontId="3" fillId="35" borderId="0" xfId="52" applyNumberFormat="1" applyFont="1" applyFill="1" applyBorder="1" applyAlignment="1" applyProtection="1">
      <alignment horizontal="left" vertical="center" wrapText="1"/>
      <protection hidden="1"/>
    </xf>
    <xf numFmtId="4" fontId="2" fillId="36" borderId="11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vertical="top" wrapText="1"/>
    </xf>
    <xf numFmtId="0" fontId="3" fillId="36" borderId="0" xfId="0" applyFont="1" applyFill="1" applyAlignment="1">
      <alignment horizontal="left" vertical="center"/>
    </xf>
    <xf numFmtId="2" fontId="3" fillId="36" borderId="0" xfId="0" applyNumberFormat="1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8" xfId="0" applyFont="1" applyFill="1" applyBorder="1" applyAlignment="1">
      <alignment vertical="center"/>
    </xf>
    <xf numFmtId="2" fontId="3" fillId="36" borderId="0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/>
    </xf>
    <xf numFmtId="14" fontId="3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/>
    </xf>
    <xf numFmtId="0" fontId="3" fillId="36" borderId="11" xfId="0" applyNumberFormat="1" applyFont="1" applyFill="1" applyBorder="1" applyAlignment="1" applyProtection="1">
      <alignment horizontal="left" vertical="center" wrapText="1"/>
      <protection/>
    </xf>
    <xf numFmtId="0" fontId="3" fillId="35" borderId="12" xfId="0" applyFont="1" applyFill="1" applyBorder="1" applyAlignment="1">
      <alignment horizontal="left" vertical="center" wrapText="1"/>
    </xf>
    <xf numFmtId="49" fontId="3" fillId="36" borderId="17" xfId="0" applyNumberFormat="1" applyFont="1" applyFill="1" applyBorder="1" applyAlignment="1">
      <alignment horizontal="center"/>
    </xf>
    <xf numFmtId="0" fontId="3" fillId="36" borderId="10" xfId="52" applyNumberFormat="1" applyFont="1" applyFill="1" applyBorder="1" applyAlignment="1" applyProtection="1">
      <alignment horizontal="left" wrapText="1"/>
      <protection hidden="1"/>
    </xf>
    <xf numFmtId="0" fontId="3" fillId="35" borderId="20" xfId="52" applyNumberFormat="1" applyFont="1" applyFill="1" applyBorder="1" applyAlignment="1" applyProtection="1">
      <alignment horizontal="left" vertical="center" wrapText="1"/>
      <protection hidden="1"/>
    </xf>
    <xf numFmtId="0" fontId="3" fillId="35" borderId="11" xfId="52" applyNumberFormat="1" applyFont="1" applyFill="1" applyBorder="1" applyAlignment="1" applyProtection="1">
      <alignment horizontal="left" wrapText="1"/>
      <protection hidden="1"/>
    </xf>
    <xf numFmtId="49" fontId="3" fillId="35" borderId="11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7" xfId="52" applyNumberFormat="1" applyFont="1" applyFill="1" applyBorder="1" applyAlignment="1" applyProtection="1">
      <alignment horizontal="left" vertical="center" wrapText="1"/>
      <protection hidden="1"/>
    </xf>
    <xf numFmtId="0" fontId="3" fillId="36" borderId="11" xfId="0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vertical="center" wrapText="1"/>
    </xf>
    <xf numFmtId="4" fontId="3" fillId="36" borderId="0" xfId="0" applyNumberFormat="1" applyFont="1" applyFill="1" applyAlignment="1">
      <alignment vertical="center"/>
    </xf>
    <xf numFmtId="2" fontId="48" fillId="36" borderId="0" xfId="0" applyNumberFormat="1" applyFont="1" applyFill="1" applyAlignment="1">
      <alignment vertical="center"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49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49" fontId="3" fillId="35" borderId="19" xfId="0" applyNumberFormat="1" applyFont="1" applyFill="1" applyBorder="1" applyAlignment="1">
      <alignment horizontal="center"/>
    </xf>
    <xf numFmtId="4" fontId="48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4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49" fontId="3" fillId="36" borderId="21" xfId="0" applyNumberFormat="1" applyFont="1" applyFill="1" applyBorder="1" applyAlignment="1">
      <alignment horizontal="center" wrapText="1"/>
    </xf>
    <xf numFmtId="49" fontId="3" fillId="36" borderId="22" xfId="0" applyNumberFormat="1" applyFont="1" applyFill="1" applyBorder="1" applyAlignment="1">
      <alignment horizontal="center" wrapText="1"/>
    </xf>
    <xf numFmtId="49" fontId="3" fillId="36" borderId="23" xfId="0" applyNumberFormat="1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0" fontId="3" fillId="36" borderId="0" xfId="0" applyFont="1" applyFill="1" applyAlignment="1">
      <alignment vertical="center" wrapText="1"/>
    </xf>
    <xf numFmtId="172" fontId="3" fillId="35" borderId="0" xfId="0" applyNumberFormat="1" applyFont="1" applyFill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49" fontId="3" fillId="36" borderId="21" xfId="0" applyNumberFormat="1" applyFont="1" applyFill="1" applyBorder="1" applyAlignment="1">
      <alignment horizontal="center"/>
    </xf>
    <xf numFmtId="49" fontId="3" fillId="36" borderId="22" xfId="0" applyNumberFormat="1" applyFont="1" applyFill="1" applyBorder="1" applyAlignment="1">
      <alignment horizontal="center"/>
    </xf>
    <xf numFmtId="49" fontId="3" fillId="36" borderId="23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 horizontal="center" wrapText="1"/>
    </xf>
    <xf numFmtId="49" fontId="3" fillId="36" borderId="18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vertical="center"/>
    </xf>
    <xf numFmtId="49" fontId="4" fillId="35" borderId="13" xfId="0" applyNumberFormat="1" applyFont="1" applyFill="1" applyBorder="1" applyAlignment="1">
      <alignment vertical="center"/>
    </xf>
    <xf numFmtId="49" fontId="4" fillId="35" borderId="14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34" borderId="0" xfId="0" applyFont="1" applyFill="1" applyAlignment="1">
      <alignment vertical="center"/>
    </xf>
    <xf numFmtId="49" fontId="3" fillId="35" borderId="18" xfId="0" applyNumberFormat="1" applyFont="1" applyFill="1" applyBorder="1" applyAlignment="1">
      <alignment horizontal="center"/>
    </xf>
    <xf numFmtId="49" fontId="3" fillId="35" borderId="21" xfId="0" applyNumberFormat="1" applyFont="1" applyFill="1" applyBorder="1" applyAlignment="1">
      <alignment horizontal="center"/>
    </xf>
    <xf numFmtId="49" fontId="3" fillId="35" borderId="22" xfId="0" applyNumberFormat="1" applyFont="1" applyFill="1" applyBorder="1" applyAlignment="1">
      <alignment horizontal="center"/>
    </xf>
    <xf numFmtId="0" fontId="3" fillId="36" borderId="29" xfId="52" applyNumberFormat="1" applyFont="1" applyFill="1" applyBorder="1" applyAlignment="1" applyProtection="1">
      <alignment horizontal="left" wrapText="1"/>
      <protection hidden="1"/>
    </xf>
    <xf numFmtId="0" fontId="51" fillId="33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2" fillId="41" borderId="0" xfId="0" applyFont="1" applyFill="1" applyAlignment="1">
      <alignment vertical="center"/>
    </xf>
    <xf numFmtId="0" fontId="50" fillId="41" borderId="0" xfId="0" applyFont="1" applyFill="1" applyAlignment="1">
      <alignment vertical="center"/>
    </xf>
    <xf numFmtId="4" fontId="3" fillId="0" borderId="11" xfId="0" applyNumberFormat="1" applyFont="1" applyFill="1" applyBorder="1" applyAlignment="1">
      <alignment horizontal="right" wrapText="1"/>
    </xf>
    <xf numFmtId="2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 wrapText="1"/>
    </xf>
    <xf numFmtId="0" fontId="2" fillId="36" borderId="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8"/>
  <sheetViews>
    <sheetView tabSelected="1" view="pageBreakPreview" zoomScaleSheetLayoutView="100" zoomScalePageLayoutView="0" workbookViewId="0" topLeftCell="A1">
      <selection activeCell="B6" sqref="B6:K7"/>
    </sheetView>
  </sheetViews>
  <sheetFormatPr defaultColWidth="9.00390625" defaultRowHeight="12.75"/>
  <cols>
    <col min="1" max="1" width="1.875" style="6" customWidth="1"/>
    <col min="2" max="2" width="49.75390625" style="18" customWidth="1"/>
    <col min="3" max="3" width="6.875" style="18" customWidth="1"/>
    <col min="4" max="4" width="6.125" style="18" customWidth="1"/>
    <col min="5" max="5" width="5.625" style="18" customWidth="1"/>
    <col min="6" max="6" width="3.75390625" style="18" customWidth="1"/>
    <col min="7" max="7" width="3.00390625" style="18" customWidth="1"/>
    <col min="8" max="8" width="3.625" style="18" customWidth="1"/>
    <col min="9" max="9" width="7.125" style="18" customWidth="1"/>
    <col min="10" max="10" width="7.375" style="18" customWidth="1"/>
    <col min="11" max="11" width="17.25390625" style="156" customWidth="1"/>
    <col min="12" max="12" width="8.375" style="18" customWidth="1"/>
    <col min="13" max="13" width="10.75390625" style="6" customWidth="1"/>
    <col min="14" max="16384" width="9.125" style="6" customWidth="1"/>
  </cols>
  <sheetData>
    <row r="1" spans="3:12" ht="12.75">
      <c r="C1" s="155"/>
      <c r="D1" s="155"/>
      <c r="E1" s="155"/>
      <c r="F1" s="155"/>
      <c r="G1" s="155"/>
      <c r="H1" s="155"/>
      <c r="L1" s="207"/>
    </row>
    <row r="2" spans="3:12" ht="12.75">
      <c r="C2" s="155"/>
      <c r="D2" s="155"/>
      <c r="E2" s="155"/>
      <c r="F2" s="155"/>
      <c r="G2" s="155"/>
      <c r="H2" s="155"/>
      <c r="K2" s="18" t="s">
        <v>497</v>
      </c>
      <c r="L2" s="207"/>
    </row>
    <row r="3" spans="3:12" ht="12.75">
      <c r="C3" s="155"/>
      <c r="D3" s="155"/>
      <c r="E3" s="155"/>
      <c r="F3" s="155"/>
      <c r="G3" s="155"/>
      <c r="H3" s="155"/>
      <c r="J3" s="18" t="s">
        <v>42</v>
      </c>
      <c r="L3" s="207"/>
    </row>
    <row r="4" spans="3:12" ht="12.75">
      <c r="C4" s="155"/>
      <c r="D4" s="155"/>
      <c r="E4" s="155"/>
      <c r="F4" s="155"/>
      <c r="G4" s="155"/>
      <c r="H4" s="155"/>
      <c r="J4" s="18" t="s">
        <v>43</v>
      </c>
      <c r="L4" s="207"/>
    </row>
    <row r="5" spans="3:12" ht="12.75">
      <c r="C5" s="155"/>
      <c r="D5" s="155"/>
      <c r="E5" s="155"/>
      <c r="F5" s="155"/>
      <c r="G5" s="155"/>
      <c r="H5" s="155"/>
      <c r="J5" s="18" t="s">
        <v>500</v>
      </c>
      <c r="L5" s="207"/>
    </row>
    <row r="6" spans="2:12" ht="26.25" customHeight="1">
      <c r="B6" s="242" t="s">
        <v>498</v>
      </c>
      <c r="C6" s="242"/>
      <c r="D6" s="242"/>
      <c r="E6" s="242"/>
      <c r="F6" s="242"/>
      <c r="G6" s="242"/>
      <c r="H6" s="242"/>
      <c r="I6" s="242"/>
      <c r="J6" s="242"/>
      <c r="K6" s="242"/>
      <c r="L6" s="208"/>
    </row>
    <row r="7" spans="2:11" ht="33" customHeight="1">
      <c r="B7" s="242"/>
      <c r="C7" s="242"/>
      <c r="D7" s="242"/>
      <c r="E7" s="242"/>
      <c r="F7" s="242"/>
      <c r="G7" s="242"/>
      <c r="H7" s="242"/>
      <c r="I7" s="242"/>
      <c r="J7" s="242"/>
      <c r="K7" s="242"/>
    </row>
    <row r="8" spans="2:11" ht="15.75" customHeight="1">
      <c r="B8" s="157"/>
      <c r="C8" s="157"/>
      <c r="D8" s="157"/>
      <c r="E8" s="157"/>
      <c r="F8" s="157"/>
      <c r="G8" s="157"/>
      <c r="H8" s="157"/>
      <c r="J8" s="158" t="s">
        <v>44</v>
      </c>
      <c r="K8" s="159"/>
    </row>
    <row r="9" spans="2:11" ht="12" customHeight="1">
      <c r="B9" s="160"/>
      <c r="C9" s="161" t="s">
        <v>398</v>
      </c>
      <c r="D9" s="161" t="s">
        <v>45</v>
      </c>
      <c r="E9" s="162" t="s">
        <v>46</v>
      </c>
      <c r="F9" s="243" t="s">
        <v>47</v>
      </c>
      <c r="G9" s="243"/>
      <c r="H9" s="243"/>
      <c r="I9" s="243"/>
      <c r="J9" s="161" t="s">
        <v>399</v>
      </c>
      <c r="K9" s="244" t="s">
        <v>499</v>
      </c>
    </row>
    <row r="10" spans="2:12" ht="13.5" customHeight="1">
      <c r="B10" s="163" t="s">
        <v>400</v>
      </c>
      <c r="C10" s="163" t="s">
        <v>401</v>
      </c>
      <c r="D10" s="163" t="s">
        <v>48</v>
      </c>
      <c r="E10" s="164" t="s">
        <v>49</v>
      </c>
      <c r="F10" s="243"/>
      <c r="G10" s="243"/>
      <c r="H10" s="243"/>
      <c r="I10" s="243"/>
      <c r="J10" s="163" t="s">
        <v>402</v>
      </c>
      <c r="K10" s="245"/>
      <c r="L10" s="157"/>
    </row>
    <row r="11" spans="2:11" ht="14.25" customHeight="1">
      <c r="B11" s="165"/>
      <c r="C11" s="140" t="s">
        <v>403</v>
      </c>
      <c r="D11" s="140"/>
      <c r="E11" s="166" t="s">
        <v>48</v>
      </c>
      <c r="F11" s="243"/>
      <c r="G11" s="243"/>
      <c r="H11" s="243"/>
      <c r="I11" s="243"/>
      <c r="J11" s="167" t="s">
        <v>404</v>
      </c>
      <c r="K11" s="246"/>
    </row>
    <row r="12" spans="2:11" ht="15" customHeight="1">
      <c r="B12" s="168">
        <v>1</v>
      </c>
      <c r="C12" s="168">
        <v>2</v>
      </c>
      <c r="D12" s="168">
        <v>3</v>
      </c>
      <c r="E12" s="169" t="s">
        <v>308</v>
      </c>
      <c r="F12" s="218">
        <v>5</v>
      </c>
      <c r="G12" s="219"/>
      <c r="H12" s="219"/>
      <c r="I12" s="220"/>
      <c r="J12" s="170">
        <v>6</v>
      </c>
      <c r="K12" s="169">
        <v>7</v>
      </c>
    </row>
    <row r="13" spans="2:12" s="7" customFormat="1" ht="42" customHeight="1">
      <c r="B13" s="89" t="s">
        <v>405</v>
      </c>
      <c r="C13" s="85" t="s">
        <v>406</v>
      </c>
      <c r="D13" s="85"/>
      <c r="E13" s="85"/>
      <c r="F13" s="57"/>
      <c r="G13" s="58"/>
      <c r="H13" s="58"/>
      <c r="I13" s="58"/>
      <c r="J13" s="87"/>
      <c r="K13" s="86">
        <f>K14+K30+K63+K133+K140</f>
        <v>82101.72000000002</v>
      </c>
      <c r="L13" s="14"/>
    </row>
    <row r="14" spans="2:12" s="7" customFormat="1" ht="17.25" customHeight="1">
      <c r="B14" s="80" t="s">
        <v>407</v>
      </c>
      <c r="C14" s="34" t="s">
        <v>406</v>
      </c>
      <c r="D14" s="34" t="s">
        <v>8</v>
      </c>
      <c r="E14" s="34" t="s">
        <v>2</v>
      </c>
      <c r="F14" s="57"/>
      <c r="G14" s="58"/>
      <c r="H14" s="58"/>
      <c r="I14" s="58"/>
      <c r="J14" s="73"/>
      <c r="K14" s="17">
        <f>K15</f>
        <v>466</v>
      </c>
      <c r="L14" s="14"/>
    </row>
    <row r="15" spans="2:12" s="7" customFormat="1" ht="20.25" customHeight="1">
      <c r="B15" s="80" t="s">
        <v>21</v>
      </c>
      <c r="C15" s="34" t="s">
        <v>406</v>
      </c>
      <c r="D15" s="34" t="s">
        <v>8</v>
      </c>
      <c r="E15" s="34" t="s">
        <v>22</v>
      </c>
      <c r="F15" s="57"/>
      <c r="G15" s="58"/>
      <c r="H15" s="58"/>
      <c r="I15" s="58"/>
      <c r="J15" s="73"/>
      <c r="K15" s="17">
        <f>K16</f>
        <v>466</v>
      </c>
      <c r="L15" s="14"/>
    </row>
    <row r="16" spans="2:12" s="7" customFormat="1" ht="42" customHeight="1">
      <c r="B16" s="80" t="s">
        <v>209</v>
      </c>
      <c r="C16" s="73" t="s">
        <v>406</v>
      </c>
      <c r="D16" s="34" t="s">
        <v>8</v>
      </c>
      <c r="E16" s="34" t="s">
        <v>22</v>
      </c>
      <c r="F16" s="57" t="s">
        <v>4</v>
      </c>
      <c r="G16" s="58" t="s">
        <v>52</v>
      </c>
      <c r="H16" s="58" t="s">
        <v>2</v>
      </c>
      <c r="I16" s="58" t="s">
        <v>53</v>
      </c>
      <c r="J16" s="73"/>
      <c r="K16" s="17">
        <f>K17</f>
        <v>466</v>
      </c>
      <c r="L16" s="14"/>
    </row>
    <row r="17" spans="2:12" s="7" customFormat="1" ht="15.75" customHeight="1">
      <c r="B17" s="56" t="s">
        <v>210</v>
      </c>
      <c r="C17" s="73" t="s">
        <v>406</v>
      </c>
      <c r="D17" s="34" t="s">
        <v>8</v>
      </c>
      <c r="E17" s="34" t="s">
        <v>22</v>
      </c>
      <c r="F17" s="57" t="s">
        <v>4</v>
      </c>
      <c r="G17" s="58" t="s">
        <v>99</v>
      </c>
      <c r="H17" s="58" t="s">
        <v>2</v>
      </c>
      <c r="I17" s="65" t="s">
        <v>53</v>
      </c>
      <c r="J17" s="73"/>
      <c r="K17" s="17">
        <f>K18+K22+K26</f>
        <v>466</v>
      </c>
      <c r="L17" s="14"/>
    </row>
    <row r="18" spans="2:12" s="7" customFormat="1" ht="42.75" customHeight="1">
      <c r="B18" s="56" t="s">
        <v>211</v>
      </c>
      <c r="C18" s="73" t="s">
        <v>406</v>
      </c>
      <c r="D18" s="34" t="s">
        <v>8</v>
      </c>
      <c r="E18" s="34" t="s">
        <v>22</v>
      </c>
      <c r="F18" s="94" t="s">
        <v>4</v>
      </c>
      <c r="G18" s="94" t="s">
        <v>99</v>
      </c>
      <c r="H18" s="94" t="s">
        <v>1</v>
      </c>
      <c r="I18" s="94" t="s">
        <v>53</v>
      </c>
      <c r="J18" s="73"/>
      <c r="K18" s="17">
        <f>K19</f>
        <v>157.17000000000002</v>
      </c>
      <c r="L18" s="14"/>
    </row>
    <row r="19" spans="2:12" s="7" customFormat="1" ht="17.25" customHeight="1">
      <c r="B19" s="90" t="s">
        <v>212</v>
      </c>
      <c r="C19" s="73" t="s">
        <v>406</v>
      </c>
      <c r="D19" s="34" t="s">
        <v>8</v>
      </c>
      <c r="E19" s="34" t="s">
        <v>22</v>
      </c>
      <c r="F19" s="57" t="s">
        <v>4</v>
      </c>
      <c r="G19" s="58" t="s">
        <v>99</v>
      </c>
      <c r="H19" s="58" t="s">
        <v>1</v>
      </c>
      <c r="I19" s="65" t="s">
        <v>213</v>
      </c>
      <c r="J19" s="73"/>
      <c r="K19" s="17">
        <f>K20+K21</f>
        <v>157.17000000000002</v>
      </c>
      <c r="L19" s="14"/>
    </row>
    <row r="20" spans="2:12" s="7" customFormat="1" ht="29.25" customHeight="1">
      <c r="B20" s="33" t="s">
        <v>63</v>
      </c>
      <c r="C20" s="73" t="s">
        <v>406</v>
      </c>
      <c r="D20" s="34" t="s">
        <v>8</v>
      </c>
      <c r="E20" s="34" t="s">
        <v>22</v>
      </c>
      <c r="F20" s="94" t="s">
        <v>4</v>
      </c>
      <c r="G20" s="94" t="s">
        <v>99</v>
      </c>
      <c r="H20" s="94" t="s">
        <v>1</v>
      </c>
      <c r="I20" s="94" t="s">
        <v>213</v>
      </c>
      <c r="J20" s="73" t="s">
        <v>64</v>
      </c>
      <c r="K20" s="17">
        <v>0</v>
      </c>
      <c r="L20" s="14"/>
    </row>
    <row r="21" spans="2:14" s="7" customFormat="1" ht="20.25" customHeight="1">
      <c r="B21" s="33" t="s">
        <v>80</v>
      </c>
      <c r="C21" s="73" t="s">
        <v>406</v>
      </c>
      <c r="D21" s="34" t="s">
        <v>8</v>
      </c>
      <c r="E21" s="34" t="s">
        <v>22</v>
      </c>
      <c r="F21" s="57" t="s">
        <v>4</v>
      </c>
      <c r="G21" s="58" t="s">
        <v>99</v>
      </c>
      <c r="H21" s="58" t="s">
        <v>1</v>
      </c>
      <c r="I21" s="65" t="s">
        <v>213</v>
      </c>
      <c r="J21" s="60">
        <v>610</v>
      </c>
      <c r="K21" s="61">
        <f>100+57.17</f>
        <v>157.17000000000002</v>
      </c>
      <c r="L21" s="14"/>
      <c r="N21" s="22"/>
    </row>
    <row r="22" spans="2:12" s="7" customFormat="1" ht="42.75" customHeight="1">
      <c r="B22" s="33" t="s">
        <v>214</v>
      </c>
      <c r="C22" s="73" t="s">
        <v>406</v>
      </c>
      <c r="D22" s="34" t="s">
        <v>8</v>
      </c>
      <c r="E22" s="34" t="s">
        <v>22</v>
      </c>
      <c r="F22" s="94" t="s">
        <v>4</v>
      </c>
      <c r="G22" s="94" t="s">
        <v>99</v>
      </c>
      <c r="H22" s="94" t="s">
        <v>4</v>
      </c>
      <c r="I22" s="94" t="s">
        <v>53</v>
      </c>
      <c r="J22" s="73"/>
      <c r="K22" s="17">
        <f>K23</f>
        <v>303.59</v>
      </c>
      <c r="L22" s="14"/>
    </row>
    <row r="23" spans="2:12" s="7" customFormat="1" ht="17.25" customHeight="1">
      <c r="B23" s="90" t="s">
        <v>212</v>
      </c>
      <c r="C23" s="73" t="s">
        <v>406</v>
      </c>
      <c r="D23" s="34" t="s">
        <v>8</v>
      </c>
      <c r="E23" s="34" t="s">
        <v>22</v>
      </c>
      <c r="F23" s="57" t="s">
        <v>4</v>
      </c>
      <c r="G23" s="58" t="s">
        <v>99</v>
      </c>
      <c r="H23" s="58" t="s">
        <v>4</v>
      </c>
      <c r="I23" s="65" t="s">
        <v>213</v>
      </c>
      <c r="J23" s="73"/>
      <c r="K23" s="17">
        <f>K24+K25</f>
        <v>303.59</v>
      </c>
      <c r="L23" s="14"/>
    </row>
    <row r="24" spans="2:12" s="7" customFormat="1" ht="29.25" customHeight="1">
      <c r="B24" s="33" t="s">
        <v>63</v>
      </c>
      <c r="C24" s="73" t="s">
        <v>406</v>
      </c>
      <c r="D24" s="34" t="s">
        <v>8</v>
      </c>
      <c r="E24" s="34" t="s">
        <v>22</v>
      </c>
      <c r="F24" s="94" t="s">
        <v>4</v>
      </c>
      <c r="G24" s="94" t="s">
        <v>99</v>
      </c>
      <c r="H24" s="94" t="s">
        <v>4</v>
      </c>
      <c r="I24" s="94" t="s">
        <v>213</v>
      </c>
      <c r="J24" s="73" t="s">
        <v>64</v>
      </c>
      <c r="K24" s="17">
        <v>0</v>
      </c>
      <c r="L24" s="14"/>
    </row>
    <row r="25" spans="2:14" s="7" customFormat="1" ht="15.75" customHeight="1">
      <c r="B25" s="33" t="s">
        <v>80</v>
      </c>
      <c r="C25" s="73" t="s">
        <v>406</v>
      </c>
      <c r="D25" s="34" t="s">
        <v>8</v>
      </c>
      <c r="E25" s="34" t="s">
        <v>22</v>
      </c>
      <c r="F25" s="57" t="s">
        <v>4</v>
      </c>
      <c r="G25" s="58" t="s">
        <v>99</v>
      </c>
      <c r="H25" s="58" t="s">
        <v>4</v>
      </c>
      <c r="I25" s="65" t="s">
        <v>213</v>
      </c>
      <c r="J25" s="73" t="s">
        <v>215</v>
      </c>
      <c r="K25" s="17">
        <f>316-12.41</f>
        <v>303.59</v>
      </c>
      <c r="L25" s="14"/>
      <c r="N25" s="24"/>
    </row>
    <row r="26" spans="2:12" s="7" customFormat="1" ht="43.5" customHeight="1">
      <c r="B26" s="33" t="s">
        <v>216</v>
      </c>
      <c r="C26" s="73" t="s">
        <v>406</v>
      </c>
      <c r="D26" s="34" t="s">
        <v>8</v>
      </c>
      <c r="E26" s="34" t="s">
        <v>22</v>
      </c>
      <c r="F26" s="94" t="s">
        <v>4</v>
      </c>
      <c r="G26" s="94" t="s">
        <v>99</v>
      </c>
      <c r="H26" s="94" t="s">
        <v>6</v>
      </c>
      <c r="I26" s="94" t="s">
        <v>53</v>
      </c>
      <c r="J26" s="73"/>
      <c r="K26" s="17">
        <f>K27</f>
        <v>5.240000000000002</v>
      </c>
      <c r="L26" s="14"/>
    </row>
    <row r="27" spans="2:12" s="7" customFormat="1" ht="15.75" customHeight="1">
      <c r="B27" s="56" t="s">
        <v>212</v>
      </c>
      <c r="C27" s="73" t="s">
        <v>406</v>
      </c>
      <c r="D27" s="34" t="s">
        <v>8</v>
      </c>
      <c r="E27" s="34" t="s">
        <v>22</v>
      </c>
      <c r="F27" s="57" t="s">
        <v>4</v>
      </c>
      <c r="G27" s="58" t="s">
        <v>99</v>
      </c>
      <c r="H27" s="58" t="s">
        <v>6</v>
      </c>
      <c r="I27" s="65" t="s">
        <v>213</v>
      </c>
      <c r="J27" s="73"/>
      <c r="K27" s="17">
        <f>K28+K29</f>
        <v>5.240000000000002</v>
      </c>
      <c r="L27" s="14"/>
    </row>
    <row r="28" spans="2:12" s="7" customFormat="1" ht="15.75" customHeight="1">
      <c r="B28" s="33" t="s">
        <v>63</v>
      </c>
      <c r="C28" s="73" t="s">
        <v>406</v>
      </c>
      <c r="D28" s="34" t="s">
        <v>8</v>
      </c>
      <c r="E28" s="34" t="s">
        <v>22</v>
      </c>
      <c r="F28" s="94" t="s">
        <v>4</v>
      </c>
      <c r="G28" s="94" t="s">
        <v>99</v>
      </c>
      <c r="H28" s="94" t="s">
        <v>6</v>
      </c>
      <c r="I28" s="94" t="s">
        <v>213</v>
      </c>
      <c r="J28" s="73" t="s">
        <v>64</v>
      </c>
      <c r="K28" s="17">
        <v>0</v>
      </c>
      <c r="L28" s="14"/>
    </row>
    <row r="29" spans="2:14" s="7" customFormat="1" ht="15.75" customHeight="1">
      <c r="B29" s="33" t="s">
        <v>80</v>
      </c>
      <c r="C29" s="73" t="s">
        <v>406</v>
      </c>
      <c r="D29" s="34" t="s">
        <v>8</v>
      </c>
      <c r="E29" s="34" t="s">
        <v>22</v>
      </c>
      <c r="F29" s="57" t="s">
        <v>4</v>
      </c>
      <c r="G29" s="58" t="s">
        <v>99</v>
      </c>
      <c r="H29" s="58" t="s">
        <v>6</v>
      </c>
      <c r="I29" s="65" t="s">
        <v>213</v>
      </c>
      <c r="J29" s="73" t="s">
        <v>215</v>
      </c>
      <c r="K29" s="17">
        <f>50-44.76</f>
        <v>5.240000000000002</v>
      </c>
      <c r="L29" s="14"/>
      <c r="N29" s="24"/>
    </row>
    <row r="30" spans="2:12" s="7" customFormat="1" ht="18" customHeight="1">
      <c r="B30" s="80" t="s">
        <v>408</v>
      </c>
      <c r="C30" s="34" t="s">
        <v>406</v>
      </c>
      <c r="D30" s="34" t="s">
        <v>27</v>
      </c>
      <c r="E30" s="34" t="s">
        <v>2</v>
      </c>
      <c r="F30" s="57"/>
      <c r="G30" s="58"/>
      <c r="H30" s="58"/>
      <c r="I30" s="65"/>
      <c r="J30" s="73"/>
      <c r="K30" s="17">
        <f>K31+K44</f>
        <v>8999.039999999999</v>
      </c>
      <c r="L30" s="14"/>
    </row>
    <row r="31" spans="2:12" s="7" customFormat="1" ht="18" customHeight="1">
      <c r="B31" s="80" t="s">
        <v>29</v>
      </c>
      <c r="C31" s="34" t="s">
        <v>406</v>
      </c>
      <c r="D31" s="34" t="s">
        <v>27</v>
      </c>
      <c r="E31" s="34" t="s">
        <v>6</v>
      </c>
      <c r="F31" s="57"/>
      <c r="G31" s="58"/>
      <c r="H31" s="58"/>
      <c r="I31" s="65"/>
      <c r="J31" s="73"/>
      <c r="K31" s="17">
        <f>K32+K42</f>
        <v>8571.39</v>
      </c>
      <c r="L31" s="14"/>
    </row>
    <row r="32" spans="2:12" s="7" customFormat="1" ht="48" customHeight="1">
      <c r="B32" s="80" t="s">
        <v>209</v>
      </c>
      <c r="C32" s="34" t="s">
        <v>406</v>
      </c>
      <c r="D32" s="34" t="s">
        <v>27</v>
      </c>
      <c r="E32" s="34" t="s">
        <v>6</v>
      </c>
      <c r="F32" s="57" t="s">
        <v>4</v>
      </c>
      <c r="G32" s="58" t="s">
        <v>52</v>
      </c>
      <c r="H32" s="58" t="s">
        <v>2</v>
      </c>
      <c r="I32" s="58" t="s">
        <v>53</v>
      </c>
      <c r="J32" s="84"/>
      <c r="K32" s="17">
        <f>K33</f>
        <v>8212.1</v>
      </c>
      <c r="L32" s="14"/>
    </row>
    <row r="33" spans="2:12" s="7" customFormat="1" ht="32.25" customHeight="1">
      <c r="B33" s="80" t="s">
        <v>281</v>
      </c>
      <c r="C33" s="34" t="s">
        <v>406</v>
      </c>
      <c r="D33" s="34" t="s">
        <v>27</v>
      </c>
      <c r="E33" s="34" t="s">
        <v>6</v>
      </c>
      <c r="F33" s="57" t="s">
        <v>4</v>
      </c>
      <c r="G33" s="58" t="s">
        <v>55</v>
      </c>
      <c r="H33" s="58" t="s">
        <v>2</v>
      </c>
      <c r="I33" s="58" t="s">
        <v>53</v>
      </c>
      <c r="J33" s="84"/>
      <c r="K33" s="17">
        <f>K34+K39</f>
        <v>8212.1</v>
      </c>
      <c r="L33" s="14"/>
    </row>
    <row r="34" spans="2:12" s="7" customFormat="1" ht="42.75" customHeight="1">
      <c r="B34" s="80" t="s">
        <v>282</v>
      </c>
      <c r="C34" s="34" t="s">
        <v>406</v>
      </c>
      <c r="D34" s="34" t="s">
        <v>27</v>
      </c>
      <c r="E34" s="34" t="s">
        <v>6</v>
      </c>
      <c r="F34" s="94" t="s">
        <v>4</v>
      </c>
      <c r="G34" s="94" t="s">
        <v>55</v>
      </c>
      <c r="H34" s="94" t="s">
        <v>1</v>
      </c>
      <c r="I34" s="94" t="s">
        <v>53</v>
      </c>
      <c r="J34" s="73"/>
      <c r="K34" s="17">
        <f>K35+K37</f>
        <v>8212.1</v>
      </c>
      <c r="L34" s="14"/>
    </row>
    <row r="35" spans="2:12" s="7" customFormat="1" ht="29.25" customHeight="1">
      <c r="B35" s="88" t="s">
        <v>173</v>
      </c>
      <c r="C35" s="34" t="s">
        <v>406</v>
      </c>
      <c r="D35" s="34" t="s">
        <v>27</v>
      </c>
      <c r="E35" s="34" t="s">
        <v>6</v>
      </c>
      <c r="F35" s="57" t="s">
        <v>4</v>
      </c>
      <c r="G35" s="58" t="s">
        <v>55</v>
      </c>
      <c r="H35" s="58" t="s">
        <v>1</v>
      </c>
      <c r="I35" s="58" t="s">
        <v>283</v>
      </c>
      <c r="J35" s="84"/>
      <c r="K35" s="17">
        <f>K36</f>
        <v>6835.9800000000005</v>
      </c>
      <c r="L35" s="14"/>
    </row>
    <row r="36" spans="2:14" s="7" customFormat="1" ht="15.75" customHeight="1">
      <c r="B36" s="33" t="s">
        <v>80</v>
      </c>
      <c r="C36" s="34" t="s">
        <v>406</v>
      </c>
      <c r="D36" s="34" t="s">
        <v>27</v>
      </c>
      <c r="E36" s="34" t="s">
        <v>6</v>
      </c>
      <c r="F36" s="94" t="s">
        <v>4</v>
      </c>
      <c r="G36" s="94" t="s">
        <v>55</v>
      </c>
      <c r="H36" s="94" t="s">
        <v>1</v>
      </c>
      <c r="I36" s="94" t="s">
        <v>283</v>
      </c>
      <c r="J36" s="73" t="s">
        <v>215</v>
      </c>
      <c r="K36" s="3">
        <f>6142.9+513+42.06+20.09+117.93</f>
        <v>6835.9800000000005</v>
      </c>
      <c r="L36" s="14"/>
      <c r="N36" s="22"/>
    </row>
    <row r="37" spans="2:12" s="7" customFormat="1" ht="54.75" customHeight="1">
      <c r="B37" s="76" t="s">
        <v>78</v>
      </c>
      <c r="C37" s="34" t="s">
        <v>406</v>
      </c>
      <c r="D37" s="34" t="s">
        <v>27</v>
      </c>
      <c r="E37" s="34" t="s">
        <v>6</v>
      </c>
      <c r="F37" s="57" t="s">
        <v>4</v>
      </c>
      <c r="G37" s="58" t="s">
        <v>55</v>
      </c>
      <c r="H37" s="58" t="s">
        <v>1</v>
      </c>
      <c r="I37" s="65" t="s">
        <v>79</v>
      </c>
      <c r="J37" s="73"/>
      <c r="K37" s="17">
        <f>K38</f>
        <v>1376.12</v>
      </c>
      <c r="L37" s="14"/>
    </row>
    <row r="38" spans="2:14" s="7" customFormat="1" ht="18.75" customHeight="1">
      <c r="B38" s="77" t="s">
        <v>80</v>
      </c>
      <c r="C38" s="34" t="s">
        <v>406</v>
      </c>
      <c r="D38" s="34" t="s">
        <v>27</v>
      </c>
      <c r="E38" s="34" t="s">
        <v>6</v>
      </c>
      <c r="F38" s="94" t="s">
        <v>4</v>
      </c>
      <c r="G38" s="94" t="s">
        <v>55</v>
      </c>
      <c r="H38" s="94" t="s">
        <v>1</v>
      </c>
      <c r="I38" s="94" t="s">
        <v>79</v>
      </c>
      <c r="J38" s="73" t="s">
        <v>215</v>
      </c>
      <c r="K38" s="17">
        <f>1107+263.6+5.52</f>
        <v>1376.12</v>
      </c>
      <c r="L38" s="14"/>
      <c r="M38" s="22"/>
      <c r="N38" s="231"/>
    </row>
    <row r="39" spans="2:11" ht="41.25" customHeight="1">
      <c r="B39" s="56" t="s">
        <v>284</v>
      </c>
      <c r="C39" s="34" t="s">
        <v>406</v>
      </c>
      <c r="D39" s="34" t="s">
        <v>27</v>
      </c>
      <c r="E39" s="34" t="s">
        <v>6</v>
      </c>
      <c r="F39" s="57" t="s">
        <v>4</v>
      </c>
      <c r="G39" s="58" t="s">
        <v>55</v>
      </c>
      <c r="H39" s="58" t="s">
        <v>4</v>
      </c>
      <c r="I39" s="65" t="s">
        <v>53</v>
      </c>
      <c r="J39" s="64"/>
      <c r="K39" s="39">
        <f>K40</f>
        <v>0</v>
      </c>
    </row>
    <row r="40" spans="2:11" ht="28.5" customHeight="1">
      <c r="B40" s="33" t="s">
        <v>173</v>
      </c>
      <c r="C40" s="34" t="s">
        <v>406</v>
      </c>
      <c r="D40" s="34" t="s">
        <v>27</v>
      </c>
      <c r="E40" s="34" t="s">
        <v>6</v>
      </c>
      <c r="F40" s="57" t="s">
        <v>4</v>
      </c>
      <c r="G40" s="58" t="s">
        <v>55</v>
      </c>
      <c r="H40" s="58" t="s">
        <v>4</v>
      </c>
      <c r="I40" s="58" t="s">
        <v>283</v>
      </c>
      <c r="J40" s="64"/>
      <c r="K40" s="39">
        <f>K41</f>
        <v>0</v>
      </c>
    </row>
    <row r="41" spans="2:14" ht="17.25" customHeight="1">
      <c r="B41" s="56" t="s">
        <v>80</v>
      </c>
      <c r="C41" s="34" t="s">
        <v>406</v>
      </c>
      <c r="D41" s="34" t="s">
        <v>27</v>
      </c>
      <c r="E41" s="34" t="s">
        <v>6</v>
      </c>
      <c r="F41" s="94" t="s">
        <v>4</v>
      </c>
      <c r="G41" s="94" t="s">
        <v>55</v>
      </c>
      <c r="H41" s="94" t="s">
        <v>4</v>
      </c>
      <c r="I41" s="94" t="s">
        <v>283</v>
      </c>
      <c r="J41" s="64" t="s">
        <v>215</v>
      </c>
      <c r="K41" s="39">
        <f>80-80</f>
        <v>0</v>
      </c>
      <c r="N41" s="201"/>
    </row>
    <row r="42" spans="2:11" ht="15.75" customHeight="1">
      <c r="B42" s="116" t="s">
        <v>289</v>
      </c>
      <c r="C42" s="34" t="s">
        <v>406</v>
      </c>
      <c r="D42" s="34" t="s">
        <v>27</v>
      </c>
      <c r="E42" s="34" t="s">
        <v>6</v>
      </c>
      <c r="F42" s="102" t="s">
        <v>107</v>
      </c>
      <c r="G42" s="102" t="s">
        <v>52</v>
      </c>
      <c r="H42" s="102" t="s">
        <v>2</v>
      </c>
      <c r="I42" s="123" t="s">
        <v>290</v>
      </c>
      <c r="J42" s="63"/>
      <c r="K42" s="39">
        <f>K43</f>
        <v>359.28999999999996</v>
      </c>
    </row>
    <row r="43" spans="2:14" ht="15.75" customHeight="1">
      <c r="B43" s="33" t="s">
        <v>80</v>
      </c>
      <c r="C43" s="34" t="s">
        <v>406</v>
      </c>
      <c r="D43" s="34" t="s">
        <v>27</v>
      </c>
      <c r="E43" s="34" t="s">
        <v>6</v>
      </c>
      <c r="F43" s="104" t="s">
        <v>107</v>
      </c>
      <c r="G43" s="104" t="s">
        <v>52</v>
      </c>
      <c r="H43" s="104" t="s">
        <v>2</v>
      </c>
      <c r="I43" s="121" t="s">
        <v>290</v>
      </c>
      <c r="J43" s="63" t="s">
        <v>215</v>
      </c>
      <c r="K43" s="39">
        <f>204.5-102+102+0.03+154.76</f>
        <v>359.28999999999996</v>
      </c>
      <c r="N43" s="50"/>
    </row>
    <row r="44" spans="2:12" s="7" customFormat="1" ht="18" customHeight="1">
      <c r="B44" s="88" t="s">
        <v>409</v>
      </c>
      <c r="C44" s="34" t="s">
        <v>406</v>
      </c>
      <c r="D44" s="34" t="s">
        <v>27</v>
      </c>
      <c r="E44" s="34" t="s">
        <v>27</v>
      </c>
      <c r="F44" s="57"/>
      <c r="G44" s="58"/>
      <c r="H44" s="58"/>
      <c r="I44" s="65"/>
      <c r="J44" s="107"/>
      <c r="K44" s="74">
        <f>K45</f>
        <v>427.65000000000003</v>
      </c>
      <c r="L44" s="14"/>
    </row>
    <row r="45" spans="2:12" s="7" customFormat="1" ht="40.5" customHeight="1">
      <c r="B45" s="80" t="s">
        <v>209</v>
      </c>
      <c r="C45" s="34" t="s">
        <v>406</v>
      </c>
      <c r="D45" s="35" t="s">
        <v>27</v>
      </c>
      <c r="E45" s="35" t="s">
        <v>27</v>
      </c>
      <c r="F45" s="57" t="s">
        <v>4</v>
      </c>
      <c r="G45" s="58" t="s">
        <v>52</v>
      </c>
      <c r="H45" s="58" t="s">
        <v>2</v>
      </c>
      <c r="I45" s="58" t="s">
        <v>53</v>
      </c>
      <c r="J45" s="73"/>
      <c r="K45" s="17">
        <f>K46</f>
        <v>427.65000000000003</v>
      </c>
      <c r="L45" s="14"/>
    </row>
    <row r="46" spans="2:12" s="7" customFormat="1" ht="16.5" customHeight="1">
      <c r="B46" s="56" t="s">
        <v>294</v>
      </c>
      <c r="C46" s="34" t="s">
        <v>406</v>
      </c>
      <c r="D46" s="35" t="s">
        <v>27</v>
      </c>
      <c r="E46" s="34" t="s">
        <v>27</v>
      </c>
      <c r="F46" s="58" t="s">
        <v>4</v>
      </c>
      <c r="G46" s="58" t="s">
        <v>295</v>
      </c>
      <c r="H46" s="58" t="s">
        <v>2</v>
      </c>
      <c r="I46" s="65" t="s">
        <v>53</v>
      </c>
      <c r="J46" s="138"/>
      <c r="K46" s="17">
        <f>K47+K50+K53+K56+K59</f>
        <v>427.65000000000003</v>
      </c>
      <c r="L46" s="14"/>
    </row>
    <row r="47" spans="2:12" s="7" customFormat="1" ht="27.75" customHeight="1">
      <c r="B47" s="56" t="s">
        <v>296</v>
      </c>
      <c r="C47" s="34" t="s">
        <v>406</v>
      </c>
      <c r="D47" s="35" t="s">
        <v>27</v>
      </c>
      <c r="E47" s="34" t="s">
        <v>27</v>
      </c>
      <c r="F47" s="94" t="s">
        <v>4</v>
      </c>
      <c r="G47" s="94" t="s">
        <v>295</v>
      </c>
      <c r="H47" s="94" t="s">
        <v>1</v>
      </c>
      <c r="I47" s="94" t="s">
        <v>53</v>
      </c>
      <c r="J47" s="138"/>
      <c r="K47" s="17">
        <f>K48</f>
        <v>0</v>
      </c>
      <c r="L47" s="14"/>
    </row>
    <row r="48" spans="2:12" s="7" customFormat="1" ht="27.75" customHeight="1">
      <c r="B48" s="56" t="s">
        <v>297</v>
      </c>
      <c r="C48" s="34" t="s">
        <v>406</v>
      </c>
      <c r="D48" s="35" t="s">
        <v>27</v>
      </c>
      <c r="E48" s="34" t="s">
        <v>27</v>
      </c>
      <c r="F48" s="58" t="s">
        <v>4</v>
      </c>
      <c r="G48" s="58" t="s">
        <v>295</v>
      </c>
      <c r="H48" s="58" t="s">
        <v>1</v>
      </c>
      <c r="I48" s="65" t="s">
        <v>298</v>
      </c>
      <c r="J48" s="138"/>
      <c r="K48" s="17">
        <f>K49</f>
        <v>0</v>
      </c>
      <c r="L48" s="14"/>
    </row>
    <row r="49" spans="2:14" s="7" customFormat="1" ht="33" customHeight="1">
      <c r="B49" s="33" t="s">
        <v>63</v>
      </c>
      <c r="C49" s="34" t="s">
        <v>406</v>
      </c>
      <c r="D49" s="35" t="s">
        <v>27</v>
      </c>
      <c r="E49" s="34" t="s">
        <v>27</v>
      </c>
      <c r="F49" s="94" t="s">
        <v>4</v>
      </c>
      <c r="G49" s="94" t="s">
        <v>295</v>
      </c>
      <c r="H49" s="94" t="s">
        <v>1</v>
      </c>
      <c r="I49" s="94" t="s">
        <v>298</v>
      </c>
      <c r="J49" s="79">
        <v>240</v>
      </c>
      <c r="K49" s="3">
        <f>51.4-24.4-27</f>
        <v>0</v>
      </c>
      <c r="L49" s="14"/>
      <c r="N49" s="24"/>
    </row>
    <row r="50" spans="2:12" s="7" customFormat="1" ht="40.5" customHeight="1">
      <c r="B50" s="56" t="s">
        <v>299</v>
      </c>
      <c r="C50" s="34" t="s">
        <v>406</v>
      </c>
      <c r="D50" s="35" t="s">
        <v>27</v>
      </c>
      <c r="E50" s="34" t="s">
        <v>27</v>
      </c>
      <c r="F50" s="58" t="s">
        <v>4</v>
      </c>
      <c r="G50" s="58" t="s">
        <v>295</v>
      </c>
      <c r="H50" s="58" t="s">
        <v>4</v>
      </c>
      <c r="I50" s="65" t="s">
        <v>53</v>
      </c>
      <c r="J50" s="79"/>
      <c r="K50" s="17">
        <f>K51</f>
        <v>75.8</v>
      </c>
      <c r="L50" s="14"/>
    </row>
    <row r="51" spans="2:12" s="7" customFormat="1" ht="27" customHeight="1">
      <c r="B51" s="56" t="s">
        <v>297</v>
      </c>
      <c r="C51" s="34" t="s">
        <v>406</v>
      </c>
      <c r="D51" s="35" t="s">
        <v>27</v>
      </c>
      <c r="E51" s="34" t="s">
        <v>27</v>
      </c>
      <c r="F51" s="94" t="s">
        <v>4</v>
      </c>
      <c r="G51" s="94" t="s">
        <v>295</v>
      </c>
      <c r="H51" s="94" t="s">
        <v>4</v>
      </c>
      <c r="I51" s="94" t="s">
        <v>298</v>
      </c>
      <c r="J51" s="79"/>
      <c r="K51" s="17">
        <f>K52</f>
        <v>75.8</v>
      </c>
      <c r="L51" s="14"/>
    </row>
    <row r="52" spans="2:14" s="7" customFormat="1" ht="27.75" customHeight="1">
      <c r="B52" s="33" t="s">
        <v>63</v>
      </c>
      <c r="C52" s="34" t="s">
        <v>406</v>
      </c>
      <c r="D52" s="35" t="s">
        <v>27</v>
      </c>
      <c r="E52" s="34" t="s">
        <v>27</v>
      </c>
      <c r="F52" s="58" t="s">
        <v>4</v>
      </c>
      <c r="G52" s="58" t="s">
        <v>295</v>
      </c>
      <c r="H52" s="58" t="s">
        <v>4</v>
      </c>
      <c r="I52" s="65" t="s">
        <v>298</v>
      </c>
      <c r="J52" s="79">
        <v>240</v>
      </c>
      <c r="K52" s="17">
        <f>180-13.6-68.68-21.92</f>
        <v>75.8</v>
      </c>
      <c r="L52" s="14"/>
      <c r="N52" s="24"/>
    </row>
    <row r="53" spans="2:12" s="7" customFormat="1" ht="46.5" customHeight="1">
      <c r="B53" s="33" t="s">
        <v>300</v>
      </c>
      <c r="C53" s="34" t="s">
        <v>406</v>
      </c>
      <c r="D53" s="35" t="s">
        <v>27</v>
      </c>
      <c r="E53" s="34" t="s">
        <v>27</v>
      </c>
      <c r="F53" s="94" t="s">
        <v>4</v>
      </c>
      <c r="G53" s="94" t="s">
        <v>295</v>
      </c>
      <c r="H53" s="94" t="s">
        <v>6</v>
      </c>
      <c r="I53" s="94" t="s">
        <v>53</v>
      </c>
      <c r="J53" s="79"/>
      <c r="K53" s="17">
        <f>K54</f>
        <v>33.769999999999996</v>
      </c>
      <c r="L53" s="14"/>
    </row>
    <row r="54" spans="2:12" s="7" customFormat="1" ht="27" customHeight="1">
      <c r="B54" s="56" t="s">
        <v>297</v>
      </c>
      <c r="C54" s="34" t="s">
        <v>406</v>
      </c>
      <c r="D54" s="35" t="s">
        <v>27</v>
      </c>
      <c r="E54" s="34" t="s">
        <v>27</v>
      </c>
      <c r="F54" s="58" t="s">
        <v>4</v>
      </c>
      <c r="G54" s="58" t="s">
        <v>295</v>
      </c>
      <c r="H54" s="58" t="s">
        <v>6</v>
      </c>
      <c r="I54" s="65" t="s">
        <v>298</v>
      </c>
      <c r="J54" s="79"/>
      <c r="K54" s="17">
        <f>K55</f>
        <v>33.769999999999996</v>
      </c>
      <c r="L54" s="14"/>
    </row>
    <row r="55" spans="2:14" s="7" customFormat="1" ht="33" customHeight="1">
      <c r="B55" s="33" t="s">
        <v>63</v>
      </c>
      <c r="C55" s="34" t="s">
        <v>406</v>
      </c>
      <c r="D55" s="35" t="s">
        <v>27</v>
      </c>
      <c r="E55" s="34" t="s">
        <v>27</v>
      </c>
      <c r="F55" s="94" t="s">
        <v>4</v>
      </c>
      <c r="G55" s="94" t="s">
        <v>295</v>
      </c>
      <c r="H55" s="94" t="s">
        <v>6</v>
      </c>
      <c r="I55" s="94" t="s">
        <v>298</v>
      </c>
      <c r="J55" s="79">
        <v>240</v>
      </c>
      <c r="K55" s="17">
        <f>20-10+23.8-0.03</f>
        <v>33.769999999999996</v>
      </c>
      <c r="L55" s="14"/>
      <c r="N55" s="24"/>
    </row>
    <row r="56" spans="2:12" s="7" customFormat="1" ht="63.75" customHeight="1">
      <c r="B56" s="33" t="s">
        <v>301</v>
      </c>
      <c r="C56" s="34" t="s">
        <v>406</v>
      </c>
      <c r="D56" s="35" t="s">
        <v>27</v>
      </c>
      <c r="E56" s="34" t="s">
        <v>27</v>
      </c>
      <c r="F56" s="58" t="s">
        <v>4</v>
      </c>
      <c r="G56" s="58" t="s">
        <v>295</v>
      </c>
      <c r="H56" s="58" t="s">
        <v>8</v>
      </c>
      <c r="I56" s="65" t="s">
        <v>53</v>
      </c>
      <c r="J56" s="79"/>
      <c r="K56" s="17">
        <f>K57</f>
        <v>265.84000000000003</v>
      </c>
      <c r="L56" s="14"/>
    </row>
    <row r="57" spans="2:12" s="7" customFormat="1" ht="27" customHeight="1">
      <c r="B57" s="56" t="s">
        <v>297</v>
      </c>
      <c r="C57" s="34" t="s">
        <v>406</v>
      </c>
      <c r="D57" s="35" t="s">
        <v>27</v>
      </c>
      <c r="E57" s="34" t="s">
        <v>27</v>
      </c>
      <c r="F57" s="94" t="s">
        <v>4</v>
      </c>
      <c r="G57" s="94" t="s">
        <v>295</v>
      </c>
      <c r="H57" s="94" t="s">
        <v>8</v>
      </c>
      <c r="I57" s="94" t="s">
        <v>298</v>
      </c>
      <c r="J57" s="79"/>
      <c r="K57" s="17">
        <f>K58</f>
        <v>265.84000000000003</v>
      </c>
      <c r="L57" s="14"/>
    </row>
    <row r="58" spans="2:14" s="7" customFormat="1" ht="27" customHeight="1">
      <c r="B58" s="33" t="s">
        <v>63</v>
      </c>
      <c r="C58" s="34" t="s">
        <v>406</v>
      </c>
      <c r="D58" s="35" t="s">
        <v>27</v>
      </c>
      <c r="E58" s="34" t="s">
        <v>27</v>
      </c>
      <c r="F58" s="58" t="s">
        <v>4</v>
      </c>
      <c r="G58" s="58" t="s">
        <v>295</v>
      </c>
      <c r="H58" s="58" t="s">
        <v>8</v>
      </c>
      <c r="I58" s="65" t="s">
        <v>298</v>
      </c>
      <c r="J58" s="79">
        <v>240</v>
      </c>
      <c r="K58" s="3">
        <f>100+13.6+98.43+26.81+27</f>
        <v>265.84000000000003</v>
      </c>
      <c r="L58" s="14"/>
      <c r="N58" s="22"/>
    </row>
    <row r="59" spans="2:12" s="7" customFormat="1" ht="27" customHeight="1">
      <c r="B59" s="33" t="s">
        <v>302</v>
      </c>
      <c r="C59" s="34" t="s">
        <v>406</v>
      </c>
      <c r="D59" s="35" t="s">
        <v>27</v>
      </c>
      <c r="E59" s="34" t="s">
        <v>27</v>
      </c>
      <c r="F59" s="94" t="s">
        <v>4</v>
      </c>
      <c r="G59" s="94" t="s">
        <v>295</v>
      </c>
      <c r="H59" s="94" t="s">
        <v>10</v>
      </c>
      <c r="I59" s="94" t="s">
        <v>53</v>
      </c>
      <c r="J59" s="79"/>
      <c r="K59" s="17">
        <f>K60</f>
        <v>52.24</v>
      </c>
      <c r="L59" s="14"/>
    </row>
    <row r="60" spans="2:12" s="7" customFormat="1" ht="27.75" customHeight="1">
      <c r="B60" s="56" t="s">
        <v>297</v>
      </c>
      <c r="C60" s="64" t="s">
        <v>406</v>
      </c>
      <c r="D60" s="101" t="s">
        <v>27</v>
      </c>
      <c r="E60" s="63" t="s">
        <v>27</v>
      </c>
      <c r="F60" s="58" t="s">
        <v>4</v>
      </c>
      <c r="G60" s="58" t="s">
        <v>295</v>
      </c>
      <c r="H60" s="58" t="s">
        <v>10</v>
      </c>
      <c r="I60" s="65" t="s">
        <v>298</v>
      </c>
      <c r="J60" s="79"/>
      <c r="K60" s="39">
        <f>K61+K62</f>
        <v>52.24</v>
      </c>
      <c r="L60" s="14"/>
    </row>
    <row r="61" spans="2:14" s="7" customFormat="1" ht="36" customHeight="1">
      <c r="B61" s="33" t="s">
        <v>63</v>
      </c>
      <c r="C61" s="64" t="s">
        <v>406</v>
      </c>
      <c r="D61" s="101" t="s">
        <v>27</v>
      </c>
      <c r="E61" s="63" t="s">
        <v>27</v>
      </c>
      <c r="F61" s="94" t="s">
        <v>4</v>
      </c>
      <c r="G61" s="94" t="s">
        <v>295</v>
      </c>
      <c r="H61" s="94" t="s">
        <v>10</v>
      </c>
      <c r="I61" s="94" t="s">
        <v>298</v>
      </c>
      <c r="J61" s="79">
        <v>240</v>
      </c>
      <c r="K61" s="39">
        <f>24-19.75-4.25</f>
        <v>0</v>
      </c>
      <c r="L61" s="14"/>
      <c r="N61" s="24"/>
    </row>
    <row r="62" spans="2:14" s="7" customFormat="1" ht="27" customHeight="1">
      <c r="B62" s="33" t="s">
        <v>80</v>
      </c>
      <c r="C62" s="64" t="s">
        <v>406</v>
      </c>
      <c r="D62" s="101" t="s">
        <v>27</v>
      </c>
      <c r="E62" s="63" t="s">
        <v>27</v>
      </c>
      <c r="F62" s="58" t="s">
        <v>4</v>
      </c>
      <c r="G62" s="58" t="s">
        <v>295</v>
      </c>
      <c r="H62" s="58" t="s">
        <v>10</v>
      </c>
      <c r="I62" s="65" t="s">
        <v>298</v>
      </c>
      <c r="J62" s="79">
        <v>610</v>
      </c>
      <c r="K62" s="39">
        <f>54-1.76</f>
        <v>52.24</v>
      </c>
      <c r="L62" s="14"/>
      <c r="N62" s="24"/>
    </row>
    <row r="63" spans="2:12" s="7" customFormat="1" ht="15.75" customHeight="1">
      <c r="B63" s="80" t="s">
        <v>410</v>
      </c>
      <c r="C63" s="34" t="s">
        <v>406</v>
      </c>
      <c r="D63" s="34" t="s">
        <v>30</v>
      </c>
      <c r="E63" s="34" t="s">
        <v>2</v>
      </c>
      <c r="F63" s="94"/>
      <c r="G63" s="94"/>
      <c r="H63" s="94"/>
      <c r="I63" s="94"/>
      <c r="J63" s="107"/>
      <c r="K63" s="17">
        <f>K64+K123</f>
        <v>37821.350000000006</v>
      </c>
      <c r="L63" s="14"/>
    </row>
    <row r="64" spans="2:12" s="7" customFormat="1" ht="16.5" customHeight="1">
      <c r="B64" s="80" t="s">
        <v>314</v>
      </c>
      <c r="C64" s="34" t="s">
        <v>406</v>
      </c>
      <c r="D64" s="34" t="s">
        <v>30</v>
      </c>
      <c r="E64" s="34" t="s">
        <v>1</v>
      </c>
      <c r="F64" s="57"/>
      <c r="G64" s="58"/>
      <c r="H64" s="58"/>
      <c r="I64" s="65"/>
      <c r="J64" s="107"/>
      <c r="K64" s="17">
        <f>K65+K119</f>
        <v>35419.55</v>
      </c>
      <c r="L64" s="14"/>
    </row>
    <row r="65" spans="2:12" s="7" customFormat="1" ht="41.25" customHeight="1">
      <c r="B65" s="80" t="s">
        <v>209</v>
      </c>
      <c r="C65" s="34" t="s">
        <v>406</v>
      </c>
      <c r="D65" s="34" t="s">
        <v>30</v>
      </c>
      <c r="E65" s="34" t="s">
        <v>1</v>
      </c>
      <c r="F65" s="57" t="s">
        <v>4</v>
      </c>
      <c r="G65" s="58" t="s">
        <v>52</v>
      </c>
      <c r="H65" s="58" t="s">
        <v>2</v>
      </c>
      <c r="I65" s="58" t="s">
        <v>53</v>
      </c>
      <c r="J65" s="107"/>
      <c r="K65" s="74">
        <f>K66+K80+K103</f>
        <v>35419.55</v>
      </c>
      <c r="L65" s="14"/>
    </row>
    <row r="66" spans="2:12" s="7" customFormat="1" ht="30" customHeight="1">
      <c r="B66" s="80" t="s">
        <v>315</v>
      </c>
      <c r="C66" s="34" t="s">
        <v>406</v>
      </c>
      <c r="D66" s="34" t="s">
        <v>30</v>
      </c>
      <c r="E66" s="34" t="s">
        <v>1</v>
      </c>
      <c r="F66" s="57" t="s">
        <v>4</v>
      </c>
      <c r="G66" s="58" t="s">
        <v>62</v>
      </c>
      <c r="H66" s="58" t="s">
        <v>2</v>
      </c>
      <c r="I66" s="58" t="s">
        <v>53</v>
      </c>
      <c r="J66" s="79"/>
      <c r="K66" s="40">
        <f>K67+K72+K77</f>
        <v>12797.4</v>
      </c>
      <c r="L66" s="209"/>
    </row>
    <row r="67" spans="2:12" s="7" customFormat="1" ht="33" customHeight="1">
      <c r="B67" s="154" t="s">
        <v>411</v>
      </c>
      <c r="C67" s="34" t="s">
        <v>406</v>
      </c>
      <c r="D67" s="34" t="s">
        <v>30</v>
      </c>
      <c r="E67" s="34" t="s">
        <v>1</v>
      </c>
      <c r="F67" s="94" t="s">
        <v>4</v>
      </c>
      <c r="G67" s="94" t="s">
        <v>62</v>
      </c>
      <c r="H67" s="94" t="s">
        <v>1</v>
      </c>
      <c r="I67" s="94" t="s">
        <v>53</v>
      </c>
      <c r="J67" s="79"/>
      <c r="K67" s="40">
        <f>K68+K70</f>
        <v>11921.23</v>
      </c>
      <c r="L67" s="209"/>
    </row>
    <row r="68" spans="2:12" s="7" customFormat="1" ht="15.75" customHeight="1">
      <c r="B68" s="56" t="s">
        <v>316</v>
      </c>
      <c r="C68" s="34" t="s">
        <v>406</v>
      </c>
      <c r="D68" s="34" t="s">
        <v>30</v>
      </c>
      <c r="E68" s="34" t="s">
        <v>1</v>
      </c>
      <c r="F68" s="57" t="s">
        <v>4</v>
      </c>
      <c r="G68" s="58" t="s">
        <v>62</v>
      </c>
      <c r="H68" s="58" t="s">
        <v>1</v>
      </c>
      <c r="I68" s="65" t="s">
        <v>317</v>
      </c>
      <c r="J68" s="79"/>
      <c r="K68" s="40">
        <f>K69</f>
        <v>10028.1</v>
      </c>
      <c r="L68" s="14"/>
    </row>
    <row r="69" spans="2:14" s="7" customFormat="1" ht="18" customHeight="1">
      <c r="B69" s="56" t="s">
        <v>80</v>
      </c>
      <c r="C69" s="34" t="s">
        <v>406</v>
      </c>
      <c r="D69" s="34" t="s">
        <v>30</v>
      </c>
      <c r="E69" s="34" t="s">
        <v>1</v>
      </c>
      <c r="F69" s="94" t="s">
        <v>4</v>
      </c>
      <c r="G69" s="94" t="s">
        <v>62</v>
      </c>
      <c r="H69" s="94" t="s">
        <v>1</v>
      </c>
      <c r="I69" s="94" t="s">
        <v>317</v>
      </c>
      <c r="J69" s="79">
        <v>610</v>
      </c>
      <c r="K69" s="233">
        <f>9386.9+541.2+100</f>
        <v>10028.1</v>
      </c>
      <c r="L69" s="14"/>
      <c r="N69" s="22"/>
    </row>
    <row r="70" spans="2:12" s="7" customFormat="1" ht="54" customHeight="1">
      <c r="B70" s="76" t="s">
        <v>78</v>
      </c>
      <c r="C70" s="34" t="s">
        <v>406</v>
      </c>
      <c r="D70" s="34" t="s">
        <v>30</v>
      </c>
      <c r="E70" s="34" t="s">
        <v>1</v>
      </c>
      <c r="F70" s="57" t="s">
        <v>4</v>
      </c>
      <c r="G70" s="58" t="s">
        <v>62</v>
      </c>
      <c r="H70" s="58" t="s">
        <v>1</v>
      </c>
      <c r="I70" s="65" t="s">
        <v>79</v>
      </c>
      <c r="J70" s="73"/>
      <c r="K70" s="40">
        <f>K71</f>
        <v>1893.1299999999999</v>
      </c>
      <c r="L70" s="14"/>
    </row>
    <row r="71" spans="2:14" s="7" customFormat="1" ht="21.75" customHeight="1">
      <c r="B71" s="77" t="s">
        <v>80</v>
      </c>
      <c r="C71" s="34" t="s">
        <v>406</v>
      </c>
      <c r="D71" s="34" t="s">
        <v>30</v>
      </c>
      <c r="E71" s="34" t="s">
        <v>1</v>
      </c>
      <c r="F71" s="94" t="s">
        <v>4</v>
      </c>
      <c r="G71" s="94" t="s">
        <v>62</v>
      </c>
      <c r="H71" s="94" t="s">
        <v>1</v>
      </c>
      <c r="I71" s="94" t="s">
        <v>79</v>
      </c>
      <c r="J71" s="73" t="s">
        <v>215</v>
      </c>
      <c r="K71" s="233">
        <f>1463.5+421.07+8.56</f>
        <v>1893.1299999999999</v>
      </c>
      <c r="L71" s="14"/>
      <c r="M71" s="22"/>
      <c r="N71" s="231"/>
    </row>
    <row r="72" spans="2:12" s="7" customFormat="1" ht="29.25" customHeight="1">
      <c r="B72" s="56" t="s">
        <v>318</v>
      </c>
      <c r="C72" s="34" t="s">
        <v>406</v>
      </c>
      <c r="D72" s="34" t="s">
        <v>30</v>
      </c>
      <c r="E72" s="34" t="s">
        <v>1</v>
      </c>
      <c r="F72" s="57" t="s">
        <v>4</v>
      </c>
      <c r="G72" s="58" t="s">
        <v>62</v>
      </c>
      <c r="H72" s="58" t="s">
        <v>6</v>
      </c>
      <c r="I72" s="65" t="s">
        <v>53</v>
      </c>
      <c r="J72" s="79"/>
      <c r="K72" s="40">
        <f>K73+K75</f>
        <v>376.17</v>
      </c>
      <c r="L72" s="14"/>
    </row>
    <row r="73" spans="2:12" s="7" customFormat="1" ht="27.75" customHeight="1">
      <c r="B73" s="56" t="s">
        <v>319</v>
      </c>
      <c r="C73" s="34" t="s">
        <v>406</v>
      </c>
      <c r="D73" s="34" t="s">
        <v>30</v>
      </c>
      <c r="E73" s="34" t="s">
        <v>1</v>
      </c>
      <c r="F73" s="94" t="s">
        <v>4</v>
      </c>
      <c r="G73" s="94" t="s">
        <v>62</v>
      </c>
      <c r="H73" s="94" t="s">
        <v>6</v>
      </c>
      <c r="I73" s="94" t="s">
        <v>320</v>
      </c>
      <c r="J73" s="79"/>
      <c r="K73" s="40">
        <f>K74</f>
        <v>36.17</v>
      </c>
      <c r="L73" s="14"/>
    </row>
    <row r="74" spans="2:14" s="7" customFormat="1" ht="15.75" customHeight="1">
      <c r="B74" s="56" t="s">
        <v>80</v>
      </c>
      <c r="C74" s="34" t="s">
        <v>406</v>
      </c>
      <c r="D74" s="34" t="s">
        <v>30</v>
      </c>
      <c r="E74" s="34" t="s">
        <v>1</v>
      </c>
      <c r="F74" s="57" t="s">
        <v>4</v>
      </c>
      <c r="G74" s="58" t="s">
        <v>62</v>
      </c>
      <c r="H74" s="58" t="s">
        <v>6</v>
      </c>
      <c r="I74" s="65" t="s">
        <v>320</v>
      </c>
      <c r="J74" s="79">
        <v>610</v>
      </c>
      <c r="K74" s="40">
        <f>1+34.36+0.81</f>
        <v>36.17</v>
      </c>
      <c r="L74" s="14"/>
      <c r="M74" s="15"/>
      <c r="N74" s="16"/>
    </row>
    <row r="75" spans="2:14" s="7" customFormat="1" ht="15.75" customHeight="1">
      <c r="B75" s="56" t="s">
        <v>472</v>
      </c>
      <c r="C75" s="34" t="s">
        <v>406</v>
      </c>
      <c r="D75" s="34" t="s">
        <v>30</v>
      </c>
      <c r="E75" s="34" t="s">
        <v>1</v>
      </c>
      <c r="F75" s="57" t="s">
        <v>4</v>
      </c>
      <c r="G75" s="58" t="s">
        <v>62</v>
      </c>
      <c r="H75" s="58" t="s">
        <v>6</v>
      </c>
      <c r="I75" s="94" t="s">
        <v>471</v>
      </c>
      <c r="J75" s="79"/>
      <c r="K75" s="40">
        <f>K76</f>
        <v>340</v>
      </c>
      <c r="L75" s="14"/>
      <c r="M75" s="15"/>
      <c r="N75" s="16"/>
    </row>
    <row r="76" spans="2:14" s="7" customFormat="1" ht="15.75" customHeight="1">
      <c r="B76" s="56" t="s">
        <v>80</v>
      </c>
      <c r="C76" s="34" t="s">
        <v>406</v>
      </c>
      <c r="D76" s="34" t="s">
        <v>30</v>
      </c>
      <c r="E76" s="34" t="s">
        <v>1</v>
      </c>
      <c r="F76" s="57" t="s">
        <v>4</v>
      </c>
      <c r="G76" s="58" t="s">
        <v>62</v>
      </c>
      <c r="H76" s="58" t="s">
        <v>6</v>
      </c>
      <c r="I76" s="143" t="s">
        <v>471</v>
      </c>
      <c r="J76" s="79">
        <v>610</v>
      </c>
      <c r="K76" s="40">
        <v>340</v>
      </c>
      <c r="L76" s="14"/>
      <c r="M76" s="81"/>
      <c r="N76" s="16"/>
    </row>
    <row r="77" spans="2:12" s="7" customFormat="1" ht="66.75" customHeight="1">
      <c r="B77" s="56" t="s">
        <v>321</v>
      </c>
      <c r="C77" s="34" t="s">
        <v>406</v>
      </c>
      <c r="D77" s="34" t="s">
        <v>30</v>
      </c>
      <c r="E77" s="34" t="s">
        <v>1</v>
      </c>
      <c r="F77" s="94" t="s">
        <v>4</v>
      </c>
      <c r="G77" s="94" t="s">
        <v>62</v>
      </c>
      <c r="H77" s="94" t="s">
        <v>8</v>
      </c>
      <c r="I77" s="94" t="s">
        <v>53</v>
      </c>
      <c r="J77" s="79"/>
      <c r="K77" s="40">
        <f>K78</f>
        <v>500</v>
      </c>
      <c r="L77" s="14"/>
    </row>
    <row r="78" spans="2:12" s="7" customFormat="1" ht="72" customHeight="1">
      <c r="B78" s="90" t="s">
        <v>322</v>
      </c>
      <c r="C78" s="34" t="s">
        <v>406</v>
      </c>
      <c r="D78" s="34" t="s">
        <v>30</v>
      </c>
      <c r="E78" s="34" t="s">
        <v>1</v>
      </c>
      <c r="F78" s="57" t="s">
        <v>4</v>
      </c>
      <c r="G78" s="58" t="s">
        <v>62</v>
      </c>
      <c r="H78" s="58" t="s">
        <v>8</v>
      </c>
      <c r="I78" s="65" t="s">
        <v>68</v>
      </c>
      <c r="J78" s="79"/>
      <c r="K78" s="40">
        <f>K79</f>
        <v>500</v>
      </c>
      <c r="L78" s="14"/>
    </row>
    <row r="79" spans="2:12" s="7" customFormat="1" ht="15.75" customHeight="1">
      <c r="B79" s="56" t="s">
        <v>80</v>
      </c>
      <c r="C79" s="34" t="s">
        <v>406</v>
      </c>
      <c r="D79" s="34" t="s">
        <v>30</v>
      </c>
      <c r="E79" s="34" t="s">
        <v>1</v>
      </c>
      <c r="F79" s="94" t="s">
        <v>4</v>
      </c>
      <c r="G79" s="94" t="s">
        <v>62</v>
      </c>
      <c r="H79" s="94" t="s">
        <v>8</v>
      </c>
      <c r="I79" s="94" t="s">
        <v>68</v>
      </c>
      <c r="J79" s="79">
        <v>610</v>
      </c>
      <c r="K79" s="40">
        <v>500</v>
      </c>
      <c r="L79" s="14"/>
    </row>
    <row r="80" spans="2:12" s="7" customFormat="1" ht="31.5" customHeight="1">
      <c r="B80" s="80" t="s">
        <v>323</v>
      </c>
      <c r="C80" s="34" t="s">
        <v>406</v>
      </c>
      <c r="D80" s="34" t="s">
        <v>30</v>
      </c>
      <c r="E80" s="34" t="s">
        <v>1</v>
      </c>
      <c r="F80" s="57" t="s">
        <v>4</v>
      </c>
      <c r="G80" s="58" t="s">
        <v>0</v>
      </c>
      <c r="H80" s="58" t="s">
        <v>2</v>
      </c>
      <c r="I80" s="58" t="s">
        <v>53</v>
      </c>
      <c r="J80" s="79"/>
      <c r="K80" s="40">
        <f>K81+K86+K91+K94+K100+K97</f>
        <v>13402.83</v>
      </c>
      <c r="L80" s="209"/>
    </row>
    <row r="81" spans="2:12" s="7" customFormat="1" ht="55.5" customHeight="1">
      <c r="B81" s="56" t="s">
        <v>324</v>
      </c>
      <c r="C81" s="34" t="s">
        <v>406</v>
      </c>
      <c r="D81" s="34" t="s">
        <v>30</v>
      </c>
      <c r="E81" s="34" t="s">
        <v>1</v>
      </c>
      <c r="F81" s="57" t="s">
        <v>4</v>
      </c>
      <c r="G81" s="58" t="s">
        <v>0</v>
      </c>
      <c r="H81" s="58" t="s">
        <v>1</v>
      </c>
      <c r="I81" s="58" t="s">
        <v>53</v>
      </c>
      <c r="J81" s="138"/>
      <c r="K81" s="40">
        <f>K82+K84</f>
        <v>4245.24</v>
      </c>
      <c r="L81" s="209"/>
    </row>
    <row r="82" spans="2:12" s="7" customFormat="1" ht="22.5" customHeight="1">
      <c r="B82" s="56" t="s">
        <v>325</v>
      </c>
      <c r="C82" s="34" t="s">
        <v>406</v>
      </c>
      <c r="D82" s="34" t="s">
        <v>30</v>
      </c>
      <c r="E82" s="34" t="s">
        <v>1</v>
      </c>
      <c r="F82" s="94" t="s">
        <v>4</v>
      </c>
      <c r="G82" s="94" t="s">
        <v>0</v>
      </c>
      <c r="H82" s="94" t="s">
        <v>1</v>
      </c>
      <c r="I82" s="94" t="s">
        <v>326</v>
      </c>
      <c r="J82" s="138"/>
      <c r="K82" s="40">
        <f>K83</f>
        <v>2434.91</v>
      </c>
      <c r="L82" s="14"/>
    </row>
    <row r="83" spans="2:14" s="7" customFormat="1" ht="17.25" customHeight="1">
      <c r="B83" s="56" t="s">
        <v>80</v>
      </c>
      <c r="C83" s="34" t="s">
        <v>406</v>
      </c>
      <c r="D83" s="34" t="s">
        <v>30</v>
      </c>
      <c r="E83" s="34" t="s">
        <v>1</v>
      </c>
      <c r="F83" s="57" t="s">
        <v>4</v>
      </c>
      <c r="G83" s="58" t="s">
        <v>0</v>
      </c>
      <c r="H83" s="58" t="s">
        <v>1</v>
      </c>
      <c r="I83" s="65" t="s">
        <v>326</v>
      </c>
      <c r="J83" s="79">
        <v>610</v>
      </c>
      <c r="K83" s="233">
        <f>1500.1+200.76+518+210+16+79-88.95</f>
        <v>2434.91</v>
      </c>
      <c r="L83" s="14"/>
      <c r="N83" s="24"/>
    </row>
    <row r="84" spans="2:12" s="7" customFormat="1" ht="51.75" customHeight="1">
      <c r="B84" s="76" t="s">
        <v>78</v>
      </c>
      <c r="C84" s="34" t="s">
        <v>406</v>
      </c>
      <c r="D84" s="34" t="s">
        <v>30</v>
      </c>
      <c r="E84" s="34" t="s">
        <v>1</v>
      </c>
      <c r="F84" s="57" t="s">
        <v>4</v>
      </c>
      <c r="G84" s="58" t="s">
        <v>0</v>
      </c>
      <c r="H84" s="58" t="s">
        <v>1</v>
      </c>
      <c r="I84" s="65" t="s">
        <v>79</v>
      </c>
      <c r="J84" s="79"/>
      <c r="K84" s="40">
        <f>K85</f>
        <v>1810.33</v>
      </c>
      <c r="L84" s="14"/>
    </row>
    <row r="85" spans="2:14" s="7" customFormat="1" ht="21" customHeight="1">
      <c r="B85" s="77" t="s">
        <v>80</v>
      </c>
      <c r="C85" s="34" t="s">
        <v>406</v>
      </c>
      <c r="D85" s="34" t="s">
        <v>30</v>
      </c>
      <c r="E85" s="34" t="s">
        <v>1</v>
      </c>
      <c r="F85" s="57" t="s">
        <v>4</v>
      </c>
      <c r="G85" s="58" t="s">
        <v>0</v>
      </c>
      <c r="H85" s="58" t="s">
        <v>1</v>
      </c>
      <c r="I85" s="65" t="s">
        <v>79</v>
      </c>
      <c r="J85" s="79">
        <v>610</v>
      </c>
      <c r="K85" s="233">
        <f>1553.5+251.87+4.96</f>
        <v>1810.33</v>
      </c>
      <c r="L85" s="14"/>
      <c r="M85" s="22"/>
      <c r="N85" s="22"/>
    </row>
    <row r="86" spans="2:12" s="7" customFormat="1" ht="32.25" customHeight="1">
      <c r="B86" s="56" t="s">
        <v>327</v>
      </c>
      <c r="C86" s="34" t="s">
        <v>406</v>
      </c>
      <c r="D86" s="34" t="s">
        <v>30</v>
      </c>
      <c r="E86" s="34" t="s">
        <v>1</v>
      </c>
      <c r="F86" s="94" t="s">
        <v>4</v>
      </c>
      <c r="G86" s="94" t="s">
        <v>0</v>
      </c>
      <c r="H86" s="94" t="s">
        <v>4</v>
      </c>
      <c r="I86" s="94" t="s">
        <v>53</v>
      </c>
      <c r="J86" s="79"/>
      <c r="K86" s="40">
        <f>K87+K89</f>
        <v>924.17</v>
      </c>
      <c r="L86" s="14"/>
    </row>
    <row r="87" spans="2:12" s="7" customFormat="1" ht="38.25" customHeight="1">
      <c r="B87" s="56" t="s">
        <v>328</v>
      </c>
      <c r="C87" s="34" t="s">
        <v>406</v>
      </c>
      <c r="D87" s="34" t="s">
        <v>30</v>
      </c>
      <c r="E87" s="34" t="s">
        <v>1</v>
      </c>
      <c r="F87" s="57" t="s">
        <v>4</v>
      </c>
      <c r="G87" s="58" t="s">
        <v>0</v>
      </c>
      <c r="H87" s="58" t="s">
        <v>4</v>
      </c>
      <c r="I87" s="65" t="s">
        <v>326</v>
      </c>
      <c r="J87" s="79"/>
      <c r="K87" s="40">
        <f>K88</f>
        <v>0</v>
      </c>
      <c r="L87" s="14"/>
    </row>
    <row r="88" spans="2:14" s="7" customFormat="1" ht="15" customHeight="1">
      <c r="B88" s="56" t="s">
        <v>80</v>
      </c>
      <c r="C88" s="34" t="s">
        <v>406</v>
      </c>
      <c r="D88" s="34" t="s">
        <v>30</v>
      </c>
      <c r="E88" s="34" t="s">
        <v>1</v>
      </c>
      <c r="F88" s="94" t="s">
        <v>4</v>
      </c>
      <c r="G88" s="94" t="s">
        <v>0</v>
      </c>
      <c r="H88" s="94" t="s">
        <v>4</v>
      </c>
      <c r="I88" s="94" t="s">
        <v>326</v>
      </c>
      <c r="J88" s="79">
        <v>610</v>
      </c>
      <c r="K88" s="40">
        <f>265-9.24-55-200.76</f>
        <v>0</v>
      </c>
      <c r="L88" s="14"/>
      <c r="N88" s="24"/>
    </row>
    <row r="89" spans="2:12" s="9" customFormat="1" ht="41.25" customHeight="1">
      <c r="B89" s="56" t="s">
        <v>328</v>
      </c>
      <c r="C89" s="25" t="s">
        <v>406</v>
      </c>
      <c r="D89" s="25" t="s">
        <v>30</v>
      </c>
      <c r="E89" s="25" t="s">
        <v>1</v>
      </c>
      <c r="F89" s="26" t="s">
        <v>4</v>
      </c>
      <c r="G89" s="27" t="s">
        <v>0</v>
      </c>
      <c r="H89" s="27" t="s">
        <v>4</v>
      </c>
      <c r="I89" s="28" t="s">
        <v>329</v>
      </c>
      <c r="J89" s="19"/>
      <c r="K89" s="29">
        <f>K90</f>
        <v>924.17</v>
      </c>
      <c r="L89" s="30"/>
    </row>
    <row r="90" spans="2:14" s="7" customFormat="1" ht="15" customHeight="1">
      <c r="B90" s="56" t="s">
        <v>80</v>
      </c>
      <c r="C90" s="34" t="s">
        <v>406</v>
      </c>
      <c r="D90" s="34" t="s">
        <v>30</v>
      </c>
      <c r="E90" s="34" t="s">
        <v>1</v>
      </c>
      <c r="F90" s="57" t="s">
        <v>4</v>
      </c>
      <c r="G90" s="58" t="s">
        <v>0</v>
      </c>
      <c r="H90" s="58" t="s">
        <v>4</v>
      </c>
      <c r="I90" s="65" t="s">
        <v>329</v>
      </c>
      <c r="J90" s="79">
        <v>610</v>
      </c>
      <c r="K90" s="61">
        <f>914.93+9.24</f>
        <v>924.17</v>
      </c>
      <c r="L90" s="14"/>
      <c r="M90" s="16"/>
      <c r="N90" s="16"/>
    </row>
    <row r="91" spans="2:12" s="7" customFormat="1" ht="57.75" customHeight="1">
      <c r="B91" s="56" t="s">
        <v>330</v>
      </c>
      <c r="C91" s="34" t="s">
        <v>406</v>
      </c>
      <c r="D91" s="34" t="s">
        <v>30</v>
      </c>
      <c r="E91" s="34" t="s">
        <v>1</v>
      </c>
      <c r="F91" s="57" t="s">
        <v>4</v>
      </c>
      <c r="G91" s="58" t="s">
        <v>0</v>
      </c>
      <c r="H91" s="58" t="s">
        <v>6</v>
      </c>
      <c r="I91" s="65" t="s">
        <v>53</v>
      </c>
      <c r="J91" s="79"/>
      <c r="K91" s="61">
        <f>K92</f>
        <v>5432</v>
      </c>
      <c r="L91" s="14"/>
    </row>
    <row r="92" spans="2:12" s="7" customFormat="1" ht="45" customHeight="1">
      <c r="B92" s="93" t="s">
        <v>331</v>
      </c>
      <c r="C92" s="34" t="s">
        <v>406</v>
      </c>
      <c r="D92" s="34" t="s">
        <v>30</v>
      </c>
      <c r="E92" s="34" t="s">
        <v>1</v>
      </c>
      <c r="F92" s="94" t="s">
        <v>4</v>
      </c>
      <c r="G92" s="94" t="s">
        <v>0</v>
      </c>
      <c r="H92" s="94" t="s">
        <v>6</v>
      </c>
      <c r="I92" s="94" t="s">
        <v>68</v>
      </c>
      <c r="J92" s="138"/>
      <c r="K92" s="61">
        <f>K93</f>
        <v>5432</v>
      </c>
      <c r="L92" s="14"/>
    </row>
    <row r="93" spans="2:15" s="7" customFormat="1" ht="15" customHeight="1">
      <c r="B93" s="56" t="s">
        <v>80</v>
      </c>
      <c r="C93" s="34" t="s">
        <v>406</v>
      </c>
      <c r="D93" s="34" t="s">
        <v>30</v>
      </c>
      <c r="E93" s="34" t="s">
        <v>1</v>
      </c>
      <c r="F93" s="57" t="s">
        <v>4</v>
      </c>
      <c r="G93" s="58" t="s">
        <v>0</v>
      </c>
      <c r="H93" s="58" t="s">
        <v>6</v>
      </c>
      <c r="I93" s="65" t="s">
        <v>68</v>
      </c>
      <c r="J93" s="79">
        <v>610</v>
      </c>
      <c r="K93" s="61">
        <f>3220+1900+12+300</f>
        <v>5432</v>
      </c>
      <c r="L93" s="14"/>
      <c r="O93" s="22"/>
    </row>
    <row r="94" spans="2:12" s="9" customFormat="1" ht="62.25" customHeight="1">
      <c r="B94" s="51" t="s">
        <v>412</v>
      </c>
      <c r="C94" s="25" t="s">
        <v>406</v>
      </c>
      <c r="D94" s="25" t="s">
        <v>30</v>
      </c>
      <c r="E94" s="25" t="s">
        <v>1</v>
      </c>
      <c r="F94" s="52" t="s">
        <v>4</v>
      </c>
      <c r="G94" s="52" t="s">
        <v>0</v>
      </c>
      <c r="H94" s="52" t="s">
        <v>2</v>
      </c>
      <c r="I94" s="65" t="s">
        <v>53</v>
      </c>
      <c r="J94" s="19"/>
      <c r="K94" s="29">
        <f>K95</f>
        <v>1724.5</v>
      </c>
      <c r="L94" s="30"/>
    </row>
    <row r="95" spans="2:12" s="9" customFormat="1" ht="56.25" customHeight="1">
      <c r="B95" s="51" t="s">
        <v>413</v>
      </c>
      <c r="C95" s="25" t="s">
        <v>406</v>
      </c>
      <c r="D95" s="25" t="s">
        <v>30</v>
      </c>
      <c r="E95" s="25" t="s">
        <v>1</v>
      </c>
      <c r="F95" s="53" t="s">
        <v>4</v>
      </c>
      <c r="G95" s="54" t="s">
        <v>0</v>
      </c>
      <c r="H95" s="54" t="s">
        <v>469</v>
      </c>
      <c r="I95" s="144" t="s">
        <v>470</v>
      </c>
      <c r="J95" s="19"/>
      <c r="K95" s="29">
        <f>K96</f>
        <v>1724.5</v>
      </c>
      <c r="L95" s="30"/>
    </row>
    <row r="96" spans="2:14" s="7" customFormat="1" ht="15" customHeight="1">
      <c r="B96" s="56" t="s">
        <v>80</v>
      </c>
      <c r="C96" s="34" t="s">
        <v>406</v>
      </c>
      <c r="D96" s="34" t="s">
        <v>30</v>
      </c>
      <c r="E96" s="34" t="s">
        <v>1</v>
      </c>
      <c r="F96" s="57" t="s">
        <v>4</v>
      </c>
      <c r="G96" s="58" t="s">
        <v>0</v>
      </c>
      <c r="H96" s="54" t="s">
        <v>469</v>
      </c>
      <c r="I96" s="144" t="s">
        <v>470</v>
      </c>
      <c r="J96" s="79">
        <v>610</v>
      </c>
      <c r="K96" s="241">
        <f>1690.01+34.5-0.01</f>
        <v>1724.5</v>
      </c>
      <c r="L96" s="14"/>
      <c r="M96" s="16"/>
      <c r="N96" s="24"/>
    </row>
    <row r="97" spans="2:12" s="7" customFormat="1" ht="31.5" customHeight="1">
      <c r="B97" s="62" t="s">
        <v>332</v>
      </c>
      <c r="C97" s="34" t="s">
        <v>406</v>
      </c>
      <c r="D97" s="34" t="s">
        <v>30</v>
      </c>
      <c r="E97" s="34" t="s">
        <v>1</v>
      </c>
      <c r="F97" s="57" t="s">
        <v>4</v>
      </c>
      <c r="G97" s="58" t="s">
        <v>0</v>
      </c>
      <c r="H97" s="58" t="s">
        <v>10</v>
      </c>
      <c r="I97" s="65" t="s">
        <v>53</v>
      </c>
      <c r="J97" s="79"/>
      <c r="K97" s="241">
        <f>K98</f>
        <v>79</v>
      </c>
      <c r="L97" s="14"/>
    </row>
    <row r="98" spans="2:12" s="7" customFormat="1" ht="33" customHeight="1">
      <c r="B98" s="62" t="s">
        <v>333</v>
      </c>
      <c r="C98" s="34" t="s">
        <v>406</v>
      </c>
      <c r="D98" s="34" t="s">
        <v>30</v>
      </c>
      <c r="E98" s="34" t="s">
        <v>1</v>
      </c>
      <c r="F98" s="57" t="s">
        <v>4</v>
      </c>
      <c r="G98" s="58" t="s">
        <v>0</v>
      </c>
      <c r="H98" s="58" t="s">
        <v>10</v>
      </c>
      <c r="I98" s="65" t="s">
        <v>326</v>
      </c>
      <c r="J98" s="79"/>
      <c r="K98" s="241">
        <f>K99</f>
        <v>79</v>
      </c>
      <c r="L98" s="14"/>
    </row>
    <row r="99" spans="2:14" s="14" customFormat="1" ht="15" customHeight="1">
      <c r="B99" s="56" t="s">
        <v>80</v>
      </c>
      <c r="C99" s="34" t="s">
        <v>406</v>
      </c>
      <c r="D99" s="34" t="s">
        <v>30</v>
      </c>
      <c r="E99" s="34" t="s">
        <v>1</v>
      </c>
      <c r="F99" s="57" t="s">
        <v>4</v>
      </c>
      <c r="G99" s="58" t="s">
        <v>0</v>
      </c>
      <c r="H99" s="58" t="s">
        <v>10</v>
      </c>
      <c r="I99" s="65" t="s">
        <v>326</v>
      </c>
      <c r="J99" s="79">
        <v>610</v>
      </c>
      <c r="K99" s="241">
        <f>55+25-1</f>
        <v>79</v>
      </c>
      <c r="N99" s="23"/>
    </row>
    <row r="100" spans="2:12" s="9" customFormat="1" ht="27.75" customHeight="1">
      <c r="B100" s="51" t="s">
        <v>450</v>
      </c>
      <c r="C100" s="25" t="s">
        <v>406</v>
      </c>
      <c r="D100" s="25" t="s">
        <v>30</v>
      </c>
      <c r="E100" s="25" t="s">
        <v>1</v>
      </c>
      <c r="F100" s="26" t="s">
        <v>4</v>
      </c>
      <c r="G100" s="27" t="s">
        <v>0</v>
      </c>
      <c r="H100" s="27" t="s">
        <v>12</v>
      </c>
      <c r="I100" s="28" t="s">
        <v>53</v>
      </c>
      <c r="J100" s="19"/>
      <c r="K100" s="29">
        <f>K101</f>
        <v>997.92</v>
      </c>
      <c r="L100" s="30"/>
    </row>
    <row r="101" spans="2:12" s="9" customFormat="1" ht="56.25" customHeight="1">
      <c r="B101" s="51" t="s">
        <v>454</v>
      </c>
      <c r="C101" s="25" t="s">
        <v>406</v>
      </c>
      <c r="D101" s="25" t="s">
        <v>30</v>
      </c>
      <c r="E101" s="25" t="s">
        <v>1</v>
      </c>
      <c r="F101" s="26" t="s">
        <v>4</v>
      </c>
      <c r="G101" s="27" t="s">
        <v>0</v>
      </c>
      <c r="H101" s="27" t="s">
        <v>12</v>
      </c>
      <c r="I101" s="28" t="s">
        <v>326</v>
      </c>
      <c r="J101" s="19"/>
      <c r="K101" s="29">
        <f>K102</f>
        <v>997.92</v>
      </c>
      <c r="L101" s="30"/>
    </row>
    <row r="102" spans="2:18" s="7" customFormat="1" ht="27" customHeight="1">
      <c r="B102" s="80" t="s">
        <v>334</v>
      </c>
      <c r="C102" s="34" t="s">
        <v>406</v>
      </c>
      <c r="D102" s="34" t="s">
        <v>30</v>
      </c>
      <c r="E102" s="34" t="s">
        <v>1</v>
      </c>
      <c r="F102" s="57" t="s">
        <v>4</v>
      </c>
      <c r="G102" s="58" t="s">
        <v>0</v>
      </c>
      <c r="H102" s="27" t="s">
        <v>12</v>
      </c>
      <c r="I102" s="28" t="s">
        <v>326</v>
      </c>
      <c r="J102" s="79">
        <v>240</v>
      </c>
      <c r="K102" s="61">
        <f>1260-400+136.82+1.1</f>
        <v>997.92</v>
      </c>
      <c r="L102" s="14"/>
      <c r="N102" s="22"/>
      <c r="O102" s="16"/>
      <c r="P102" s="16"/>
      <c r="Q102" s="24"/>
      <c r="R102" s="16"/>
    </row>
    <row r="103" spans="2:12" s="7" customFormat="1" ht="15" customHeight="1">
      <c r="B103" s="56" t="s">
        <v>335</v>
      </c>
      <c r="C103" s="34" t="s">
        <v>406</v>
      </c>
      <c r="D103" s="34" t="s">
        <v>30</v>
      </c>
      <c r="E103" s="34" t="s">
        <v>1</v>
      </c>
      <c r="F103" s="171" t="s">
        <v>4</v>
      </c>
      <c r="G103" s="141" t="s">
        <v>308</v>
      </c>
      <c r="H103" s="141" t="s">
        <v>2</v>
      </c>
      <c r="I103" s="172" t="s">
        <v>53</v>
      </c>
      <c r="J103" s="138"/>
      <c r="K103" s="61">
        <f>K104+K109+K112+K115</f>
        <v>9219.32</v>
      </c>
      <c r="L103" s="14"/>
    </row>
    <row r="104" spans="2:12" s="7" customFormat="1" ht="31.5" customHeight="1">
      <c r="B104" s="56" t="s">
        <v>336</v>
      </c>
      <c r="C104" s="34" t="s">
        <v>406</v>
      </c>
      <c r="D104" s="34" t="s">
        <v>30</v>
      </c>
      <c r="E104" s="34" t="s">
        <v>1</v>
      </c>
      <c r="F104" s="57" t="s">
        <v>4</v>
      </c>
      <c r="G104" s="58" t="s">
        <v>308</v>
      </c>
      <c r="H104" s="58" t="s">
        <v>1</v>
      </c>
      <c r="I104" s="65" t="s">
        <v>53</v>
      </c>
      <c r="J104" s="138"/>
      <c r="K104" s="61">
        <f>K105+K107</f>
        <v>8550.42</v>
      </c>
      <c r="L104" s="14"/>
    </row>
    <row r="105" spans="2:12" s="7" customFormat="1" ht="15" customHeight="1">
      <c r="B105" s="56" t="s">
        <v>337</v>
      </c>
      <c r="C105" s="34" t="s">
        <v>406</v>
      </c>
      <c r="D105" s="34" t="s">
        <v>30</v>
      </c>
      <c r="E105" s="34" t="s">
        <v>1</v>
      </c>
      <c r="F105" s="94" t="s">
        <v>4</v>
      </c>
      <c r="G105" s="94" t="s">
        <v>308</v>
      </c>
      <c r="H105" s="94" t="s">
        <v>1</v>
      </c>
      <c r="I105" s="94" t="s">
        <v>338</v>
      </c>
      <c r="J105" s="138"/>
      <c r="K105" s="61">
        <f>K106</f>
        <v>7112</v>
      </c>
      <c r="L105" s="14"/>
    </row>
    <row r="106" spans="2:12" s="7" customFormat="1" ht="15" customHeight="1">
      <c r="B106" s="56" t="s">
        <v>80</v>
      </c>
      <c r="C106" s="34" t="s">
        <v>406</v>
      </c>
      <c r="D106" s="34" t="s">
        <v>30</v>
      </c>
      <c r="E106" s="34" t="s">
        <v>1</v>
      </c>
      <c r="F106" s="57" t="s">
        <v>4</v>
      </c>
      <c r="G106" s="58" t="s">
        <v>308</v>
      </c>
      <c r="H106" s="58" t="s">
        <v>1</v>
      </c>
      <c r="I106" s="65" t="s">
        <v>338</v>
      </c>
      <c r="J106" s="138">
        <v>610</v>
      </c>
      <c r="K106" s="61">
        <v>7112</v>
      </c>
      <c r="L106" s="14"/>
    </row>
    <row r="107" spans="2:12" s="7" customFormat="1" ht="54" customHeight="1">
      <c r="B107" s="76" t="s">
        <v>78</v>
      </c>
      <c r="C107" s="34" t="s">
        <v>406</v>
      </c>
      <c r="D107" s="34" t="s">
        <v>30</v>
      </c>
      <c r="E107" s="34" t="s">
        <v>1</v>
      </c>
      <c r="F107" s="57" t="s">
        <v>4</v>
      </c>
      <c r="G107" s="58" t="s">
        <v>308</v>
      </c>
      <c r="H107" s="58" t="s">
        <v>1</v>
      </c>
      <c r="I107" s="65" t="s">
        <v>79</v>
      </c>
      <c r="J107" s="138"/>
      <c r="K107" s="61">
        <f>K108</f>
        <v>1438.42</v>
      </c>
      <c r="L107" s="14"/>
    </row>
    <row r="108" spans="2:14" s="7" customFormat="1" ht="19.5" customHeight="1">
      <c r="B108" s="77" t="s">
        <v>80</v>
      </c>
      <c r="C108" s="34" t="s">
        <v>406</v>
      </c>
      <c r="D108" s="34" t="s">
        <v>30</v>
      </c>
      <c r="E108" s="34" t="s">
        <v>1</v>
      </c>
      <c r="F108" s="57" t="s">
        <v>4</v>
      </c>
      <c r="G108" s="58" t="s">
        <v>308</v>
      </c>
      <c r="H108" s="58" t="s">
        <v>1</v>
      </c>
      <c r="I108" s="65" t="s">
        <v>79</v>
      </c>
      <c r="J108" s="79">
        <v>610</v>
      </c>
      <c r="K108" s="241">
        <f>1113.9+318.05+6.47</f>
        <v>1438.42</v>
      </c>
      <c r="L108" s="14"/>
      <c r="M108" s="22"/>
      <c r="N108" s="22"/>
    </row>
    <row r="109" spans="2:12" s="7" customFormat="1" ht="26.25" customHeight="1">
      <c r="B109" s="56" t="s">
        <v>339</v>
      </c>
      <c r="C109" s="34" t="s">
        <v>406</v>
      </c>
      <c r="D109" s="34" t="s">
        <v>30</v>
      </c>
      <c r="E109" s="34" t="s">
        <v>1</v>
      </c>
      <c r="F109" s="94" t="s">
        <v>4</v>
      </c>
      <c r="G109" s="94" t="s">
        <v>308</v>
      </c>
      <c r="H109" s="94" t="s">
        <v>4</v>
      </c>
      <c r="I109" s="94" t="s">
        <v>53</v>
      </c>
      <c r="J109" s="138"/>
      <c r="K109" s="61">
        <f>K110</f>
        <v>164.40000000000003</v>
      </c>
      <c r="L109" s="14"/>
    </row>
    <row r="110" spans="2:12" s="7" customFormat="1" ht="26.25" customHeight="1">
      <c r="B110" s="56" t="s">
        <v>340</v>
      </c>
      <c r="C110" s="34" t="s">
        <v>406</v>
      </c>
      <c r="D110" s="34" t="s">
        <v>30</v>
      </c>
      <c r="E110" s="34" t="s">
        <v>1</v>
      </c>
      <c r="F110" s="57" t="s">
        <v>4</v>
      </c>
      <c r="G110" s="58" t="s">
        <v>308</v>
      </c>
      <c r="H110" s="58" t="s">
        <v>4</v>
      </c>
      <c r="I110" s="65" t="s">
        <v>338</v>
      </c>
      <c r="J110" s="138"/>
      <c r="K110" s="61">
        <f>K111</f>
        <v>164.40000000000003</v>
      </c>
      <c r="L110" s="14"/>
    </row>
    <row r="111" spans="2:14" s="7" customFormat="1" ht="15" customHeight="1">
      <c r="B111" s="56" t="s">
        <v>80</v>
      </c>
      <c r="C111" s="34" t="s">
        <v>406</v>
      </c>
      <c r="D111" s="34" t="s">
        <v>30</v>
      </c>
      <c r="E111" s="34" t="s">
        <v>1</v>
      </c>
      <c r="F111" s="94" t="s">
        <v>4</v>
      </c>
      <c r="G111" s="94" t="s">
        <v>308</v>
      </c>
      <c r="H111" s="94" t="s">
        <v>4</v>
      </c>
      <c r="I111" s="94" t="s">
        <v>338</v>
      </c>
      <c r="J111" s="138">
        <v>610</v>
      </c>
      <c r="K111" s="61">
        <f>596.2-431.8</f>
        <v>164.40000000000003</v>
      </c>
      <c r="L111" s="14"/>
      <c r="N111" s="20"/>
    </row>
    <row r="112" spans="2:12" s="7" customFormat="1" ht="50.25" customHeight="1">
      <c r="B112" s="62" t="s">
        <v>152</v>
      </c>
      <c r="C112" s="34" t="s">
        <v>406</v>
      </c>
      <c r="D112" s="34" t="s">
        <v>30</v>
      </c>
      <c r="E112" s="34" t="s">
        <v>1</v>
      </c>
      <c r="F112" s="132" t="s">
        <v>4</v>
      </c>
      <c r="G112" s="95" t="s">
        <v>308</v>
      </c>
      <c r="H112" s="55" t="s">
        <v>6</v>
      </c>
      <c r="I112" s="59" t="s">
        <v>53</v>
      </c>
      <c r="J112" s="120"/>
      <c r="K112" s="61">
        <f>K113</f>
        <v>72.7</v>
      </c>
      <c r="L112" s="14"/>
    </row>
    <row r="113" spans="2:12" s="7" customFormat="1" ht="45" customHeight="1">
      <c r="B113" s="62" t="s">
        <v>153</v>
      </c>
      <c r="C113" s="34" t="s">
        <v>406</v>
      </c>
      <c r="D113" s="34" t="s">
        <v>30</v>
      </c>
      <c r="E113" s="34" t="s">
        <v>1</v>
      </c>
      <c r="F113" s="132" t="s">
        <v>4</v>
      </c>
      <c r="G113" s="95" t="s">
        <v>308</v>
      </c>
      <c r="H113" s="55" t="s">
        <v>6</v>
      </c>
      <c r="I113" s="59" t="s">
        <v>154</v>
      </c>
      <c r="J113" s="120"/>
      <c r="K113" s="61">
        <f>K114</f>
        <v>72.7</v>
      </c>
      <c r="L113" s="14"/>
    </row>
    <row r="114" spans="2:14" s="7" customFormat="1" ht="17.25" customHeight="1">
      <c r="B114" s="56" t="s">
        <v>80</v>
      </c>
      <c r="C114" s="34" t="s">
        <v>406</v>
      </c>
      <c r="D114" s="34" t="s">
        <v>30</v>
      </c>
      <c r="E114" s="34" t="s">
        <v>1</v>
      </c>
      <c r="F114" s="57" t="s">
        <v>4</v>
      </c>
      <c r="G114" s="58" t="s">
        <v>308</v>
      </c>
      <c r="H114" s="32" t="s">
        <v>6</v>
      </c>
      <c r="I114" s="59" t="s">
        <v>154</v>
      </c>
      <c r="J114" s="60">
        <v>610</v>
      </c>
      <c r="K114" s="241">
        <f>72.69+0.01</f>
        <v>72.7</v>
      </c>
      <c r="L114" s="14"/>
      <c r="M114" s="20"/>
      <c r="N114" s="22"/>
    </row>
    <row r="115" spans="2:12" s="7" customFormat="1" ht="26.25" customHeight="1">
      <c r="B115" s="56" t="s">
        <v>449</v>
      </c>
      <c r="C115" s="34" t="s">
        <v>406</v>
      </c>
      <c r="D115" s="34" t="s">
        <v>30</v>
      </c>
      <c r="E115" s="34" t="s">
        <v>1</v>
      </c>
      <c r="F115" s="57" t="s">
        <v>4</v>
      </c>
      <c r="G115" s="58" t="s">
        <v>308</v>
      </c>
      <c r="H115" s="32" t="s">
        <v>8</v>
      </c>
      <c r="I115" s="59" t="s">
        <v>53</v>
      </c>
      <c r="J115" s="60"/>
      <c r="K115" s="61">
        <f>K116</f>
        <v>431.8</v>
      </c>
      <c r="L115" s="14"/>
    </row>
    <row r="116" spans="2:12" s="7" customFormat="1" ht="17.25" customHeight="1">
      <c r="B116" s="56" t="s">
        <v>451</v>
      </c>
      <c r="C116" s="34" t="s">
        <v>406</v>
      </c>
      <c r="D116" s="34" t="s">
        <v>30</v>
      </c>
      <c r="E116" s="34" t="s">
        <v>1</v>
      </c>
      <c r="F116" s="57" t="s">
        <v>4</v>
      </c>
      <c r="G116" s="58" t="s">
        <v>308</v>
      </c>
      <c r="H116" s="32" t="s">
        <v>8</v>
      </c>
      <c r="I116" s="59" t="s">
        <v>338</v>
      </c>
      <c r="J116" s="60"/>
      <c r="K116" s="61">
        <f>K118+K117</f>
        <v>431.8</v>
      </c>
      <c r="L116" s="14"/>
    </row>
    <row r="117" spans="2:14" s="7" customFormat="1" ht="17.25" customHeight="1">
      <c r="B117" s="33" t="s">
        <v>63</v>
      </c>
      <c r="C117" s="34" t="s">
        <v>406</v>
      </c>
      <c r="D117" s="34" t="s">
        <v>30</v>
      </c>
      <c r="E117" s="34" t="s">
        <v>1</v>
      </c>
      <c r="F117" s="57" t="s">
        <v>4</v>
      </c>
      <c r="G117" s="58" t="s">
        <v>308</v>
      </c>
      <c r="H117" s="32" t="s">
        <v>8</v>
      </c>
      <c r="I117" s="59" t="s">
        <v>338</v>
      </c>
      <c r="J117" s="60">
        <v>240</v>
      </c>
      <c r="K117" s="61">
        <v>0</v>
      </c>
      <c r="L117" s="14"/>
      <c r="N117" s="22"/>
    </row>
    <row r="118" spans="2:14" s="7" customFormat="1" ht="17.25" customHeight="1">
      <c r="B118" s="56" t="s">
        <v>80</v>
      </c>
      <c r="C118" s="34" t="s">
        <v>406</v>
      </c>
      <c r="D118" s="34" t="s">
        <v>30</v>
      </c>
      <c r="E118" s="34" t="s">
        <v>1</v>
      </c>
      <c r="F118" s="57" t="s">
        <v>4</v>
      </c>
      <c r="G118" s="58" t="s">
        <v>308</v>
      </c>
      <c r="H118" s="32" t="s">
        <v>8</v>
      </c>
      <c r="I118" s="59" t="s">
        <v>338</v>
      </c>
      <c r="J118" s="60">
        <v>610</v>
      </c>
      <c r="K118" s="61">
        <v>431.8</v>
      </c>
      <c r="L118" s="14"/>
      <c r="N118" s="16"/>
    </row>
    <row r="119" spans="2:12" s="7" customFormat="1" ht="42" customHeight="1">
      <c r="B119" s="119" t="s">
        <v>149</v>
      </c>
      <c r="C119" s="34" t="s">
        <v>406</v>
      </c>
      <c r="D119" s="34" t="s">
        <v>30</v>
      </c>
      <c r="E119" s="34" t="s">
        <v>1</v>
      </c>
      <c r="F119" s="101" t="s">
        <v>12</v>
      </c>
      <c r="G119" s="102" t="s">
        <v>52</v>
      </c>
      <c r="H119" s="102" t="s">
        <v>2</v>
      </c>
      <c r="I119" s="59" t="s">
        <v>53</v>
      </c>
      <c r="J119" s="120"/>
      <c r="K119" s="61">
        <f>K120</f>
        <v>0</v>
      </c>
      <c r="L119" s="14"/>
    </row>
    <row r="120" spans="2:12" s="7" customFormat="1" ht="43.5" customHeight="1">
      <c r="B120" s="62" t="s">
        <v>233</v>
      </c>
      <c r="C120" s="34" t="s">
        <v>406</v>
      </c>
      <c r="D120" s="34" t="s">
        <v>30</v>
      </c>
      <c r="E120" s="34" t="s">
        <v>1</v>
      </c>
      <c r="F120" s="121" t="s">
        <v>12</v>
      </c>
      <c r="G120" s="121" t="s">
        <v>52</v>
      </c>
      <c r="H120" s="121" t="s">
        <v>8</v>
      </c>
      <c r="I120" s="121" t="s">
        <v>53</v>
      </c>
      <c r="J120" s="120"/>
      <c r="K120" s="61">
        <f>K121</f>
        <v>0</v>
      </c>
      <c r="L120" s="14"/>
    </row>
    <row r="121" spans="2:12" s="7" customFormat="1" ht="33.75" customHeight="1">
      <c r="B121" s="62" t="s">
        <v>234</v>
      </c>
      <c r="C121" s="34" t="s">
        <v>406</v>
      </c>
      <c r="D121" s="34" t="s">
        <v>30</v>
      </c>
      <c r="E121" s="34" t="s">
        <v>1</v>
      </c>
      <c r="F121" s="122" t="s">
        <v>12</v>
      </c>
      <c r="G121" s="123" t="s">
        <v>52</v>
      </c>
      <c r="H121" s="123" t="s">
        <v>8</v>
      </c>
      <c r="I121" s="124" t="s">
        <v>235</v>
      </c>
      <c r="J121" s="120"/>
      <c r="K121" s="61">
        <f>K122</f>
        <v>0</v>
      </c>
      <c r="L121" s="14"/>
    </row>
    <row r="122" spans="2:14" s="7" customFormat="1" ht="15" customHeight="1">
      <c r="B122" s="56" t="s">
        <v>80</v>
      </c>
      <c r="C122" s="34" t="s">
        <v>406</v>
      </c>
      <c r="D122" s="34" t="s">
        <v>30</v>
      </c>
      <c r="E122" s="34" t="s">
        <v>1</v>
      </c>
      <c r="F122" s="122" t="s">
        <v>12</v>
      </c>
      <c r="G122" s="123" t="s">
        <v>52</v>
      </c>
      <c r="H122" s="123" t="s">
        <v>8</v>
      </c>
      <c r="I122" s="124" t="s">
        <v>235</v>
      </c>
      <c r="J122" s="120">
        <v>610</v>
      </c>
      <c r="K122" s="61">
        <v>0</v>
      </c>
      <c r="L122" s="14"/>
      <c r="N122" s="16"/>
    </row>
    <row r="123" spans="2:12" s="7" customFormat="1" ht="15.75" customHeight="1">
      <c r="B123" s="80" t="s">
        <v>31</v>
      </c>
      <c r="C123" s="34" t="s">
        <v>414</v>
      </c>
      <c r="D123" s="34" t="s">
        <v>30</v>
      </c>
      <c r="E123" s="34" t="s">
        <v>8</v>
      </c>
      <c r="F123" s="57"/>
      <c r="G123" s="58"/>
      <c r="H123" s="58"/>
      <c r="I123" s="65"/>
      <c r="J123" s="73"/>
      <c r="K123" s="17">
        <f>K124</f>
        <v>2401.8</v>
      </c>
      <c r="L123" s="14"/>
    </row>
    <row r="124" spans="2:12" s="7" customFormat="1" ht="42.75" customHeight="1">
      <c r="B124" s="80" t="s">
        <v>209</v>
      </c>
      <c r="C124" s="34" t="s">
        <v>406</v>
      </c>
      <c r="D124" s="34" t="s">
        <v>30</v>
      </c>
      <c r="E124" s="34" t="s">
        <v>8</v>
      </c>
      <c r="F124" s="57" t="s">
        <v>4</v>
      </c>
      <c r="G124" s="58" t="s">
        <v>52</v>
      </c>
      <c r="H124" s="58" t="s">
        <v>2</v>
      </c>
      <c r="I124" s="58" t="s">
        <v>53</v>
      </c>
      <c r="J124" s="73"/>
      <c r="K124" s="17">
        <f>K125</f>
        <v>2401.8</v>
      </c>
      <c r="L124" s="14"/>
    </row>
    <row r="125" spans="2:12" s="7" customFormat="1" ht="29.25" customHeight="1">
      <c r="B125" s="56" t="s">
        <v>341</v>
      </c>
      <c r="C125" s="34" t="s">
        <v>406</v>
      </c>
      <c r="D125" s="34" t="s">
        <v>30</v>
      </c>
      <c r="E125" s="34" t="s">
        <v>8</v>
      </c>
      <c r="F125" s="57" t="s">
        <v>4</v>
      </c>
      <c r="G125" s="58" t="s">
        <v>342</v>
      </c>
      <c r="H125" s="58" t="s">
        <v>2</v>
      </c>
      <c r="I125" s="65" t="s">
        <v>53</v>
      </c>
      <c r="J125" s="73"/>
      <c r="K125" s="17">
        <f>K126</f>
        <v>2401.8</v>
      </c>
      <c r="L125" s="14"/>
    </row>
    <row r="126" spans="2:12" s="7" customFormat="1" ht="68.25" customHeight="1">
      <c r="B126" s="56" t="s">
        <v>343</v>
      </c>
      <c r="C126" s="73" t="s">
        <v>406</v>
      </c>
      <c r="D126" s="34" t="s">
        <v>30</v>
      </c>
      <c r="E126" s="34" t="s">
        <v>8</v>
      </c>
      <c r="F126" s="94" t="s">
        <v>4</v>
      </c>
      <c r="G126" s="94" t="s">
        <v>342</v>
      </c>
      <c r="H126" s="94" t="s">
        <v>1</v>
      </c>
      <c r="I126" s="94" t="s">
        <v>53</v>
      </c>
      <c r="J126" s="73"/>
      <c r="K126" s="17">
        <f>K127+K131</f>
        <v>2401.8</v>
      </c>
      <c r="L126" s="14"/>
    </row>
    <row r="127" spans="2:12" s="7" customFormat="1" ht="33" customHeight="1">
      <c r="B127" s="33" t="s">
        <v>310</v>
      </c>
      <c r="C127" s="73" t="s">
        <v>406</v>
      </c>
      <c r="D127" s="34" t="s">
        <v>30</v>
      </c>
      <c r="E127" s="34" t="s">
        <v>8</v>
      </c>
      <c r="F127" s="58" t="s">
        <v>4</v>
      </c>
      <c r="G127" s="58" t="s">
        <v>342</v>
      </c>
      <c r="H127" s="58" t="s">
        <v>1</v>
      </c>
      <c r="I127" s="58" t="s">
        <v>344</v>
      </c>
      <c r="J127" s="145"/>
      <c r="K127" s="40">
        <f>K128+K129+K130</f>
        <v>2389.3700000000003</v>
      </c>
      <c r="L127" s="14"/>
    </row>
    <row r="128" spans="2:14" s="7" customFormat="1" ht="31.5" customHeight="1">
      <c r="B128" s="56" t="s">
        <v>58</v>
      </c>
      <c r="C128" s="73" t="s">
        <v>406</v>
      </c>
      <c r="D128" s="34" t="s">
        <v>30</v>
      </c>
      <c r="E128" s="34" t="s">
        <v>8</v>
      </c>
      <c r="F128" s="94" t="s">
        <v>4</v>
      </c>
      <c r="G128" s="94" t="s">
        <v>342</v>
      </c>
      <c r="H128" s="94" t="s">
        <v>1</v>
      </c>
      <c r="I128" s="94" t="s">
        <v>344</v>
      </c>
      <c r="J128" s="79">
        <v>120</v>
      </c>
      <c r="K128" s="233">
        <f>1801.8+114.4+98.92+18.4</f>
        <v>2033.5200000000002</v>
      </c>
      <c r="L128" s="14"/>
      <c r="N128" s="22"/>
    </row>
    <row r="129" spans="2:17" s="7" customFormat="1" ht="32.25" customHeight="1">
      <c r="B129" s="80" t="s">
        <v>334</v>
      </c>
      <c r="C129" s="73" t="s">
        <v>406</v>
      </c>
      <c r="D129" s="34" t="s">
        <v>30</v>
      </c>
      <c r="E129" s="34" t="s">
        <v>8</v>
      </c>
      <c r="F129" s="57" t="s">
        <v>4</v>
      </c>
      <c r="G129" s="58" t="s">
        <v>342</v>
      </c>
      <c r="H129" s="58" t="s">
        <v>1</v>
      </c>
      <c r="I129" s="58" t="s">
        <v>344</v>
      </c>
      <c r="J129" s="79">
        <v>240</v>
      </c>
      <c r="K129" s="241">
        <f>250+75+10+15.23+2.82+2.8</f>
        <v>355.85</v>
      </c>
      <c r="L129" s="14"/>
      <c r="N129" s="22"/>
      <c r="Q129" s="22"/>
    </row>
    <row r="130" spans="2:14" s="7" customFormat="1" ht="24.75" customHeight="1">
      <c r="B130" s="33" t="s">
        <v>65</v>
      </c>
      <c r="C130" s="73" t="s">
        <v>406</v>
      </c>
      <c r="D130" s="34" t="s">
        <v>30</v>
      </c>
      <c r="E130" s="34" t="s">
        <v>8</v>
      </c>
      <c r="F130" s="57" t="s">
        <v>4</v>
      </c>
      <c r="G130" s="58" t="s">
        <v>342</v>
      </c>
      <c r="H130" s="58" t="s">
        <v>1</v>
      </c>
      <c r="I130" s="58" t="s">
        <v>344</v>
      </c>
      <c r="J130" s="60">
        <v>850</v>
      </c>
      <c r="K130" s="61">
        <f>10-10</f>
        <v>0</v>
      </c>
      <c r="L130" s="14"/>
      <c r="N130" s="24"/>
    </row>
    <row r="131" spans="2:14" s="7" customFormat="1" ht="51" customHeight="1">
      <c r="B131" s="228" t="s">
        <v>494</v>
      </c>
      <c r="C131" s="34" t="s">
        <v>406</v>
      </c>
      <c r="D131" s="34" t="s">
        <v>30</v>
      </c>
      <c r="E131" s="34" t="s">
        <v>8</v>
      </c>
      <c r="F131" s="226" t="s">
        <v>4</v>
      </c>
      <c r="G131" s="227" t="s">
        <v>342</v>
      </c>
      <c r="H131" s="227" t="s">
        <v>1</v>
      </c>
      <c r="I131" s="112" t="s">
        <v>493</v>
      </c>
      <c r="J131" s="73"/>
      <c r="K131" s="61">
        <f>K132</f>
        <v>12.43</v>
      </c>
      <c r="L131" s="14"/>
      <c r="N131" s="24"/>
    </row>
    <row r="132" spans="2:14" s="7" customFormat="1" ht="24.75" customHeight="1">
      <c r="B132" s="33" t="s">
        <v>58</v>
      </c>
      <c r="C132" s="34" t="s">
        <v>406</v>
      </c>
      <c r="D132" s="34" t="s">
        <v>30</v>
      </c>
      <c r="E132" s="34" t="s">
        <v>8</v>
      </c>
      <c r="F132" s="91" t="s">
        <v>4</v>
      </c>
      <c r="G132" s="91" t="s">
        <v>342</v>
      </c>
      <c r="H132" s="91" t="s">
        <v>1</v>
      </c>
      <c r="I132" s="91" t="s">
        <v>493</v>
      </c>
      <c r="J132" s="73" t="s">
        <v>59</v>
      </c>
      <c r="K132" s="61">
        <v>12.43</v>
      </c>
      <c r="L132" s="14"/>
      <c r="M132" s="22"/>
      <c r="N132" s="24"/>
    </row>
    <row r="133" spans="2:12" s="7" customFormat="1" ht="20.25" customHeight="1">
      <c r="B133" s="146" t="s">
        <v>415</v>
      </c>
      <c r="C133" s="34" t="s">
        <v>406</v>
      </c>
      <c r="D133" s="73" t="s">
        <v>33</v>
      </c>
      <c r="E133" s="73" t="s">
        <v>2</v>
      </c>
      <c r="F133" s="57"/>
      <c r="G133" s="58"/>
      <c r="H133" s="58"/>
      <c r="I133" s="58"/>
      <c r="J133" s="73"/>
      <c r="K133" s="17">
        <f aca="true" t="shared" si="0" ref="K133:K138">K134</f>
        <v>705.6</v>
      </c>
      <c r="L133" s="14"/>
    </row>
    <row r="134" spans="2:12" s="7" customFormat="1" ht="20.25" customHeight="1">
      <c r="B134" s="146" t="s">
        <v>350</v>
      </c>
      <c r="C134" s="34" t="s">
        <v>406</v>
      </c>
      <c r="D134" s="73" t="s">
        <v>33</v>
      </c>
      <c r="E134" s="73" t="s">
        <v>6</v>
      </c>
      <c r="F134" s="57"/>
      <c r="G134" s="58"/>
      <c r="H134" s="58"/>
      <c r="I134" s="58"/>
      <c r="J134" s="73"/>
      <c r="K134" s="17">
        <f t="shared" si="0"/>
        <v>705.6</v>
      </c>
      <c r="L134" s="14"/>
    </row>
    <row r="135" spans="2:12" s="7" customFormat="1" ht="44.25" customHeight="1">
      <c r="B135" s="80" t="s">
        <v>209</v>
      </c>
      <c r="C135" s="34" t="s">
        <v>406</v>
      </c>
      <c r="D135" s="73" t="s">
        <v>33</v>
      </c>
      <c r="E135" s="73" t="s">
        <v>6</v>
      </c>
      <c r="F135" s="57" t="s">
        <v>4</v>
      </c>
      <c r="G135" s="58" t="s">
        <v>52</v>
      </c>
      <c r="H135" s="58" t="s">
        <v>2</v>
      </c>
      <c r="I135" s="58" t="s">
        <v>53</v>
      </c>
      <c r="J135" s="73"/>
      <c r="K135" s="17">
        <f t="shared" si="0"/>
        <v>705.6</v>
      </c>
      <c r="L135" s="14"/>
    </row>
    <row r="136" spans="2:12" s="7" customFormat="1" ht="20.25" customHeight="1">
      <c r="B136" s="80" t="s">
        <v>294</v>
      </c>
      <c r="C136" s="34" t="s">
        <v>406</v>
      </c>
      <c r="D136" s="73" t="s">
        <v>33</v>
      </c>
      <c r="E136" s="73" t="s">
        <v>6</v>
      </c>
      <c r="F136" s="58" t="s">
        <v>4</v>
      </c>
      <c r="G136" s="58" t="s">
        <v>295</v>
      </c>
      <c r="H136" s="58" t="s">
        <v>2</v>
      </c>
      <c r="I136" s="65" t="s">
        <v>53</v>
      </c>
      <c r="J136" s="73"/>
      <c r="K136" s="17">
        <f t="shared" si="0"/>
        <v>705.6</v>
      </c>
      <c r="L136" s="14"/>
    </row>
    <row r="137" spans="2:12" s="7" customFormat="1" ht="27" customHeight="1">
      <c r="B137" s="146" t="s">
        <v>354</v>
      </c>
      <c r="C137" s="34" t="s">
        <v>406</v>
      </c>
      <c r="D137" s="73" t="s">
        <v>33</v>
      </c>
      <c r="E137" s="73" t="s">
        <v>6</v>
      </c>
      <c r="F137" s="94" t="s">
        <v>4</v>
      </c>
      <c r="G137" s="94" t="s">
        <v>295</v>
      </c>
      <c r="H137" s="94" t="s">
        <v>12</v>
      </c>
      <c r="I137" s="94" t="s">
        <v>53</v>
      </c>
      <c r="J137" s="73"/>
      <c r="K137" s="17">
        <f t="shared" si="0"/>
        <v>705.6</v>
      </c>
      <c r="L137" s="14"/>
    </row>
    <row r="138" spans="2:12" s="7" customFormat="1" ht="20.25" customHeight="1">
      <c r="B138" s="146" t="s">
        <v>355</v>
      </c>
      <c r="C138" s="34" t="s">
        <v>406</v>
      </c>
      <c r="D138" s="73" t="s">
        <v>33</v>
      </c>
      <c r="E138" s="73" t="s">
        <v>6</v>
      </c>
      <c r="F138" s="57" t="s">
        <v>4</v>
      </c>
      <c r="G138" s="58" t="s">
        <v>295</v>
      </c>
      <c r="H138" s="58" t="s">
        <v>12</v>
      </c>
      <c r="I138" s="65" t="s">
        <v>356</v>
      </c>
      <c r="J138" s="73"/>
      <c r="K138" s="17">
        <f t="shared" si="0"/>
        <v>705.6</v>
      </c>
      <c r="L138" s="14"/>
    </row>
    <row r="139" spans="2:14" s="7" customFormat="1" ht="28.5" customHeight="1">
      <c r="B139" s="80" t="s">
        <v>357</v>
      </c>
      <c r="C139" s="34" t="s">
        <v>406</v>
      </c>
      <c r="D139" s="73" t="s">
        <v>33</v>
      </c>
      <c r="E139" s="73" t="s">
        <v>6</v>
      </c>
      <c r="F139" s="94" t="s">
        <v>4</v>
      </c>
      <c r="G139" s="94" t="s">
        <v>295</v>
      </c>
      <c r="H139" s="94" t="s">
        <v>12</v>
      </c>
      <c r="I139" s="94" t="s">
        <v>356</v>
      </c>
      <c r="J139" s="73" t="s">
        <v>353</v>
      </c>
      <c r="K139" s="17">
        <f>864.9+201.6-300.4-60.5</f>
        <v>705.6</v>
      </c>
      <c r="L139" s="14"/>
      <c r="M139" s="24"/>
      <c r="N139" s="24"/>
    </row>
    <row r="140" spans="2:12" s="7" customFormat="1" ht="17.25" customHeight="1">
      <c r="B140" s="80" t="s">
        <v>416</v>
      </c>
      <c r="C140" s="34" t="s">
        <v>406</v>
      </c>
      <c r="D140" s="34" t="s">
        <v>14</v>
      </c>
      <c r="E140" s="34" t="s">
        <v>2</v>
      </c>
      <c r="F140" s="57"/>
      <c r="G140" s="58"/>
      <c r="H140" s="58"/>
      <c r="I140" s="58"/>
      <c r="J140" s="107"/>
      <c r="K140" s="74">
        <f>K141+K157+K175</f>
        <v>34109.73000000001</v>
      </c>
      <c r="L140" s="14"/>
    </row>
    <row r="141" spans="2:12" s="7" customFormat="1" ht="17.25" customHeight="1">
      <c r="B141" s="173" t="s">
        <v>368</v>
      </c>
      <c r="C141" s="34" t="s">
        <v>406</v>
      </c>
      <c r="D141" s="34" t="s">
        <v>14</v>
      </c>
      <c r="E141" s="34" t="s">
        <v>1</v>
      </c>
      <c r="F141" s="57"/>
      <c r="G141" s="58"/>
      <c r="H141" s="58"/>
      <c r="I141" s="58"/>
      <c r="J141" s="84"/>
      <c r="K141" s="17">
        <f>K142+K152</f>
        <v>1620.49</v>
      </c>
      <c r="L141" s="14"/>
    </row>
    <row r="142" spans="2:12" s="7" customFormat="1" ht="42.75" customHeight="1">
      <c r="B142" s="80" t="s">
        <v>209</v>
      </c>
      <c r="C142" s="34" t="s">
        <v>406</v>
      </c>
      <c r="D142" s="34" t="s">
        <v>14</v>
      </c>
      <c r="E142" s="34" t="s">
        <v>1</v>
      </c>
      <c r="F142" s="57" t="s">
        <v>4</v>
      </c>
      <c r="G142" s="58" t="s">
        <v>52</v>
      </c>
      <c r="H142" s="58" t="s">
        <v>2</v>
      </c>
      <c r="I142" s="58" t="s">
        <v>53</v>
      </c>
      <c r="J142" s="84"/>
      <c r="K142" s="17">
        <f>K143</f>
        <v>1614.49</v>
      </c>
      <c r="L142" s="14"/>
    </row>
    <row r="143" spans="2:12" s="7" customFormat="1" ht="24" customHeight="1">
      <c r="B143" s="80" t="s">
        <v>369</v>
      </c>
      <c r="C143" s="34" t="s">
        <v>406</v>
      </c>
      <c r="D143" s="34" t="s">
        <v>14</v>
      </c>
      <c r="E143" s="34" t="s">
        <v>1</v>
      </c>
      <c r="F143" s="57" t="s">
        <v>4</v>
      </c>
      <c r="G143" s="58" t="s">
        <v>370</v>
      </c>
      <c r="H143" s="58" t="s">
        <v>2</v>
      </c>
      <c r="I143" s="65" t="s">
        <v>53</v>
      </c>
      <c r="J143" s="84"/>
      <c r="K143" s="17">
        <f>K144+K150+K147</f>
        <v>1614.49</v>
      </c>
      <c r="L143" s="14"/>
    </row>
    <row r="144" spans="2:12" s="7" customFormat="1" ht="32.25" customHeight="1">
      <c r="B144" s="62" t="s">
        <v>371</v>
      </c>
      <c r="C144" s="34" t="s">
        <v>406</v>
      </c>
      <c r="D144" s="73" t="s">
        <v>14</v>
      </c>
      <c r="E144" s="73" t="s">
        <v>1</v>
      </c>
      <c r="F144" s="94" t="s">
        <v>4</v>
      </c>
      <c r="G144" s="94" t="s">
        <v>370</v>
      </c>
      <c r="H144" s="94" t="s">
        <v>1</v>
      </c>
      <c r="I144" s="94" t="s">
        <v>53</v>
      </c>
      <c r="J144" s="73"/>
      <c r="K144" s="17">
        <f>K145</f>
        <v>288.04999999999995</v>
      </c>
      <c r="L144" s="14"/>
    </row>
    <row r="145" spans="2:12" s="7" customFormat="1" ht="19.5" customHeight="1">
      <c r="B145" s="88" t="s">
        <v>372</v>
      </c>
      <c r="C145" s="34" t="s">
        <v>406</v>
      </c>
      <c r="D145" s="73" t="s">
        <v>14</v>
      </c>
      <c r="E145" s="73" t="s">
        <v>1</v>
      </c>
      <c r="F145" s="57" t="s">
        <v>4</v>
      </c>
      <c r="G145" s="58" t="s">
        <v>370</v>
      </c>
      <c r="H145" s="58" t="s">
        <v>1</v>
      </c>
      <c r="I145" s="65" t="s">
        <v>373</v>
      </c>
      <c r="J145" s="73"/>
      <c r="K145" s="17">
        <f>K146</f>
        <v>288.04999999999995</v>
      </c>
      <c r="L145" s="14"/>
    </row>
    <row r="146" spans="2:14" s="7" customFormat="1" ht="20.25" customHeight="1">
      <c r="B146" s="33" t="s">
        <v>80</v>
      </c>
      <c r="C146" s="34" t="s">
        <v>406</v>
      </c>
      <c r="D146" s="73" t="s">
        <v>14</v>
      </c>
      <c r="E146" s="73" t="s">
        <v>1</v>
      </c>
      <c r="F146" s="94" t="s">
        <v>4</v>
      </c>
      <c r="G146" s="94" t="s">
        <v>370</v>
      </c>
      <c r="H146" s="94" t="s">
        <v>1</v>
      </c>
      <c r="I146" s="94" t="s">
        <v>373</v>
      </c>
      <c r="J146" s="73" t="s">
        <v>215</v>
      </c>
      <c r="K146" s="3">
        <f>437-130.98-17.97</f>
        <v>288.04999999999995</v>
      </c>
      <c r="L146" s="14"/>
      <c r="N146" s="24"/>
    </row>
    <row r="147" spans="2:12" s="7" customFormat="1" ht="32.25" customHeight="1">
      <c r="B147" s="62" t="s">
        <v>380</v>
      </c>
      <c r="C147" s="34" t="s">
        <v>406</v>
      </c>
      <c r="D147" s="73" t="s">
        <v>14</v>
      </c>
      <c r="E147" s="73" t="s">
        <v>1</v>
      </c>
      <c r="F147" s="150" t="s">
        <v>4</v>
      </c>
      <c r="G147" s="151" t="s">
        <v>370</v>
      </c>
      <c r="H147" s="151" t="s">
        <v>4</v>
      </c>
      <c r="I147" s="143" t="s">
        <v>53</v>
      </c>
      <c r="J147" s="73"/>
      <c r="K147" s="3">
        <f>K148</f>
        <v>311.27</v>
      </c>
      <c r="L147" s="14"/>
    </row>
    <row r="148" spans="2:12" s="7" customFormat="1" ht="53.25" customHeight="1">
      <c r="B148" s="76" t="s">
        <v>78</v>
      </c>
      <c r="C148" s="34" t="s">
        <v>406</v>
      </c>
      <c r="D148" s="73" t="s">
        <v>14</v>
      </c>
      <c r="E148" s="73" t="s">
        <v>1</v>
      </c>
      <c r="F148" s="71" t="s">
        <v>4</v>
      </c>
      <c r="G148" s="72" t="s">
        <v>370</v>
      </c>
      <c r="H148" s="72" t="s">
        <v>4</v>
      </c>
      <c r="I148" s="83" t="s">
        <v>79</v>
      </c>
      <c r="J148" s="64"/>
      <c r="K148" s="3">
        <f>K149</f>
        <v>311.27</v>
      </c>
      <c r="L148" s="18"/>
    </row>
    <row r="149" spans="2:14" s="7" customFormat="1" ht="20.25" customHeight="1">
      <c r="B149" s="77" t="s">
        <v>80</v>
      </c>
      <c r="C149" s="34" t="s">
        <v>406</v>
      </c>
      <c r="D149" s="73" t="s">
        <v>14</v>
      </c>
      <c r="E149" s="73" t="s">
        <v>1</v>
      </c>
      <c r="F149" s="57" t="s">
        <v>4</v>
      </c>
      <c r="G149" s="58" t="s">
        <v>370</v>
      </c>
      <c r="H149" s="58" t="s">
        <v>4</v>
      </c>
      <c r="I149" s="65" t="s">
        <v>79</v>
      </c>
      <c r="J149" s="64" t="s">
        <v>215</v>
      </c>
      <c r="K149" s="3">
        <f>160.9+120.8+2.5+26.55+0.52</f>
        <v>311.27</v>
      </c>
      <c r="L149" s="18"/>
      <c r="M149" s="22"/>
      <c r="N149" s="22"/>
    </row>
    <row r="150" spans="2:12" s="7" customFormat="1" ht="90.75" customHeight="1">
      <c r="B150" s="99" t="s">
        <v>374</v>
      </c>
      <c r="C150" s="63" t="s">
        <v>406</v>
      </c>
      <c r="D150" s="64" t="s">
        <v>14</v>
      </c>
      <c r="E150" s="64" t="s">
        <v>1</v>
      </c>
      <c r="F150" s="57" t="s">
        <v>4</v>
      </c>
      <c r="G150" s="58" t="s">
        <v>370</v>
      </c>
      <c r="H150" s="58" t="s">
        <v>8</v>
      </c>
      <c r="I150" s="65" t="s">
        <v>53</v>
      </c>
      <c r="J150" s="64"/>
      <c r="K150" s="3">
        <f>K151</f>
        <v>1015.1700000000001</v>
      </c>
      <c r="L150" s="18"/>
    </row>
    <row r="151" spans="2:15" s="7" customFormat="1" ht="19.5" customHeight="1">
      <c r="B151" s="62" t="s">
        <v>80</v>
      </c>
      <c r="C151" s="63" t="s">
        <v>406</v>
      </c>
      <c r="D151" s="64" t="s">
        <v>14</v>
      </c>
      <c r="E151" s="64" t="s">
        <v>1</v>
      </c>
      <c r="F151" s="94" t="s">
        <v>4</v>
      </c>
      <c r="G151" s="94" t="s">
        <v>370</v>
      </c>
      <c r="H151" s="94" t="s">
        <v>8</v>
      </c>
      <c r="I151" s="94" t="s">
        <v>68</v>
      </c>
      <c r="J151" s="64" t="s">
        <v>215</v>
      </c>
      <c r="K151" s="3">
        <f>643.1+17-50+400+5.07</f>
        <v>1015.1700000000001</v>
      </c>
      <c r="L151" s="18"/>
      <c r="N151" s="22"/>
      <c r="O151" s="22"/>
    </row>
    <row r="152" spans="2:12" s="7" customFormat="1" ht="52.5" customHeight="1">
      <c r="B152" s="100" t="s">
        <v>84</v>
      </c>
      <c r="C152" s="63" t="s">
        <v>406</v>
      </c>
      <c r="D152" s="64" t="s">
        <v>14</v>
      </c>
      <c r="E152" s="64" t="s">
        <v>1</v>
      </c>
      <c r="F152" s="35" t="s">
        <v>6</v>
      </c>
      <c r="G152" s="36" t="s">
        <v>52</v>
      </c>
      <c r="H152" s="36" t="s">
        <v>2</v>
      </c>
      <c r="I152" s="37" t="s">
        <v>53</v>
      </c>
      <c r="J152" s="64"/>
      <c r="K152" s="39">
        <f>K153</f>
        <v>6</v>
      </c>
      <c r="L152" s="18"/>
    </row>
    <row r="153" spans="2:12" s="7" customFormat="1" ht="45" customHeight="1">
      <c r="B153" s="80" t="s">
        <v>285</v>
      </c>
      <c r="C153" s="63" t="s">
        <v>406</v>
      </c>
      <c r="D153" s="64" t="s">
        <v>14</v>
      </c>
      <c r="E153" s="64" t="s">
        <v>1</v>
      </c>
      <c r="F153" s="91" t="s">
        <v>6</v>
      </c>
      <c r="G153" s="91" t="s">
        <v>62</v>
      </c>
      <c r="H153" s="91" t="s">
        <v>2</v>
      </c>
      <c r="I153" s="91" t="s">
        <v>53</v>
      </c>
      <c r="J153" s="64"/>
      <c r="K153" s="39">
        <f>K154</f>
        <v>6</v>
      </c>
      <c r="L153" s="18"/>
    </row>
    <row r="154" spans="2:12" s="7" customFormat="1" ht="34.5" customHeight="1">
      <c r="B154" s="152" t="s">
        <v>286</v>
      </c>
      <c r="C154" s="63" t="s">
        <v>406</v>
      </c>
      <c r="D154" s="64" t="s">
        <v>14</v>
      </c>
      <c r="E154" s="64" t="s">
        <v>1</v>
      </c>
      <c r="F154" s="35" t="s">
        <v>6</v>
      </c>
      <c r="G154" s="36" t="s">
        <v>62</v>
      </c>
      <c r="H154" s="36" t="s">
        <v>6</v>
      </c>
      <c r="I154" s="36" t="s">
        <v>53</v>
      </c>
      <c r="J154" s="64"/>
      <c r="K154" s="39">
        <f>K155</f>
        <v>6</v>
      </c>
      <c r="L154" s="18"/>
    </row>
    <row r="155" spans="2:12" s="7" customFormat="1" ht="32.25" customHeight="1">
      <c r="B155" s="33" t="s">
        <v>287</v>
      </c>
      <c r="C155" s="63" t="s">
        <v>406</v>
      </c>
      <c r="D155" s="64" t="s">
        <v>14</v>
      </c>
      <c r="E155" s="64" t="s">
        <v>1</v>
      </c>
      <c r="F155" s="91" t="s">
        <v>6</v>
      </c>
      <c r="G155" s="91" t="s">
        <v>62</v>
      </c>
      <c r="H155" s="91" t="s">
        <v>6</v>
      </c>
      <c r="I155" s="91" t="s">
        <v>288</v>
      </c>
      <c r="J155" s="64"/>
      <c r="K155" s="39">
        <f>K156</f>
        <v>6</v>
      </c>
      <c r="L155" s="18"/>
    </row>
    <row r="156" spans="2:14" s="7" customFormat="1" ht="19.5" customHeight="1">
      <c r="B156" s="33" t="s">
        <v>80</v>
      </c>
      <c r="C156" s="63" t="s">
        <v>406</v>
      </c>
      <c r="D156" s="64" t="s">
        <v>14</v>
      </c>
      <c r="E156" s="64" t="s">
        <v>1</v>
      </c>
      <c r="F156" s="35" t="s">
        <v>6</v>
      </c>
      <c r="G156" s="36" t="s">
        <v>62</v>
      </c>
      <c r="H156" s="36" t="s">
        <v>6</v>
      </c>
      <c r="I156" s="36" t="s">
        <v>288</v>
      </c>
      <c r="J156" s="64" t="s">
        <v>215</v>
      </c>
      <c r="K156" s="39">
        <v>6</v>
      </c>
      <c r="L156" s="18"/>
      <c r="N156" s="16"/>
    </row>
    <row r="157" spans="2:12" s="7" customFormat="1" ht="15.75" customHeight="1">
      <c r="B157" s="116" t="s">
        <v>36</v>
      </c>
      <c r="C157" s="63" t="s">
        <v>406</v>
      </c>
      <c r="D157" s="63" t="s">
        <v>14</v>
      </c>
      <c r="E157" s="63" t="s">
        <v>375</v>
      </c>
      <c r="F157" s="57"/>
      <c r="G157" s="58"/>
      <c r="H157" s="58"/>
      <c r="I157" s="58"/>
      <c r="J157" s="64"/>
      <c r="K157" s="39">
        <f>K158</f>
        <v>30178.570000000007</v>
      </c>
      <c r="L157" s="18"/>
    </row>
    <row r="158" spans="2:12" s="7" customFormat="1" ht="40.5" customHeight="1">
      <c r="B158" s="80" t="s">
        <v>209</v>
      </c>
      <c r="C158" s="63" t="s">
        <v>406</v>
      </c>
      <c r="D158" s="64" t="s">
        <v>14</v>
      </c>
      <c r="E158" s="64" t="s">
        <v>4</v>
      </c>
      <c r="F158" s="57" t="s">
        <v>4</v>
      </c>
      <c r="G158" s="58" t="s">
        <v>52</v>
      </c>
      <c r="H158" s="58" t="s">
        <v>2</v>
      </c>
      <c r="I158" s="58" t="s">
        <v>53</v>
      </c>
      <c r="J158" s="64"/>
      <c r="K158" s="39">
        <f>K159</f>
        <v>30178.570000000007</v>
      </c>
      <c r="L158" s="18"/>
    </row>
    <row r="159" spans="2:12" s="7" customFormat="1" ht="21" customHeight="1">
      <c r="B159" s="80" t="s">
        <v>369</v>
      </c>
      <c r="C159" s="34" t="s">
        <v>406</v>
      </c>
      <c r="D159" s="34" t="s">
        <v>14</v>
      </c>
      <c r="E159" s="34" t="s">
        <v>4</v>
      </c>
      <c r="F159" s="57" t="s">
        <v>4</v>
      </c>
      <c r="G159" s="58" t="s">
        <v>370</v>
      </c>
      <c r="H159" s="58" t="s">
        <v>2</v>
      </c>
      <c r="I159" s="65" t="s">
        <v>53</v>
      </c>
      <c r="J159" s="64"/>
      <c r="K159" s="39">
        <f>K160+K163+K166+K169+K174</f>
        <v>30178.570000000007</v>
      </c>
      <c r="L159" s="18"/>
    </row>
    <row r="160" spans="2:12" s="7" customFormat="1" ht="44.25" customHeight="1">
      <c r="B160" s="62" t="s">
        <v>376</v>
      </c>
      <c r="C160" s="63" t="s">
        <v>406</v>
      </c>
      <c r="D160" s="64" t="s">
        <v>14</v>
      </c>
      <c r="E160" s="64" t="s">
        <v>4</v>
      </c>
      <c r="F160" s="94" t="s">
        <v>4</v>
      </c>
      <c r="G160" s="94" t="s">
        <v>370</v>
      </c>
      <c r="H160" s="94" t="s">
        <v>6</v>
      </c>
      <c r="I160" s="94" t="s">
        <v>53</v>
      </c>
      <c r="J160" s="64"/>
      <c r="K160" s="39">
        <f>K161</f>
        <v>13501.400000000003</v>
      </c>
      <c r="L160" s="18"/>
    </row>
    <row r="161" spans="2:12" s="7" customFormat="1" ht="35.25" customHeight="1">
      <c r="B161" s="116" t="s">
        <v>377</v>
      </c>
      <c r="C161" s="63" t="s">
        <v>406</v>
      </c>
      <c r="D161" s="64" t="s">
        <v>14</v>
      </c>
      <c r="E161" s="64" t="s">
        <v>4</v>
      </c>
      <c r="F161" s="57" t="s">
        <v>4</v>
      </c>
      <c r="G161" s="58" t="s">
        <v>370</v>
      </c>
      <c r="H161" s="58" t="s">
        <v>6</v>
      </c>
      <c r="I161" s="65" t="s">
        <v>417</v>
      </c>
      <c r="J161" s="64"/>
      <c r="K161" s="39">
        <f>K162</f>
        <v>13501.400000000003</v>
      </c>
      <c r="L161" s="18"/>
    </row>
    <row r="162" spans="2:14" s="7" customFormat="1" ht="15.75" customHeight="1">
      <c r="B162" s="62" t="s">
        <v>80</v>
      </c>
      <c r="C162" s="63" t="s">
        <v>406</v>
      </c>
      <c r="D162" s="64" t="s">
        <v>14</v>
      </c>
      <c r="E162" s="64" t="s">
        <v>4</v>
      </c>
      <c r="F162" s="57" t="s">
        <v>4</v>
      </c>
      <c r="G162" s="58" t="s">
        <v>370</v>
      </c>
      <c r="H162" s="58" t="s">
        <v>6</v>
      </c>
      <c r="I162" s="65" t="s">
        <v>417</v>
      </c>
      <c r="J162" s="64" t="s">
        <v>215</v>
      </c>
      <c r="K162" s="3">
        <f>30635.8+625.2-43.3-2126.3-4002-0.01-11587.99</f>
        <v>13501.400000000003</v>
      </c>
      <c r="L162" s="18"/>
      <c r="M162" s="198"/>
      <c r="N162" s="24"/>
    </row>
    <row r="163" spans="2:12" s="7" customFormat="1" ht="27" customHeight="1">
      <c r="B163" s="62" t="s">
        <v>448</v>
      </c>
      <c r="C163" s="63" t="s">
        <v>406</v>
      </c>
      <c r="D163" s="64" t="s">
        <v>14</v>
      </c>
      <c r="E163" s="64" t="s">
        <v>4</v>
      </c>
      <c r="F163" s="57" t="s">
        <v>4</v>
      </c>
      <c r="G163" s="58" t="s">
        <v>370</v>
      </c>
      <c r="H163" s="58" t="s">
        <v>10</v>
      </c>
      <c r="I163" s="65" t="s">
        <v>373</v>
      </c>
      <c r="J163" s="64"/>
      <c r="K163" s="39">
        <f>K164</f>
        <v>368.34</v>
      </c>
      <c r="L163" s="18"/>
    </row>
    <row r="164" spans="2:12" s="7" customFormat="1" ht="25.5" customHeight="1">
      <c r="B164" s="62" t="s">
        <v>333</v>
      </c>
      <c r="C164" s="63" t="s">
        <v>406</v>
      </c>
      <c r="D164" s="64" t="s">
        <v>14</v>
      </c>
      <c r="E164" s="64" t="s">
        <v>4</v>
      </c>
      <c r="F164" s="57" t="s">
        <v>4</v>
      </c>
      <c r="G164" s="58" t="s">
        <v>370</v>
      </c>
      <c r="H164" s="58" t="s">
        <v>10</v>
      </c>
      <c r="I164" s="65" t="s">
        <v>373</v>
      </c>
      <c r="J164" s="64"/>
      <c r="K164" s="39">
        <f>K165</f>
        <v>368.34</v>
      </c>
      <c r="L164" s="18"/>
    </row>
    <row r="165" spans="2:14" s="7" customFormat="1" ht="19.5" customHeight="1">
      <c r="B165" s="62" t="s">
        <v>80</v>
      </c>
      <c r="C165" s="63" t="s">
        <v>406</v>
      </c>
      <c r="D165" s="64" t="s">
        <v>14</v>
      </c>
      <c r="E165" s="64" t="s">
        <v>4</v>
      </c>
      <c r="F165" s="57" t="s">
        <v>4</v>
      </c>
      <c r="G165" s="58" t="s">
        <v>370</v>
      </c>
      <c r="H165" s="58" t="s">
        <v>10</v>
      </c>
      <c r="I165" s="65" t="s">
        <v>373</v>
      </c>
      <c r="J165" s="64" t="s">
        <v>215</v>
      </c>
      <c r="K165" s="3">
        <f>40+717-69.39-5.07-314.2</f>
        <v>368.34</v>
      </c>
      <c r="L165" s="18"/>
      <c r="N165" s="24"/>
    </row>
    <row r="166" spans="2:12" s="9" customFormat="1" ht="43.5" customHeight="1">
      <c r="B166" s="66" t="s">
        <v>455</v>
      </c>
      <c r="C166" s="25" t="s">
        <v>406</v>
      </c>
      <c r="D166" s="67" t="s">
        <v>14</v>
      </c>
      <c r="E166" s="67" t="s">
        <v>4</v>
      </c>
      <c r="F166" s="68" t="s">
        <v>4</v>
      </c>
      <c r="G166" s="69" t="s">
        <v>370</v>
      </c>
      <c r="H166" s="69" t="s">
        <v>12</v>
      </c>
      <c r="I166" s="70" t="s">
        <v>53</v>
      </c>
      <c r="J166" s="67"/>
      <c r="K166" s="3">
        <f>K167</f>
        <v>12055.61</v>
      </c>
      <c r="L166" s="30"/>
    </row>
    <row r="167" spans="2:12" s="9" customFormat="1" ht="27.75" customHeight="1">
      <c r="B167" s="66" t="s">
        <v>456</v>
      </c>
      <c r="C167" s="25" t="s">
        <v>406</v>
      </c>
      <c r="D167" s="67" t="s">
        <v>14</v>
      </c>
      <c r="E167" s="67" t="s">
        <v>4</v>
      </c>
      <c r="F167" s="26" t="s">
        <v>4</v>
      </c>
      <c r="G167" s="27" t="s">
        <v>370</v>
      </c>
      <c r="H167" s="27" t="s">
        <v>12</v>
      </c>
      <c r="I167" s="28" t="s">
        <v>378</v>
      </c>
      <c r="J167" s="67"/>
      <c r="K167" s="3">
        <f>K168</f>
        <v>12055.61</v>
      </c>
      <c r="L167" s="30"/>
    </row>
    <row r="168" spans="2:15" s="7" customFormat="1" ht="19.5" customHeight="1">
      <c r="B168" s="62" t="s">
        <v>80</v>
      </c>
      <c r="C168" s="63" t="s">
        <v>406</v>
      </c>
      <c r="D168" s="64" t="s">
        <v>14</v>
      </c>
      <c r="E168" s="64" t="s">
        <v>4</v>
      </c>
      <c r="F168" s="57" t="s">
        <v>4</v>
      </c>
      <c r="G168" s="58" t="s">
        <v>370</v>
      </c>
      <c r="H168" s="58" t="s">
        <v>12</v>
      </c>
      <c r="I168" s="65" t="s">
        <v>378</v>
      </c>
      <c r="J168" s="64" t="s">
        <v>215</v>
      </c>
      <c r="K168" s="3">
        <f>213.9+10479.5+1362.2+0.01</f>
        <v>12055.61</v>
      </c>
      <c r="L168" s="18"/>
      <c r="M168" s="199"/>
      <c r="N168" s="200"/>
      <c r="O168" s="199"/>
    </row>
    <row r="169" spans="2:12" s="9" customFormat="1" ht="29.25" customHeight="1">
      <c r="B169" s="66" t="s">
        <v>379</v>
      </c>
      <c r="C169" s="25" t="s">
        <v>406</v>
      </c>
      <c r="D169" s="67" t="s">
        <v>14</v>
      </c>
      <c r="E169" s="67" t="s">
        <v>4</v>
      </c>
      <c r="F169" s="68" t="s">
        <v>4</v>
      </c>
      <c r="G169" s="69" t="s">
        <v>370</v>
      </c>
      <c r="H169" s="72" t="s">
        <v>458</v>
      </c>
      <c r="I169" s="70" t="s">
        <v>53</v>
      </c>
      <c r="J169" s="67"/>
      <c r="K169" s="3">
        <f>K170</f>
        <v>2759.0499999999997</v>
      </c>
      <c r="L169" s="30"/>
    </row>
    <row r="170" spans="2:12" s="9" customFormat="1" ht="28.5" customHeight="1">
      <c r="B170" s="66" t="s">
        <v>446</v>
      </c>
      <c r="C170" s="25" t="s">
        <v>406</v>
      </c>
      <c r="D170" s="67" t="s">
        <v>14</v>
      </c>
      <c r="E170" s="67" t="s">
        <v>4</v>
      </c>
      <c r="F170" s="68" t="s">
        <v>4</v>
      </c>
      <c r="G170" s="69" t="s">
        <v>370</v>
      </c>
      <c r="H170" s="72" t="s">
        <v>458</v>
      </c>
      <c r="I170" s="83" t="s">
        <v>459</v>
      </c>
      <c r="J170" s="67"/>
      <c r="K170" s="3">
        <f>K171</f>
        <v>2759.0499999999997</v>
      </c>
      <c r="L170" s="30"/>
    </row>
    <row r="171" spans="2:16" s="7" customFormat="1" ht="19.5" customHeight="1">
      <c r="B171" s="62" t="s">
        <v>80</v>
      </c>
      <c r="C171" s="25" t="s">
        <v>406</v>
      </c>
      <c r="D171" s="67" t="s">
        <v>14</v>
      </c>
      <c r="E171" s="67" t="s">
        <v>4</v>
      </c>
      <c r="F171" s="71" t="s">
        <v>4</v>
      </c>
      <c r="G171" s="72" t="s">
        <v>370</v>
      </c>
      <c r="H171" s="72" t="s">
        <v>458</v>
      </c>
      <c r="I171" s="83" t="s">
        <v>459</v>
      </c>
      <c r="J171" s="64" t="s">
        <v>215</v>
      </c>
      <c r="K171" s="3">
        <f>61.41+3009.08-356.36+44.92</f>
        <v>2759.0499999999997</v>
      </c>
      <c r="L171" s="18"/>
      <c r="M171" s="22"/>
      <c r="N171" s="22"/>
      <c r="O171" s="16"/>
      <c r="P171" s="16"/>
    </row>
    <row r="172" spans="2:12" s="9" customFormat="1" ht="28.5" customHeight="1">
      <c r="B172" s="56" t="s">
        <v>481</v>
      </c>
      <c r="C172" s="25" t="s">
        <v>406</v>
      </c>
      <c r="D172" s="67" t="s">
        <v>14</v>
      </c>
      <c r="E172" s="67" t="s">
        <v>4</v>
      </c>
      <c r="F172" s="68" t="s">
        <v>4</v>
      </c>
      <c r="G172" s="69" t="s">
        <v>370</v>
      </c>
      <c r="H172" s="69" t="s">
        <v>30</v>
      </c>
      <c r="I172" s="70" t="s">
        <v>53</v>
      </c>
      <c r="J172" s="67"/>
      <c r="K172" s="3">
        <f>K173</f>
        <v>1494.17</v>
      </c>
      <c r="L172" s="30"/>
    </row>
    <row r="173" spans="2:12" s="9" customFormat="1" ht="28.5" customHeight="1">
      <c r="B173" s="56" t="s">
        <v>480</v>
      </c>
      <c r="C173" s="25" t="s">
        <v>406</v>
      </c>
      <c r="D173" s="67" t="s">
        <v>14</v>
      </c>
      <c r="E173" s="67" t="s">
        <v>4</v>
      </c>
      <c r="F173" s="68" t="s">
        <v>4</v>
      </c>
      <c r="G173" s="69" t="s">
        <v>370</v>
      </c>
      <c r="H173" s="69" t="s">
        <v>30</v>
      </c>
      <c r="I173" s="70" t="s">
        <v>373</v>
      </c>
      <c r="J173" s="67"/>
      <c r="K173" s="3">
        <f>K174</f>
        <v>1494.17</v>
      </c>
      <c r="L173" s="30"/>
    </row>
    <row r="174" spans="2:14" s="9" customFormat="1" ht="19.5" customHeight="1">
      <c r="B174" s="46" t="s">
        <v>80</v>
      </c>
      <c r="C174" s="25" t="s">
        <v>406</v>
      </c>
      <c r="D174" s="67" t="s">
        <v>14</v>
      </c>
      <c r="E174" s="67" t="s">
        <v>4</v>
      </c>
      <c r="F174" s="68" t="s">
        <v>4</v>
      </c>
      <c r="G174" s="69" t="s">
        <v>370</v>
      </c>
      <c r="H174" s="69" t="s">
        <v>30</v>
      </c>
      <c r="I174" s="70" t="s">
        <v>373</v>
      </c>
      <c r="J174" s="67" t="s">
        <v>215</v>
      </c>
      <c r="K174" s="3">
        <f>1464.3+29.88-0.01</f>
        <v>1494.17</v>
      </c>
      <c r="L174" s="30"/>
      <c r="N174" s="224"/>
    </row>
    <row r="175" spans="2:12" s="7" customFormat="1" ht="15.75" customHeight="1">
      <c r="B175" s="116" t="s">
        <v>37</v>
      </c>
      <c r="C175" s="63" t="s">
        <v>406</v>
      </c>
      <c r="D175" s="63" t="s">
        <v>14</v>
      </c>
      <c r="E175" s="63" t="s">
        <v>10</v>
      </c>
      <c r="F175" s="71"/>
      <c r="G175" s="72"/>
      <c r="H175" s="72"/>
      <c r="I175" s="83"/>
      <c r="J175" s="64"/>
      <c r="K175" s="39">
        <f>K176</f>
        <v>2310.67</v>
      </c>
      <c r="L175" s="18"/>
    </row>
    <row r="176" spans="2:12" s="7" customFormat="1" ht="39.75" customHeight="1">
      <c r="B176" s="80" t="s">
        <v>209</v>
      </c>
      <c r="C176" s="63" t="s">
        <v>406</v>
      </c>
      <c r="D176" s="64" t="s">
        <v>14</v>
      </c>
      <c r="E176" s="64" t="s">
        <v>10</v>
      </c>
      <c r="F176" s="57" t="s">
        <v>4</v>
      </c>
      <c r="G176" s="58" t="s">
        <v>52</v>
      </c>
      <c r="H176" s="58" t="s">
        <v>2</v>
      </c>
      <c r="I176" s="58" t="s">
        <v>53</v>
      </c>
      <c r="J176" s="64"/>
      <c r="K176" s="39">
        <f>K177</f>
        <v>2310.67</v>
      </c>
      <c r="L176" s="18"/>
    </row>
    <row r="177" spans="2:12" s="7" customFormat="1" ht="24" customHeight="1">
      <c r="B177" s="80" t="s">
        <v>369</v>
      </c>
      <c r="C177" s="34" t="s">
        <v>406</v>
      </c>
      <c r="D177" s="34" t="s">
        <v>14</v>
      </c>
      <c r="E177" s="34" t="s">
        <v>10</v>
      </c>
      <c r="F177" s="57" t="s">
        <v>4</v>
      </c>
      <c r="G177" s="58" t="s">
        <v>370</v>
      </c>
      <c r="H177" s="58" t="s">
        <v>2</v>
      </c>
      <c r="I177" s="65" t="s">
        <v>53</v>
      </c>
      <c r="J177" s="64"/>
      <c r="K177" s="39">
        <f>K178+K183</f>
        <v>2310.67</v>
      </c>
      <c r="L177" s="18"/>
    </row>
    <row r="178" spans="2:12" s="7" customFormat="1" ht="27.75" customHeight="1">
      <c r="B178" s="62" t="s">
        <v>380</v>
      </c>
      <c r="C178" s="34" t="s">
        <v>406</v>
      </c>
      <c r="D178" s="34" t="s">
        <v>14</v>
      </c>
      <c r="E178" s="34" t="s">
        <v>10</v>
      </c>
      <c r="F178" s="94" t="s">
        <v>4</v>
      </c>
      <c r="G178" s="94" t="s">
        <v>370</v>
      </c>
      <c r="H178" s="94" t="s">
        <v>4</v>
      </c>
      <c r="I178" s="94" t="s">
        <v>53</v>
      </c>
      <c r="J178" s="64"/>
      <c r="K178" s="39">
        <f>K179+K181</f>
        <v>2310.67</v>
      </c>
      <c r="L178" s="18"/>
    </row>
    <row r="179" spans="2:12" s="7" customFormat="1" ht="27.75" customHeight="1">
      <c r="B179" s="62" t="s">
        <v>381</v>
      </c>
      <c r="C179" s="34" t="s">
        <v>406</v>
      </c>
      <c r="D179" s="34" t="s">
        <v>14</v>
      </c>
      <c r="E179" s="34" t="s">
        <v>10</v>
      </c>
      <c r="F179" s="57" t="s">
        <v>4</v>
      </c>
      <c r="G179" s="58" t="s">
        <v>370</v>
      </c>
      <c r="H179" s="58" t="s">
        <v>4</v>
      </c>
      <c r="I179" s="65" t="s">
        <v>373</v>
      </c>
      <c r="J179" s="64"/>
      <c r="K179" s="39">
        <f>K180</f>
        <v>2310.67</v>
      </c>
      <c r="L179" s="18"/>
    </row>
    <row r="180" spans="2:14" s="7" customFormat="1" ht="15.75" customHeight="1">
      <c r="B180" s="33" t="s">
        <v>80</v>
      </c>
      <c r="C180" s="34" t="s">
        <v>406</v>
      </c>
      <c r="D180" s="34" t="s">
        <v>14</v>
      </c>
      <c r="E180" s="34" t="s">
        <v>10</v>
      </c>
      <c r="F180" s="57" t="s">
        <v>4</v>
      </c>
      <c r="G180" s="58" t="s">
        <v>370</v>
      </c>
      <c r="H180" s="58" t="s">
        <v>4</v>
      </c>
      <c r="I180" s="65" t="s">
        <v>373</v>
      </c>
      <c r="J180" s="64" t="s">
        <v>215</v>
      </c>
      <c r="K180" s="3">
        <f>2236.1-170.5+52.8+69.39+152-29.12</f>
        <v>2310.67</v>
      </c>
      <c r="L180" s="18"/>
      <c r="N180" s="24"/>
    </row>
    <row r="181" spans="2:12" s="7" customFormat="1" ht="54.75" customHeight="1">
      <c r="B181" s="76" t="s">
        <v>78</v>
      </c>
      <c r="C181" s="34" t="s">
        <v>406</v>
      </c>
      <c r="D181" s="34" t="s">
        <v>14</v>
      </c>
      <c r="E181" s="34" t="s">
        <v>10</v>
      </c>
      <c r="F181" s="57" t="s">
        <v>4</v>
      </c>
      <c r="G181" s="58" t="s">
        <v>370</v>
      </c>
      <c r="H181" s="58" t="s">
        <v>4</v>
      </c>
      <c r="I181" s="65" t="s">
        <v>79</v>
      </c>
      <c r="J181" s="64"/>
      <c r="K181" s="39">
        <f>K182</f>
        <v>0</v>
      </c>
      <c r="L181" s="18"/>
    </row>
    <row r="182" spans="2:14" s="7" customFormat="1" ht="20.25" customHeight="1">
      <c r="B182" s="77" t="s">
        <v>80</v>
      </c>
      <c r="C182" s="34" t="s">
        <v>406</v>
      </c>
      <c r="D182" s="34" t="s">
        <v>14</v>
      </c>
      <c r="E182" s="34" t="s">
        <v>10</v>
      </c>
      <c r="F182" s="57" t="s">
        <v>4</v>
      </c>
      <c r="G182" s="58" t="s">
        <v>370</v>
      </c>
      <c r="H182" s="58" t="s">
        <v>4</v>
      </c>
      <c r="I182" s="65" t="s">
        <v>79</v>
      </c>
      <c r="J182" s="64" t="s">
        <v>215</v>
      </c>
      <c r="K182" s="39">
        <f>160.9-160.9</f>
        <v>0</v>
      </c>
      <c r="L182" s="18"/>
      <c r="M182" s="24"/>
      <c r="N182" s="24"/>
    </row>
    <row r="183" spans="2:12" s="7" customFormat="1" ht="98.25" customHeight="1">
      <c r="B183" s="99" t="s">
        <v>374</v>
      </c>
      <c r="C183" s="63" t="s">
        <v>406</v>
      </c>
      <c r="D183" s="64" t="s">
        <v>14</v>
      </c>
      <c r="E183" s="64" t="s">
        <v>10</v>
      </c>
      <c r="F183" s="57" t="s">
        <v>4</v>
      </c>
      <c r="G183" s="58" t="s">
        <v>370</v>
      </c>
      <c r="H183" s="58" t="s">
        <v>8</v>
      </c>
      <c r="I183" s="65" t="s">
        <v>53</v>
      </c>
      <c r="J183" s="64"/>
      <c r="K183" s="39">
        <f>K184</f>
        <v>0</v>
      </c>
      <c r="L183" s="18"/>
    </row>
    <row r="184" spans="2:12" s="7" customFormat="1" ht="19.5" customHeight="1">
      <c r="B184" s="62" t="s">
        <v>80</v>
      </c>
      <c r="C184" s="63" t="s">
        <v>406</v>
      </c>
      <c r="D184" s="64" t="s">
        <v>14</v>
      </c>
      <c r="E184" s="64" t="s">
        <v>10</v>
      </c>
      <c r="F184" s="57" t="s">
        <v>4</v>
      </c>
      <c r="G184" s="58" t="s">
        <v>370</v>
      </c>
      <c r="H184" s="58" t="s">
        <v>8</v>
      </c>
      <c r="I184" s="65" t="s">
        <v>68</v>
      </c>
      <c r="J184" s="64" t="s">
        <v>215</v>
      </c>
      <c r="K184" s="39">
        <v>0</v>
      </c>
      <c r="L184" s="18"/>
    </row>
    <row r="185" spans="2:12" s="7" customFormat="1" ht="26.25" customHeight="1">
      <c r="B185" s="174" t="s">
        <v>418</v>
      </c>
      <c r="C185" s="175">
        <v>114</v>
      </c>
      <c r="D185" s="139"/>
      <c r="E185" s="73"/>
      <c r="F185" s="57"/>
      <c r="G185" s="58"/>
      <c r="H185" s="58"/>
      <c r="I185" s="58"/>
      <c r="J185" s="84"/>
      <c r="K185" s="17">
        <f>K186</f>
        <v>3161.55</v>
      </c>
      <c r="L185" s="14"/>
    </row>
    <row r="186" spans="2:12" s="7" customFormat="1" ht="15.75" customHeight="1">
      <c r="B186" s="88" t="s">
        <v>419</v>
      </c>
      <c r="C186" s="34" t="s">
        <v>420</v>
      </c>
      <c r="D186" s="34" t="s">
        <v>1</v>
      </c>
      <c r="E186" s="34" t="s">
        <v>2</v>
      </c>
      <c r="F186" s="57"/>
      <c r="G186" s="58"/>
      <c r="H186" s="58"/>
      <c r="I186" s="58"/>
      <c r="J186" s="84"/>
      <c r="K186" s="17">
        <f>K187+K192+K203</f>
        <v>3161.55</v>
      </c>
      <c r="L186" s="14"/>
    </row>
    <row r="187" spans="2:12" s="7" customFormat="1" ht="31.5" customHeight="1">
      <c r="B187" s="88" t="s">
        <v>3</v>
      </c>
      <c r="C187" s="34" t="s">
        <v>420</v>
      </c>
      <c r="D187" s="34" t="s">
        <v>1</v>
      </c>
      <c r="E187" s="34" t="s">
        <v>4</v>
      </c>
      <c r="F187" s="57"/>
      <c r="G187" s="58"/>
      <c r="H187" s="58"/>
      <c r="I187" s="58"/>
      <c r="J187" s="73"/>
      <c r="K187" s="17">
        <f>K188</f>
        <v>1487.6000000000001</v>
      </c>
      <c r="L187" s="14"/>
    </row>
    <row r="188" spans="2:12" s="7" customFormat="1" ht="27" customHeight="1">
      <c r="B188" s="88" t="s">
        <v>50</v>
      </c>
      <c r="C188" s="34" t="s">
        <v>420</v>
      </c>
      <c r="D188" s="34" t="s">
        <v>1</v>
      </c>
      <c r="E188" s="34" t="s">
        <v>4</v>
      </c>
      <c r="F188" s="57" t="s">
        <v>51</v>
      </c>
      <c r="G188" s="58" t="s">
        <v>52</v>
      </c>
      <c r="H188" s="58" t="s">
        <v>2</v>
      </c>
      <c r="I188" s="58" t="s">
        <v>53</v>
      </c>
      <c r="J188" s="73"/>
      <c r="K188" s="17">
        <f>K189</f>
        <v>1487.6000000000001</v>
      </c>
      <c r="L188" s="14"/>
    </row>
    <row r="189" spans="2:12" s="7" customFormat="1" ht="24" customHeight="1">
      <c r="B189" s="88" t="s">
        <v>54</v>
      </c>
      <c r="C189" s="34" t="s">
        <v>420</v>
      </c>
      <c r="D189" s="34" t="s">
        <v>1</v>
      </c>
      <c r="E189" s="34" t="s">
        <v>4</v>
      </c>
      <c r="F189" s="57" t="s">
        <v>51</v>
      </c>
      <c r="G189" s="58" t="s">
        <v>55</v>
      </c>
      <c r="H189" s="58" t="s">
        <v>2</v>
      </c>
      <c r="I189" s="58" t="s">
        <v>53</v>
      </c>
      <c r="J189" s="73"/>
      <c r="K189" s="17">
        <f>K190</f>
        <v>1487.6000000000001</v>
      </c>
      <c r="L189" s="14"/>
    </row>
    <row r="190" spans="2:12" s="7" customFormat="1" ht="30" customHeight="1">
      <c r="B190" s="88" t="s">
        <v>56</v>
      </c>
      <c r="C190" s="34" t="s">
        <v>420</v>
      </c>
      <c r="D190" s="34" t="s">
        <v>1</v>
      </c>
      <c r="E190" s="34" t="s">
        <v>4</v>
      </c>
      <c r="F190" s="57" t="s">
        <v>51</v>
      </c>
      <c r="G190" s="58" t="s">
        <v>55</v>
      </c>
      <c r="H190" s="58" t="s">
        <v>2</v>
      </c>
      <c r="I190" s="58" t="s">
        <v>57</v>
      </c>
      <c r="J190" s="73"/>
      <c r="K190" s="17">
        <f>K191</f>
        <v>1487.6000000000001</v>
      </c>
      <c r="L190" s="14"/>
    </row>
    <row r="191" spans="2:14" s="7" customFormat="1" ht="31.5" customHeight="1">
      <c r="B191" s="33" t="s">
        <v>58</v>
      </c>
      <c r="C191" s="34" t="s">
        <v>420</v>
      </c>
      <c r="D191" s="34" t="s">
        <v>1</v>
      </c>
      <c r="E191" s="34" t="s">
        <v>4</v>
      </c>
      <c r="F191" s="57" t="s">
        <v>51</v>
      </c>
      <c r="G191" s="58" t="s">
        <v>55</v>
      </c>
      <c r="H191" s="58" t="s">
        <v>2</v>
      </c>
      <c r="I191" s="58" t="s">
        <v>57</v>
      </c>
      <c r="J191" s="73" t="s">
        <v>59</v>
      </c>
      <c r="K191" s="3">
        <f>1461.4+46.2-20</f>
        <v>1487.6000000000001</v>
      </c>
      <c r="L191" s="14"/>
      <c r="N191" s="24"/>
    </row>
    <row r="192" spans="2:12" s="7" customFormat="1" ht="43.5" customHeight="1">
      <c r="B192" s="176" t="s">
        <v>5</v>
      </c>
      <c r="C192" s="34" t="s">
        <v>420</v>
      </c>
      <c r="D192" s="34" t="s">
        <v>1</v>
      </c>
      <c r="E192" s="34" t="s">
        <v>6</v>
      </c>
      <c r="F192" s="57"/>
      <c r="G192" s="58"/>
      <c r="H192" s="58"/>
      <c r="I192" s="58"/>
      <c r="J192" s="73"/>
      <c r="K192" s="3">
        <f>K193+K198+K201</f>
        <v>1591.55</v>
      </c>
      <c r="L192" s="14"/>
    </row>
    <row r="193" spans="2:12" s="7" customFormat="1" ht="32.25" customHeight="1">
      <c r="B193" s="88" t="s">
        <v>60</v>
      </c>
      <c r="C193" s="34" t="s">
        <v>420</v>
      </c>
      <c r="D193" s="34" t="s">
        <v>1</v>
      </c>
      <c r="E193" s="34" t="s">
        <v>6</v>
      </c>
      <c r="F193" s="57" t="s">
        <v>61</v>
      </c>
      <c r="G193" s="58" t="s">
        <v>52</v>
      </c>
      <c r="H193" s="58" t="s">
        <v>2</v>
      </c>
      <c r="I193" s="58" t="s">
        <v>53</v>
      </c>
      <c r="J193" s="73"/>
      <c r="K193" s="3">
        <f>K194</f>
        <v>1418.46</v>
      </c>
      <c r="L193" s="14"/>
    </row>
    <row r="194" spans="2:12" s="7" customFormat="1" ht="31.5" customHeight="1">
      <c r="B194" s="88" t="s">
        <v>56</v>
      </c>
      <c r="C194" s="34" t="s">
        <v>420</v>
      </c>
      <c r="D194" s="34" t="s">
        <v>1</v>
      </c>
      <c r="E194" s="34" t="s">
        <v>6</v>
      </c>
      <c r="F194" s="57" t="s">
        <v>61</v>
      </c>
      <c r="G194" s="58" t="s">
        <v>62</v>
      </c>
      <c r="H194" s="58" t="s">
        <v>2</v>
      </c>
      <c r="I194" s="58" t="s">
        <v>57</v>
      </c>
      <c r="J194" s="73"/>
      <c r="K194" s="3">
        <f>K195+K196+K197</f>
        <v>1418.46</v>
      </c>
      <c r="L194" s="14"/>
    </row>
    <row r="195" spans="2:14" s="7" customFormat="1" ht="27" customHeight="1">
      <c r="B195" s="33" t="s">
        <v>58</v>
      </c>
      <c r="C195" s="34" t="s">
        <v>420</v>
      </c>
      <c r="D195" s="34" t="s">
        <v>1</v>
      </c>
      <c r="E195" s="34" t="s">
        <v>6</v>
      </c>
      <c r="F195" s="57" t="s">
        <v>61</v>
      </c>
      <c r="G195" s="58" t="s">
        <v>62</v>
      </c>
      <c r="H195" s="58" t="s">
        <v>2</v>
      </c>
      <c r="I195" s="58" t="s">
        <v>57</v>
      </c>
      <c r="J195" s="73" t="s">
        <v>59</v>
      </c>
      <c r="K195" s="3">
        <f>681-130-10.08</f>
        <v>540.92</v>
      </c>
      <c r="L195" s="14"/>
      <c r="N195" s="24"/>
    </row>
    <row r="196" spans="2:14" s="7" customFormat="1" ht="30" customHeight="1">
      <c r="B196" s="33" t="s">
        <v>63</v>
      </c>
      <c r="C196" s="34" t="s">
        <v>420</v>
      </c>
      <c r="D196" s="34" t="s">
        <v>1</v>
      </c>
      <c r="E196" s="34" t="s">
        <v>6</v>
      </c>
      <c r="F196" s="57" t="s">
        <v>61</v>
      </c>
      <c r="G196" s="58" t="s">
        <v>62</v>
      </c>
      <c r="H196" s="58" t="s">
        <v>2</v>
      </c>
      <c r="I196" s="58" t="s">
        <v>57</v>
      </c>
      <c r="J196" s="73" t="s">
        <v>64</v>
      </c>
      <c r="K196" s="3">
        <f>460+180+182+16.5+31.04</f>
        <v>869.54</v>
      </c>
      <c r="L196" s="14"/>
      <c r="N196" s="22"/>
    </row>
    <row r="197" spans="2:12" s="7" customFormat="1" ht="15" customHeight="1">
      <c r="B197" s="33" t="s">
        <v>65</v>
      </c>
      <c r="C197" s="34" t="s">
        <v>420</v>
      </c>
      <c r="D197" s="34" t="s">
        <v>1</v>
      </c>
      <c r="E197" s="34" t="s">
        <v>6</v>
      </c>
      <c r="F197" s="57" t="s">
        <v>61</v>
      </c>
      <c r="G197" s="58" t="s">
        <v>62</v>
      </c>
      <c r="H197" s="58" t="s">
        <v>2</v>
      </c>
      <c r="I197" s="58" t="s">
        <v>57</v>
      </c>
      <c r="J197" s="73" t="s">
        <v>66</v>
      </c>
      <c r="K197" s="17">
        <v>8</v>
      </c>
      <c r="L197" s="14"/>
    </row>
    <row r="198" spans="2:12" s="7" customFormat="1" ht="58.5" customHeight="1">
      <c r="B198" s="80" t="s">
        <v>67</v>
      </c>
      <c r="C198" s="34" t="s">
        <v>420</v>
      </c>
      <c r="D198" s="34" t="s">
        <v>1</v>
      </c>
      <c r="E198" s="34" t="s">
        <v>6</v>
      </c>
      <c r="F198" s="57" t="s">
        <v>61</v>
      </c>
      <c r="G198" s="58" t="s">
        <v>62</v>
      </c>
      <c r="H198" s="58" t="s">
        <v>2</v>
      </c>
      <c r="I198" s="58" t="s">
        <v>68</v>
      </c>
      <c r="J198" s="73"/>
      <c r="K198" s="17">
        <f>K199+K200</f>
        <v>165.6</v>
      </c>
      <c r="L198" s="14"/>
    </row>
    <row r="199" spans="2:12" s="7" customFormat="1" ht="30.75" customHeight="1">
      <c r="B199" s="33" t="s">
        <v>58</v>
      </c>
      <c r="C199" s="34" t="s">
        <v>420</v>
      </c>
      <c r="D199" s="34" t="s">
        <v>1</v>
      </c>
      <c r="E199" s="34" t="s">
        <v>6</v>
      </c>
      <c r="F199" s="57" t="s">
        <v>61</v>
      </c>
      <c r="G199" s="58" t="s">
        <v>62</v>
      </c>
      <c r="H199" s="58" t="s">
        <v>2</v>
      </c>
      <c r="I199" s="58" t="s">
        <v>68</v>
      </c>
      <c r="J199" s="73" t="s">
        <v>59</v>
      </c>
      <c r="K199" s="17">
        <v>165.6</v>
      </c>
      <c r="L199" s="14"/>
    </row>
    <row r="200" spans="2:12" s="7" customFormat="1" ht="33" customHeight="1">
      <c r="B200" s="33" t="s">
        <v>63</v>
      </c>
      <c r="C200" s="34" t="s">
        <v>420</v>
      </c>
      <c r="D200" s="34" t="s">
        <v>1</v>
      </c>
      <c r="E200" s="34" t="s">
        <v>6</v>
      </c>
      <c r="F200" s="57" t="s">
        <v>61</v>
      </c>
      <c r="G200" s="58" t="s">
        <v>62</v>
      </c>
      <c r="H200" s="58" t="s">
        <v>2</v>
      </c>
      <c r="I200" s="58" t="s">
        <v>68</v>
      </c>
      <c r="J200" s="73" t="s">
        <v>64</v>
      </c>
      <c r="K200" s="17">
        <v>0</v>
      </c>
      <c r="L200" s="14"/>
    </row>
    <row r="201" spans="2:12" s="7" customFormat="1" ht="56.25" customHeight="1">
      <c r="B201" s="228" t="s">
        <v>494</v>
      </c>
      <c r="C201" s="34" t="s">
        <v>420</v>
      </c>
      <c r="D201" s="34" t="s">
        <v>1</v>
      </c>
      <c r="E201" s="34" t="s">
        <v>6</v>
      </c>
      <c r="F201" s="57" t="s">
        <v>61</v>
      </c>
      <c r="G201" s="58" t="s">
        <v>62</v>
      </c>
      <c r="H201" s="58" t="s">
        <v>2</v>
      </c>
      <c r="I201" s="58" t="s">
        <v>493</v>
      </c>
      <c r="J201" s="73"/>
      <c r="K201" s="17">
        <f>K202</f>
        <v>7.49</v>
      </c>
      <c r="L201" s="14"/>
    </row>
    <row r="202" spans="2:12" s="7" customFormat="1" ht="33" customHeight="1">
      <c r="B202" s="33" t="s">
        <v>58</v>
      </c>
      <c r="C202" s="34" t="s">
        <v>420</v>
      </c>
      <c r="D202" s="34" t="s">
        <v>1</v>
      </c>
      <c r="E202" s="34" t="s">
        <v>6</v>
      </c>
      <c r="F202" s="57" t="s">
        <v>61</v>
      </c>
      <c r="G202" s="58" t="s">
        <v>62</v>
      </c>
      <c r="H202" s="58" t="s">
        <v>2</v>
      </c>
      <c r="I202" s="58" t="s">
        <v>493</v>
      </c>
      <c r="J202" s="73" t="s">
        <v>59</v>
      </c>
      <c r="K202" s="17">
        <v>7.49</v>
      </c>
      <c r="L202" s="14"/>
    </row>
    <row r="203" spans="2:12" s="7" customFormat="1" ht="15.75" customHeight="1">
      <c r="B203" s="80" t="s">
        <v>15</v>
      </c>
      <c r="C203" s="34" t="s">
        <v>420</v>
      </c>
      <c r="D203" s="34" t="s">
        <v>1</v>
      </c>
      <c r="E203" s="34" t="s">
        <v>16</v>
      </c>
      <c r="F203" s="57"/>
      <c r="G203" s="58"/>
      <c r="H203" s="58"/>
      <c r="I203" s="58"/>
      <c r="J203" s="73"/>
      <c r="K203" s="74">
        <f>K204</f>
        <v>82.4</v>
      </c>
      <c r="L203" s="14"/>
    </row>
    <row r="204" spans="2:12" s="7" customFormat="1" ht="36" customHeight="1">
      <c r="B204" s="88" t="s">
        <v>102</v>
      </c>
      <c r="C204" s="34" t="s">
        <v>420</v>
      </c>
      <c r="D204" s="34" t="s">
        <v>1</v>
      </c>
      <c r="E204" s="34" t="s">
        <v>16</v>
      </c>
      <c r="F204" s="57" t="s">
        <v>103</v>
      </c>
      <c r="G204" s="58" t="s">
        <v>52</v>
      </c>
      <c r="H204" s="58" t="s">
        <v>2</v>
      </c>
      <c r="I204" s="58" t="s">
        <v>104</v>
      </c>
      <c r="J204" s="73"/>
      <c r="K204" s="74">
        <f>K205</f>
        <v>82.4</v>
      </c>
      <c r="L204" s="14"/>
    </row>
    <row r="205" spans="2:12" s="7" customFormat="1" ht="29.25" customHeight="1">
      <c r="B205" s="88" t="s">
        <v>105</v>
      </c>
      <c r="C205" s="34" t="s">
        <v>420</v>
      </c>
      <c r="D205" s="34" t="s">
        <v>1</v>
      </c>
      <c r="E205" s="34" t="s">
        <v>16</v>
      </c>
      <c r="F205" s="57" t="s">
        <v>103</v>
      </c>
      <c r="G205" s="58" t="s">
        <v>52</v>
      </c>
      <c r="H205" s="58" t="s">
        <v>2</v>
      </c>
      <c r="I205" s="58" t="s">
        <v>104</v>
      </c>
      <c r="J205" s="73"/>
      <c r="K205" s="74">
        <f>K206</f>
        <v>82.4</v>
      </c>
      <c r="L205" s="14"/>
    </row>
    <row r="206" spans="2:12" s="7" customFormat="1" ht="18" customHeight="1">
      <c r="B206" s="33" t="s">
        <v>65</v>
      </c>
      <c r="C206" s="34" t="s">
        <v>420</v>
      </c>
      <c r="D206" s="34" t="s">
        <v>1</v>
      </c>
      <c r="E206" s="34" t="s">
        <v>16</v>
      </c>
      <c r="F206" s="57" t="s">
        <v>103</v>
      </c>
      <c r="G206" s="58" t="s">
        <v>52</v>
      </c>
      <c r="H206" s="58" t="s">
        <v>2</v>
      </c>
      <c r="I206" s="58" t="s">
        <v>104</v>
      </c>
      <c r="J206" s="73" t="s">
        <v>66</v>
      </c>
      <c r="K206" s="17">
        <v>82.4</v>
      </c>
      <c r="L206" s="14"/>
    </row>
    <row r="207" spans="2:12" s="7" customFormat="1" ht="30" customHeight="1">
      <c r="B207" s="89" t="s">
        <v>421</v>
      </c>
      <c r="C207" s="85" t="s">
        <v>422</v>
      </c>
      <c r="D207" s="34"/>
      <c r="E207" s="34"/>
      <c r="F207" s="57"/>
      <c r="G207" s="58"/>
      <c r="H207" s="58"/>
      <c r="I207" s="58"/>
      <c r="J207" s="73"/>
      <c r="K207" s="17">
        <f>K208+K310+K327+K346+K363+K383+K401+K396</f>
        <v>66762.66</v>
      </c>
      <c r="L207" s="14"/>
    </row>
    <row r="208" spans="2:12" s="7" customFormat="1" ht="15.75" customHeight="1">
      <c r="B208" s="177" t="s">
        <v>419</v>
      </c>
      <c r="C208" s="34" t="s">
        <v>422</v>
      </c>
      <c r="D208" s="34" t="s">
        <v>1</v>
      </c>
      <c r="E208" s="34" t="s">
        <v>2</v>
      </c>
      <c r="F208" s="57"/>
      <c r="G208" s="58"/>
      <c r="H208" s="58"/>
      <c r="I208" s="58"/>
      <c r="J208" s="73"/>
      <c r="K208" s="17">
        <f>K209+K244+K251+K255</f>
        <v>53150.08</v>
      </c>
      <c r="L208" s="14"/>
    </row>
    <row r="209" spans="2:12" s="7" customFormat="1" ht="59.25" customHeight="1">
      <c r="B209" s="80" t="s">
        <v>7</v>
      </c>
      <c r="C209" s="34" t="s">
        <v>422</v>
      </c>
      <c r="D209" s="34" t="s">
        <v>1</v>
      </c>
      <c r="E209" s="34" t="s">
        <v>8</v>
      </c>
      <c r="F209" s="57"/>
      <c r="G209" s="58"/>
      <c r="H209" s="58"/>
      <c r="I209" s="58"/>
      <c r="J209" s="73"/>
      <c r="K209" s="17">
        <f>K210+K231+K240</f>
        <v>21169.57</v>
      </c>
      <c r="L209" s="14"/>
    </row>
    <row r="210" spans="2:12" s="7" customFormat="1" ht="45.75" customHeight="1">
      <c r="B210" s="77" t="s">
        <v>362</v>
      </c>
      <c r="C210" s="34" t="s">
        <v>422</v>
      </c>
      <c r="D210" s="34" t="s">
        <v>1</v>
      </c>
      <c r="E210" s="34" t="s">
        <v>8</v>
      </c>
      <c r="F210" s="57" t="s">
        <v>70</v>
      </c>
      <c r="G210" s="58" t="s">
        <v>52</v>
      </c>
      <c r="H210" s="58" t="s">
        <v>2</v>
      </c>
      <c r="I210" s="58" t="s">
        <v>53</v>
      </c>
      <c r="J210" s="73"/>
      <c r="K210" s="17">
        <f>K211+K219</f>
        <v>20203.57</v>
      </c>
      <c r="L210" s="14"/>
    </row>
    <row r="211" spans="2:12" s="7" customFormat="1" ht="33.75" customHeight="1">
      <c r="B211" s="88" t="s">
        <v>71</v>
      </c>
      <c r="C211" s="34" t="s">
        <v>422</v>
      </c>
      <c r="D211" s="34" t="s">
        <v>1</v>
      </c>
      <c r="E211" s="34" t="s">
        <v>8</v>
      </c>
      <c r="F211" s="57" t="s">
        <v>70</v>
      </c>
      <c r="G211" s="58" t="s">
        <v>52</v>
      </c>
      <c r="H211" s="58" t="s">
        <v>1</v>
      </c>
      <c r="I211" s="58" t="s">
        <v>53</v>
      </c>
      <c r="J211" s="73"/>
      <c r="K211" s="17">
        <f>K212+K215+K217</f>
        <v>1768.05</v>
      </c>
      <c r="L211" s="14"/>
    </row>
    <row r="212" spans="2:12" s="7" customFormat="1" ht="30" customHeight="1">
      <c r="B212" s="88" t="s">
        <v>72</v>
      </c>
      <c r="C212" s="34" t="s">
        <v>422</v>
      </c>
      <c r="D212" s="34" t="s">
        <v>1</v>
      </c>
      <c r="E212" s="34" t="s">
        <v>8</v>
      </c>
      <c r="F212" s="57" t="s">
        <v>70</v>
      </c>
      <c r="G212" s="58" t="s">
        <v>52</v>
      </c>
      <c r="H212" s="58" t="s">
        <v>1</v>
      </c>
      <c r="I212" s="58" t="s">
        <v>57</v>
      </c>
      <c r="J212" s="73"/>
      <c r="K212" s="17">
        <f>K213+K214</f>
        <v>1674.45</v>
      </c>
      <c r="L212" s="14"/>
    </row>
    <row r="213" spans="2:14" s="14" customFormat="1" ht="30" customHeight="1">
      <c r="B213" s="33" t="s">
        <v>63</v>
      </c>
      <c r="C213" s="34" t="s">
        <v>422</v>
      </c>
      <c r="D213" s="34" t="s">
        <v>1</v>
      </c>
      <c r="E213" s="34" t="s">
        <v>8</v>
      </c>
      <c r="F213" s="57" t="s">
        <v>70</v>
      </c>
      <c r="G213" s="58" t="s">
        <v>52</v>
      </c>
      <c r="H213" s="58" t="s">
        <v>1</v>
      </c>
      <c r="I213" s="58" t="s">
        <v>57</v>
      </c>
      <c r="J213" s="73" t="s">
        <v>64</v>
      </c>
      <c r="K213" s="3">
        <f>1372+134+460-211.33-206.2</f>
        <v>1548.47</v>
      </c>
      <c r="N213" s="23"/>
    </row>
    <row r="214" spans="2:14" s="7" customFormat="1" ht="20.25" customHeight="1">
      <c r="B214" s="33" t="s">
        <v>65</v>
      </c>
      <c r="C214" s="34" t="s">
        <v>422</v>
      </c>
      <c r="D214" s="34" t="s">
        <v>1</v>
      </c>
      <c r="E214" s="34" t="s">
        <v>8</v>
      </c>
      <c r="F214" s="57" t="s">
        <v>70</v>
      </c>
      <c r="G214" s="58" t="s">
        <v>52</v>
      </c>
      <c r="H214" s="58" t="s">
        <v>1</v>
      </c>
      <c r="I214" s="58" t="s">
        <v>57</v>
      </c>
      <c r="J214" s="73" t="s">
        <v>66</v>
      </c>
      <c r="K214" s="3">
        <f>90+50-14.02</f>
        <v>125.98</v>
      </c>
      <c r="L214" s="14"/>
      <c r="N214" s="24"/>
    </row>
    <row r="215" spans="2:12" s="7" customFormat="1" ht="85.5" customHeight="1">
      <c r="B215" s="80" t="s">
        <v>73</v>
      </c>
      <c r="C215" s="34" t="s">
        <v>422</v>
      </c>
      <c r="D215" s="34" t="s">
        <v>1</v>
      </c>
      <c r="E215" s="34" t="s">
        <v>8</v>
      </c>
      <c r="F215" s="57" t="s">
        <v>70</v>
      </c>
      <c r="G215" s="58" t="s">
        <v>52</v>
      </c>
      <c r="H215" s="58" t="s">
        <v>1</v>
      </c>
      <c r="I215" s="58" t="s">
        <v>74</v>
      </c>
      <c r="J215" s="73"/>
      <c r="K215" s="17">
        <f>K216</f>
        <v>30</v>
      </c>
      <c r="L215" s="14"/>
    </row>
    <row r="216" spans="2:12" s="7" customFormat="1" ht="29.25" customHeight="1">
      <c r="B216" s="33" t="s">
        <v>63</v>
      </c>
      <c r="C216" s="34" t="s">
        <v>422</v>
      </c>
      <c r="D216" s="34" t="s">
        <v>1</v>
      </c>
      <c r="E216" s="34" t="s">
        <v>8</v>
      </c>
      <c r="F216" s="57" t="s">
        <v>70</v>
      </c>
      <c r="G216" s="58" t="s">
        <v>52</v>
      </c>
      <c r="H216" s="58" t="s">
        <v>1</v>
      </c>
      <c r="I216" s="58" t="s">
        <v>74</v>
      </c>
      <c r="J216" s="73" t="s">
        <v>64</v>
      </c>
      <c r="K216" s="17">
        <v>30</v>
      </c>
      <c r="L216" s="14"/>
    </row>
    <row r="217" spans="2:12" s="9" customFormat="1" ht="57" customHeight="1">
      <c r="B217" s="66" t="s">
        <v>457</v>
      </c>
      <c r="C217" s="25" t="s">
        <v>422</v>
      </c>
      <c r="D217" s="25" t="s">
        <v>1</v>
      </c>
      <c r="E217" s="25" t="s">
        <v>8</v>
      </c>
      <c r="F217" s="26" t="s">
        <v>70</v>
      </c>
      <c r="G217" s="27" t="s">
        <v>52</v>
      </c>
      <c r="H217" s="27" t="s">
        <v>1</v>
      </c>
      <c r="I217" s="27" t="s">
        <v>423</v>
      </c>
      <c r="J217" s="67"/>
      <c r="K217" s="45">
        <f>K218</f>
        <v>63.6</v>
      </c>
      <c r="L217" s="30"/>
    </row>
    <row r="218" spans="2:13" s="7" customFormat="1" ht="29.25" customHeight="1">
      <c r="B218" s="33" t="s">
        <v>63</v>
      </c>
      <c r="C218" s="34" t="s">
        <v>422</v>
      </c>
      <c r="D218" s="34" t="s">
        <v>1</v>
      </c>
      <c r="E218" s="34" t="s">
        <v>8</v>
      </c>
      <c r="F218" s="57" t="s">
        <v>70</v>
      </c>
      <c r="G218" s="58" t="s">
        <v>52</v>
      </c>
      <c r="H218" s="58" t="s">
        <v>1</v>
      </c>
      <c r="I218" s="58" t="s">
        <v>423</v>
      </c>
      <c r="J218" s="73" t="s">
        <v>64</v>
      </c>
      <c r="K218" s="17">
        <v>63.6</v>
      </c>
      <c r="L218" s="14"/>
      <c r="M218" s="16"/>
    </row>
    <row r="219" spans="2:12" s="7" customFormat="1" ht="33" customHeight="1">
      <c r="B219" s="88" t="s">
        <v>365</v>
      </c>
      <c r="C219" s="34" t="s">
        <v>422</v>
      </c>
      <c r="D219" s="34" t="s">
        <v>1</v>
      </c>
      <c r="E219" s="34" t="s">
        <v>8</v>
      </c>
      <c r="F219" s="57" t="s">
        <v>70</v>
      </c>
      <c r="G219" s="58" t="s">
        <v>52</v>
      </c>
      <c r="H219" s="58" t="s">
        <v>4</v>
      </c>
      <c r="I219" s="58" t="s">
        <v>53</v>
      </c>
      <c r="J219" s="73"/>
      <c r="K219" s="17">
        <f>K220+K221+K223+K227+K225+K229</f>
        <v>18435.52</v>
      </c>
      <c r="L219" s="14"/>
    </row>
    <row r="220" spans="2:14" s="7" customFormat="1" ht="27.75" customHeight="1">
      <c r="B220" s="33" t="s">
        <v>58</v>
      </c>
      <c r="C220" s="34" t="s">
        <v>422</v>
      </c>
      <c r="D220" s="34" t="s">
        <v>1</v>
      </c>
      <c r="E220" s="34" t="s">
        <v>8</v>
      </c>
      <c r="F220" s="57" t="s">
        <v>70</v>
      </c>
      <c r="G220" s="58" t="s">
        <v>52</v>
      </c>
      <c r="H220" s="58" t="s">
        <v>4</v>
      </c>
      <c r="I220" s="58" t="s">
        <v>75</v>
      </c>
      <c r="J220" s="73" t="s">
        <v>59</v>
      </c>
      <c r="K220" s="3">
        <f>15251.8+1399.6+1029+52.9</f>
        <v>17733.3</v>
      </c>
      <c r="L220" s="14"/>
      <c r="N220" s="22"/>
    </row>
    <row r="221" spans="2:12" s="7" customFormat="1" ht="83.25" customHeight="1">
      <c r="B221" s="80" t="s">
        <v>73</v>
      </c>
      <c r="C221" s="34" t="s">
        <v>422</v>
      </c>
      <c r="D221" s="34" t="s">
        <v>1</v>
      </c>
      <c r="E221" s="34" t="s">
        <v>8</v>
      </c>
      <c r="F221" s="57" t="s">
        <v>70</v>
      </c>
      <c r="G221" s="58" t="s">
        <v>52</v>
      </c>
      <c r="H221" s="58" t="s">
        <v>4</v>
      </c>
      <c r="I221" s="58" t="s">
        <v>74</v>
      </c>
      <c r="J221" s="73"/>
      <c r="K221" s="17">
        <f>K222</f>
        <v>270.5</v>
      </c>
      <c r="L221" s="14"/>
    </row>
    <row r="222" spans="2:12" s="7" customFormat="1" ht="27.75" customHeight="1">
      <c r="B222" s="33" t="s">
        <v>58</v>
      </c>
      <c r="C222" s="34" t="s">
        <v>422</v>
      </c>
      <c r="D222" s="34" t="s">
        <v>1</v>
      </c>
      <c r="E222" s="34" t="s">
        <v>8</v>
      </c>
      <c r="F222" s="57" t="s">
        <v>70</v>
      </c>
      <c r="G222" s="58" t="s">
        <v>52</v>
      </c>
      <c r="H222" s="58" t="s">
        <v>4</v>
      </c>
      <c r="I222" s="58" t="s">
        <v>74</v>
      </c>
      <c r="J222" s="73" t="s">
        <v>59</v>
      </c>
      <c r="K222" s="17">
        <v>270.5</v>
      </c>
      <c r="L222" s="14"/>
    </row>
    <row r="223" spans="2:12" s="7" customFormat="1" ht="78" customHeight="1">
      <c r="B223" s="80" t="s">
        <v>76</v>
      </c>
      <c r="C223" s="34" t="s">
        <v>422</v>
      </c>
      <c r="D223" s="34" t="s">
        <v>1</v>
      </c>
      <c r="E223" s="34" t="s">
        <v>8</v>
      </c>
      <c r="F223" s="57" t="s">
        <v>70</v>
      </c>
      <c r="G223" s="58" t="s">
        <v>52</v>
      </c>
      <c r="H223" s="58" t="s">
        <v>4</v>
      </c>
      <c r="I223" s="58" t="s">
        <v>77</v>
      </c>
      <c r="J223" s="73"/>
      <c r="K223" s="17">
        <f>K224</f>
        <v>12</v>
      </c>
      <c r="L223" s="14"/>
    </row>
    <row r="224" spans="2:13" s="7" customFormat="1" ht="30.75" customHeight="1">
      <c r="B224" s="33" t="s">
        <v>58</v>
      </c>
      <c r="C224" s="34" t="s">
        <v>422</v>
      </c>
      <c r="D224" s="34" t="s">
        <v>1</v>
      </c>
      <c r="E224" s="34" t="s">
        <v>8</v>
      </c>
      <c r="F224" s="57" t="s">
        <v>70</v>
      </c>
      <c r="G224" s="58" t="s">
        <v>52</v>
      </c>
      <c r="H224" s="58" t="s">
        <v>4</v>
      </c>
      <c r="I224" s="58" t="s">
        <v>77</v>
      </c>
      <c r="J224" s="73" t="s">
        <v>59</v>
      </c>
      <c r="K224" s="17">
        <f>34.4-22.4</f>
        <v>12</v>
      </c>
      <c r="L224" s="14"/>
      <c r="M224" s="48"/>
    </row>
    <row r="225" spans="2:13" s="7" customFormat="1" ht="30.75" customHeight="1">
      <c r="B225" s="33" t="s">
        <v>463</v>
      </c>
      <c r="C225" s="34" t="s">
        <v>422</v>
      </c>
      <c r="D225" s="34" t="s">
        <v>1</v>
      </c>
      <c r="E225" s="34" t="s">
        <v>8</v>
      </c>
      <c r="F225" s="57" t="s">
        <v>70</v>
      </c>
      <c r="G225" s="58" t="s">
        <v>52</v>
      </c>
      <c r="H225" s="58" t="s">
        <v>4</v>
      </c>
      <c r="I225" s="58" t="s">
        <v>464</v>
      </c>
      <c r="J225" s="73"/>
      <c r="K225" s="17">
        <f>K226</f>
        <v>22.4</v>
      </c>
      <c r="L225" s="14"/>
      <c r="M225" s="48"/>
    </row>
    <row r="226" spans="2:13" s="7" customFormat="1" ht="30.75" customHeight="1">
      <c r="B226" s="33" t="s">
        <v>58</v>
      </c>
      <c r="C226" s="34" t="s">
        <v>422</v>
      </c>
      <c r="D226" s="34" t="s">
        <v>1</v>
      </c>
      <c r="E226" s="34" t="s">
        <v>8</v>
      </c>
      <c r="F226" s="57" t="s">
        <v>70</v>
      </c>
      <c r="G226" s="58" t="s">
        <v>52</v>
      </c>
      <c r="H226" s="58" t="s">
        <v>4</v>
      </c>
      <c r="I226" s="58" t="s">
        <v>464</v>
      </c>
      <c r="J226" s="73" t="s">
        <v>59</v>
      </c>
      <c r="K226" s="17">
        <v>22.4</v>
      </c>
      <c r="L226" s="14"/>
      <c r="M226" s="22"/>
    </row>
    <row r="227" spans="2:12" s="7" customFormat="1" ht="54.75" customHeight="1">
      <c r="B227" s="76" t="s">
        <v>78</v>
      </c>
      <c r="C227" s="34" t="s">
        <v>422</v>
      </c>
      <c r="D227" s="34" t="s">
        <v>1</v>
      </c>
      <c r="E227" s="34" t="s">
        <v>8</v>
      </c>
      <c r="F227" s="57" t="s">
        <v>70</v>
      </c>
      <c r="G227" s="58" t="s">
        <v>52</v>
      </c>
      <c r="H227" s="58" t="s">
        <v>4</v>
      </c>
      <c r="I227" s="65" t="s">
        <v>79</v>
      </c>
      <c r="J227" s="73"/>
      <c r="K227" s="17">
        <f>K228</f>
        <v>160.9</v>
      </c>
      <c r="L227" s="14"/>
    </row>
    <row r="228" spans="2:12" s="7" customFormat="1" ht="24" customHeight="1">
      <c r="B228" s="77" t="s">
        <v>80</v>
      </c>
      <c r="C228" s="34" t="s">
        <v>422</v>
      </c>
      <c r="D228" s="34" t="s">
        <v>1</v>
      </c>
      <c r="E228" s="34" t="s">
        <v>8</v>
      </c>
      <c r="F228" s="57" t="s">
        <v>70</v>
      </c>
      <c r="G228" s="58" t="s">
        <v>52</v>
      </c>
      <c r="H228" s="58" t="s">
        <v>4</v>
      </c>
      <c r="I228" s="65" t="s">
        <v>79</v>
      </c>
      <c r="J228" s="73" t="s">
        <v>59</v>
      </c>
      <c r="K228" s="17">
        <v>160.9</v>
      </c>
      <c r="L228" s="14"/>
    </row>
    <row r="229" spans="2:12" s="7" customFormat="1" ht="58.5" customHeight="1">
      <c r="B229" s="228" t="s">
        <v>494</v>
      </c>
      <c r="C229" s="34" t="s">
        <v>422</v>
      </c>
      <c r="D229" s="34" t="s">
        <v>1</v>
      </c>
      <c r="E229" s="34" t="s">
        <v>8</v>
      </c>
      <c r="F229" s="226" t="s">
        <v>70</v>
      </c>
      <c r="G229" s="227" t="s">
        <v>52</v>
      </c>
      <c r="H229" s="227" t="s">
        <v>4</v>
      </c>
      <c r="I229" s="112" t="s">
        <v>493</v>
      </c>
      <c r="J229" s="73"/>
      <c r="K229" s="17">
        <f>K230</f>
        <v>236.42</v>
      </c>
      <c r="L229" s="14"/>
    </row>
    <row r="230" spans="2:13" s="7" customFormat="1" ht="33.75" customHeight="1">
      <c r="B230" s="33" t="s">
        <v>58</v>
      </c>
      <c r="C230" s="34" t="s">
        <v>422</v>
      </c>
      <c r="D230" s="34" t="s">
        <v>1</v>
      </c>
      <c r="E230" s="34" t="s">
        <v>8</v>
      </c>
      <c r="F230" s="91" t="s">
        <v>70</v>
      </c>
      <c r="G230" s="91" t="s">
        <v>52</v>
      </c>
      <c r="H230" s="91" t="s">
        <v>4</v>
      </c>
      <c r="I230" s="91" t="s">
        <v>493</v>
      </c>
      <c r="J230" s="73" t="s">
        <v>59</v>
      </c>
      <c r="K230" s="17">
        <v>236.42</v>
      </c>
      <c r="L230" s="14"/>
      <c r="M230" s="22"/>
    </row>
    <row r="231" spans="2:12" s="7" customFormat="1" ht="44.25" customHeight="1">
      <c r="B231" s="80" t="s">
        <v>84</v>
      </c>
      <c r="C231" s="34" t="s">
        <v>422</v>
      </c>
      <c r="D231" s="34" t="s">
        <v>1</v>
      </c>
      <c r="E231" s="34" t="s">
        <v>8</v>
      </c>
      <c r="F231" s="226" t="s">
        <v>6</v>
      </c>
      <c r="G231" s="227" t="s">
        <v>52</v>
      </c>
      <c r="H231" s="227" t="s">
        <v>2</v>
      </c>
      <c r="I231" s="112" t="s">
        <v>53</v>
      </c>
      <c r="J231" s="73"/>
      <c r="K231" s="17">
        <f>K232</f>
        <v>636.6</v>
      </c>
      <c r="L231" s="14"/>
    </row>
    <row r="232" spans="2:12" s="7" customFormat="1" ht="31.5" customHeight="1">
      <c r="B232" s="80" t="s">
        <v>85</v>
      </c>
      <c r="C232" s="34" t="s">
        <v>422</v>
      </c>
      <c r="D232" s="34" t="s">
        <v>1</v>
      </c>
      <c r="E232" s="34" t="s">
        <v>8</v>
      </c>
      <c r="F232" s="96" t="s">
        <v>6</v>
      </c>
      <c r="G232" s="225" t="s">
        <v>55</v>
      </c>
      <c r="H232" s="225" t="s">
        <v>2</v>
      </c>
      <c r="I232" s="197" t="s">
        <v>53</v>
      </c>
      <c r="J232" s="73"/>
      <c r="K232" s="17">
        <f>K233</f>
        <v>636.6</v>
      </c>
      <c r="L232" s="14"/>
    </row>
    <row r="233" spans="2:12" s="7" customFormat="1" ht="47.25" customHeight="1">
      <c r="B233" s="88" t="s">
        <v>86</v>
      </c>
      <c r="C233" s="34" t="s">
        <v>422</v>
      </c>
      <c r="D233" s="34" t="s">
        <v>1</v>
      </c>
      <c r="E233" s="34" t="s">
        <v>8</v>
      </c>
      <c r="F233" s="91" t="s">
        <v>6</v>
      </c>
      <c r="G233" s="91" t="s">
        <v>55</v>
      </c>
      <c r="H233" s="91" t="s">
        <v>1</v>
      </c>
      <c r="I233" s="91" t="s">
        <v>53</v>
      </c>
      <c r="J233" s="73"/>
      <c r="K233" s="17">
        <f>K234+K237</f>
        <v>636.6</v>
      </c>
      <c r="L233" s="14"/>
    </row>
    <row r="234" spans="2:12" s="7" customFormat="1" ht="82.5" customHeight="1">
      <c r="B234" s="88" t="s">
        <v>87</v>
      </c>
      <c r="C234" s="34" t="s">
        <v>422</v>
      </c>
      <c r="D234" s="34" t="s">
        <v>1</v>
      </c>
      <c r="E234" s="34" t="s">
        <v>8</v>
      </c>
      <c r="F234" s="35" t="s">
        <v>6</v>
      </c>
      <c r="G234" s="36" t="s">
        <v>55</v>
      </c>
      <c r="H234" s="36" t="s">
        <v>1</v>
      </c>
      <c r="I234" s="37" t="s">
        <v>88</v>
      </c>
      <c r="J234" s="73"/>
      <c r="K234" s="17">
        <f>K235+K236</f>
        <v>375.6</v>
      </c>
      <c r="L234" s="14"/>
    </row>
    <row r="235" spans="2:13" s="7" customFormat="1" ht="27" customHeight="1">
      <c r="B235" s="33" t="s">
        <v>58</v>
      </c>
      <c r="C235" s="34" t="s">
        <v>422</v>
      </c>
      <c r="D235" s="34" t="s">
        <v>1</v>
      </c>
      <c r="E235" s="34" t="s">
        <v>8</v>
      </c>
      <c r="F235" s="91" t="s">
        <v>6</v>
      </c>
      <c r="G235" s="91" t="s">
        <v>55</v>
      </c>
      <c r="H235" s="91" t="s">
        <v>1</v>
      </c>
      <c r="I235" s="37" t="s">
        <v>88</v>
      </c>
      <c r="J235" s="73" t="s">
        <v>59</v>
      </c>
      <c r="K235" s="17">
        <f>591.5-261-15-45</f>
        <v>270.5</v>
      </c>
      <c r="L235" s="14"/>
      <c r="M235" s="48"/>
    </row>
    <row r="236" spans="2:13" s="7" customFormat="1" ht="30.75" customHeight="1">
      <c r="B236" s="33" t="s">
        <v>63</v>
      </c>
      <c r="C236" s="34" t="s">
        <v>422</v>
      </c>
      <c r="D236" s="34" t="s">
        <v>1</v>
      </c>
      <c r="E236" s="34" t="s">
        <v>8</v>
      </c>
      <c r="F236" s="35" t="s">
        <v>6</v>
      </c>
      <c r="G236" s="36" t="s">
        <v>55</v>
      </c>
      <c r="H236" s="36" t="s">
        <v>1</v>
      </c>
      <c r="I236" s="37" t="s">
        <v>88</v>
      </c>
      <c r="J236" s="73" t="s">
        <v>64</v>
      </c>
      <c r="K236" s="17">
        <f>45.1+15+45</f>
        <v>105.1</v>
      </c>
      <c r="L236" s="14"/>
      <c r="M236" s="22"/>
    </row>
    <row r="237" spans="2:12" s="7" customFormat="1" ht="30.75" customHeight="1">
      <c r="B237" s="33" t="s">
        <v>463</v>
      </c>
      <c r="C237" s="34" t="s">
        <v>422</v>
      </c>
      <c r="D237" s="34" t="s">
        <v>1</v>
      </c>
      <c r="E237" s="34" t="s">
        <v>8</v>
      </c>
      <c r="F237" s="35" t="s">
        <v>6</v>
      </c>
      <c r="G237" s="36" t="s">
        <v>55</v>
      </c>
      <c r="H237" s="36" t="s">
        <v>1</v>
      </c>
      <c r="I237" s="58" t="s">
        <v>464</v>
      </c>
      <c r="J237" s="73"/>
      <c r="K237" s="17">
        <f>K238+K239</f>
        <v>261</v>
      </c>
      <c r="L237" s="14"/>
    </row>
    <row r="238" spans="2:13" s="7" customFormat="1" ht="30.75" customHeight="1">
      <c r="B238" s="33" t="s">
        <v>58</v>
      </c>
      <c r="C238" s="34" t="s">
        <v>422</v>
      </c>
      <c r="D238" s="34" t="s">
        <v>1</v>
      </c>
      <c r="E238" s="34" t="s">
        <v>8</v>
      </c>
      <c r="F238" s="35" t="s">
        <v>6</v>
      </c>
      <c r="G238" s="36" t="s">
        <v>55</v>
      </c>
      <c r="H238" s="36" t="s">
        <v>1</v>
      </c>
      <c r="I238" s="58" t="s">
        <v>464</v>
      </c>
      <c r="J238" s="73" t="s">
        <v>59</v>
      </c>
      <c r="K238" s="17">
        <v>261</v>
      </c>
      <c r="L238" s="14"/>
      <c r="M238" s="22"/>
    </row>
    <row r="239" spans="2:13" s="7" customFormat="1" ht="30.75" customHeight="1">
      <c r="B239" s="33" t="s">
        <v>63</v>
      </c>
      <c r="C239" s="34" t="s">
        <v>422</v>
      </c>
      <c r="D239" s="34" t="s">
        <v>1</v>
      </c>
      <c r="E239" s="34" t="s">
        <v>8</v>
      </c>
      <c r="F239" s="35" t="s">
        <v>6</v>
      </c>
      <c r="G239" s="36" t="s">
        <v>55</v>
      </c>
      <c r="H239" s="36" t="s">
        <v>1</v>
      </c>
      <c r="I239" s="58" t="s">
        <v>464</v>
      </c>
      <c r="J239" s="73" t="s">
        <v>64</v>
      </c>
      <c r="K239" s="17">
        <v>0</v>
      </c>
      <c r="L239" s="14"/>
      <c r="M239" s="22"/>
    </row>
    <row r="240" spans="2:12" s="7" customFormat="1" ht="30.75" customHeight="1">
      <c r="B240" s="33" t="s">
        <v>81</v>
      </c>
      <c r="C240" s="34" t="s">
        <v>422</v>
      </c>
      <c r="D240" s="34" t="s">
        <v>1</v>
      </c>
      <c r="E240" s="34" t="s">
        <v>8</v>
      </c>
      <c r="F240" s="57" t="s">
        <v>82</v>
      </c>
      <c r="G240" s="58" t="s">
        <v>52</v>
      </c>
      <c r="H240" s="58" t="s">
        <v>2</v>
      </c>
      <c r="I240" s="58" t="s">
        <v>53</v>
      </c>
      <c r="J240" s="73"/>
      <c r="K240" s="17">
        <f>K241</f>
        <v>329.4</v>
      </c>
      <c r="L240" s="14"/>
    </row>
    <row r="241" spans="2:12" s="7" customFormat="1" ht="31.5" customHeight="1">
      <c r="B241" s="80" t="s">
        <v>83</v>
      </c>
      <c r="C241" s="34" t="s">
        <v>422</v>
      </c>
      <c r="D241" s="34" t="s">
        <v>1</v>
      </c>
      <c r="E241" s="34" t="s">
        <v>8</v>
      </c>
      <c r="F241" s="57" t="s">
        <v>82</v>
      </c>
      <c r="G241" s="58" t="s">
        <v>52</v>
      </c>
      <c r="H241" s="58" t="s">
        <v>2</v>
      </c>
      <c r="I241" s="58" t="s">
        <v>68</v>
      </c>
      <c r="J241" s="73"/>
      <c r="K241" s="17">
        <f>K242+K243</f>
        <v>329.4</v>
      </c>
      <c r="L241" s="14"/>
    </row>
    <row r="242" spans="2:15" s="7" customFormat="1" ht="29.25" customHeight="1">
      <c r="B242" s="33" t="s">
        <v>58</v>
      </c>
      <c r="C242" s="34" t="s">
        <v>422</v>
      </c>
      <c r="D242" s="34" t="s">
        <v>1</v>
      </c>
      <c r="E242" s="34" t="s">
        <v>8</v>
      </c>
      <c r="F242" s="57" t="s">
        <v>82</v>
      </c>
      <c r="G242" s="58" t="s">
        <v>52</v>
      </c>
      <c r="H242" s="58" t="s">
        <v>2</v>
      </c>
      <c r="I242" s="58" t="s">
        <v>68</v>
      </c>
      <c r="J242" s="73" t="s">
        <v>59</v>
      </c>
      <c r="K242" s="17">
        <f>221.1+5.9</f>
        <v>227</v>
      </c>
      <c r="L242" s="14"/>
      <c r="O242" s="22"/>
    </row>
    <row r="243" spans="2:15" s="7" customFormat="1" ht="30" customHeight="1">
      <c r="B243" s="33" t="s">
        <v>63</v>
      </c>
      <c r="C243" s="34" t="s">
        <v>422</v>
      </c>
      <c r="D243" s="34" t="s">
        <v>1</v>
      </c>
      <c r="E243" s="34" t="s">
        <v>8</v>
      </c>
      <c r="F243" s="57" t="s">
        <v>82</v>
      </c>
      <c r="G243" s="58" t="s">
        <v>52</v>
      </c>
      <c r="H243" s="58" t="s">
        <v>2</v>
      </c>
      <c r="I243" s="58" t="s">
        <v>68</v>
      </c>
      <c r="J243" s="73" t="s">
        <v>64</v>
      </c>
      <c r="K243" s="17">
        <f>108.3-5.9</f>
        <v>102.39999999999999</v>
      </c>
      <c r="L243" s="14"/>
      <c r="O243" s="24"/>
    </row>
    <row r="244" spans="2:12" s="7" customFormat="1" ht="16.5" customHeight="1">
      <c r="B244" s="33" t="s">
        <v>9</v>
      </c>
      <c r="C244" s="34" t="s">
        <v>422</v>
      </c>
      <c r="D244" s="73" t="s">
        <v>1</v>
      </c>
      <c r="E244" s="73" t="s">
        <v>10</v>
      </c>
      <c r="F244" s="57"/>
      <c r="G244" s="58"/>
      <c r="H244" s="58"/>
      <c r="I244" s="58"/>
      <c r="J244" s="84"/>
      <c r="K244" s="17">
        <f>K245</f>
        <v>4.3</v>
      </c>
      <c r="L244" s="14"/>
    </row>
    <row r="245" spans="2:12" s="7" customFormat="1" ht="16.5" customHeight="1">
      <c r="B245" s="33" t="s">
        <v>89</v>
      </c>
      <c r="C245" s="34" t="s">
        <v>422</v>
      </c>
      <c r="D245" s="73" t="s">
        <v>1</v>
      </c>
      <c r="E245" s="73" t="s">
        <v>10</v>
      </c>
      <c r="F245" s="57" t="s">
        <v>90</v>
      </c>
      <c r="G245" s="58" t="s">
        <v>52</v>
      </c>
      <c r="H245" s="58" t="s">
        <v>2</v>
      </c>
      <c r="I245" s="58" t="s">
        <v>53</v>
      </c>
      <c r="J245" s="84"/>
      <c r="K245" s="17">
        <f>K246</f>
        <v>4.3</v>
      </c>
      <c r="L245" s="14"/>
    </row>
    <row r="246" spans="2:12" s="7" customFormat="1" ht="47.25" customHeight="1">
      <c r="B246" s="77" t="s">
        <v>91</v>
      </c>
      <c r="C246" s="34" t="s">
        <v>422</v>
      </c>
      <c r="D246" s="73" t="s">
        <v>1</v>
      </c>
      <c r="E246" s="73" t="s">
        <v>10</v>
      </c>
      <c r="F246" s="57" t="s">
        <v>90</v>
      </c>
      <c r="G246" s="58" t="s">
        <v>52</v>
      </c>
      <c r="H246" s="58" t="s">
        <v>2</v>
      </c>
      <c r="I246" s="58" t="s">
        <v>92</v>
      </c>
      <c r="J246" s="84"/>
      <c r="K246" s="17">
        <f>K247</f>
        <v>4.3</v>
      </c>
      <c r="L246" s="14"/>
    </row>
    <row r="247" spans="2:12" s="7" customFormat="1" ht="30" customHeight="1">
      <c r="B247" s="33" t="s">
        <v>63</v>
      </c>
      <c r="C247" s="34" t="s">
        <v>422</v>
      </c>
      <c r="D247" s="73" t="s">
        <v>1</v>
      </c>
      <c r="E247" s="73" t="s">
        <v>10</v>
      </c>
      <c r="F247" s="57" t="s">
        <v>90</v>
      </c>
      <c r="G247" s="58" t="s">
        <v>52</v>
      </c>
      <c r="H247" s="58" t="s">
        <v>2</v>
      </c>
      <c r="I247" s="58" t="s">
        <v>92</v>
      </c>
      <c r="J247" s="84">
        <v>240</v>
      </c>
      <c r="K247" s="17">
        <v>4.3</v>
      </c>
      <c r="L247" s="14"/>
    </row>
    <row r="248" spans="2:12" s="7" customFormat="1" ht="23.25" customHeight="1">
      <c r="B248" s="80" t="s">
        <v>424</v>
      </c>
      <c r="C248" s="34" t="s">
        <v>422</v>
      </c>
      <c r="D248" s="73" t="s">
        <v>1</v>
      </c>
      <c r="E248" s="73" t="s">
        <v>27</v>
      </c>
      <c r="F248" s="57"/>
      <c r="G248" s="58"/>
      <c r="H248" s="58"/>
      <c r="I248" s="58"/>
      <c r="J248" s="84"/>
      <c r="K248" s="17">
        <f>K249</f>
        <v>0</v>
      </c>
      <c r="L248" s="14"/>
    </row>
    <row r="249" spans="2:12" s="7" customFormat="1" ht="21.75" customHeight="1">
      <c r="B249" s="88" t="s">
        <v>425</v>
      </c>
      <c r="C249" s="34" t="s">
        <v>422</v>
      </c>
      <c r="D249" s="73" t="s">
        <v>1</v>
      </c>
      <c r="E249" s="73" t="s">
        <v>27</v>
      </c>
      <c r="F249" s="57"/>
      <c r="G249" s="58"/>
      <c r="H249" s="58"/>
      <c r="I249" s="58"/>
      <c r="J249" s="84"/>
      <c r="K249" s="17">
        <f>K250</f>
        <v>0</v>
      </c>
      <c r="L249" s="14"/>
    </row>
    <row r="250" spans="2:12" s="7" customFormat="1" ht="30.75" customHeight="1">
      <c r="B250" s="33" t="s">
        <v>190</v>
      </c>
      <c r="C250" s="34" t="s">
        <v>422</v>
      </c>
      <c r="D250" s="73" t="s">
        <v>1</v>
      </c>
      <c r="E250" s="73" t="s">
        <v>27</v>
      </c>
      <c r="F250" s="57"/>
      <c r="G250" s="58"/>
      <c r="H250" s="58"/>
      <c r="I250" s="58"/>
      <c r="J250" s="84">
        <v>240</v>
      </c>
      <c r="K250" s="17">
        <v>0</v>
      </c>
      <c r="L250" s="14"/>
    </row>
    <row r="251" spans="2:12" s="7" customFormat="1" ht="16.5" customHeight="1">
      <c r="B251" s="33" t="s">
        <v>13</v>
      </c>
      <c r="C251" s="34" t="s">
        <v>422</v>
      </c>
      <c r="D251" s="34" t="s">
        <v>1</v>
      </c>
      <c r="E251" s="34" t="s">
        <v>14</v>
      </c>
      <c r="F251" s="57"/>
      <c r="G251" s="58"/>
      <c r="H251" s="58"/>
      <c r="I251" s="58"/>
      <c r="J251" s="73"/>
      <c r="K251" s="17">
        <f>K252</f>
        <v>0</v>
      </c>
      <c r="L251" s="14"/>
    </row>
    <row r="252" spans="2:12" s="7" customFormat="1" ht="16.5" customHeight="1">
      <c r="B252" s="33" t="s">
        <v>96</v>
      </c>
      <c r="C252" s="34" t="s">
        <v>422</v>
      </c>
      <c r="D252" s="34" t="s">
        <v>1</v>
      </c>
      <c r="E252" s="34" t="s">
        <v>14</v>
      </c>
      <c r="F252" s="57" t="s">
        <v>97</v>
      </c>
      <c r="G252" s="58" t="s">
        <v>52</v>
      </c>
      <c r="H252" s="58" t="s">
        <v>2</v>
      </c>
      <c r="I252" s="58" t="s">
        <v>53</v>
      </c>
      <c r="J252" s="73"/>
      <c r="K252" s="17">
        <f>K253</f>
        <v>0</v>
      </c>
      <c r="L252" s="14"/>
    </row>
    <row r="253" spans="2:12" s="7" customFormat="1" ht="29.25" customHeight="1">
      <c r="B253" s="33" t="s">
        <v>98</v>
      </c>
      <c r="C253" s="34" t="s">
        <v>422</v>
      </c>
      <c r="D253" s="34" t="s">
        <v>1</v>
      </c>
      <c r="E253" s="34" t="s">
        <v>14</v>
      </c>
      <c r="F253" s="57" t="s">
        <v>97</v>
      </c>
      <c r="G253" s="58" t="s">
        <v>99</v>
      </c>
      <c r="H253" s="58" t="s">
        <v>2</v>
      </c>
      <c r="I253" s="58" t="s">
        <v>53</v>
      </c>
      <c r="J253" s="73"/>
      <c r="K253" s="17">
        <f>K254</f>
        <v>0</v>
      </c>
      <c r="L253" s="14"/>
    </row>
    <row r="254" spans="2:14" s="7" customFormat="1" ht="15.75" customHeight="1">
      <c r="B254" s="33" t="s">
        <v>100</v>
      </c>
      <c r="C254" s="34" t="s">
        <v>422</v>
      </c>
      <c r="D254" s="34" t="s">
        <v>1</v>
      </c>
      <c r="E254" s="34" t="s">
        <v>14</v>
      </c>
      <c r="F254" s="57" t="s">
        <v>97</v>
      </c>
      <c r="G254" s="58" t="s">
        <v>99</v>
      </c>
      <c r="H254" s="58" t="s">
        <v>2</v>
      </c>
      <c r="I254" s="58" t="s">
        <v>53</v>
      </c>
      <c r="J254" s="73" t="s">
        <v>101</v>
      </c>
      <c r="K254" s="17">
        <v>0</v>
      </c>
      <c r="L254" s="14"/>
      <c r="N254" s="24"/>
    </row>
    <row r="255" spans="2:12" s="7" customFormat="1" ht="15.75" customHeight="1">
      <c r="B255" s="80" t="s">
        <v>15</v>
      </c>
      <c r="C255" s="34" t="s">
        <v>422</v>
      </c>
      <c r="D255" s="73" t="s">
        <v>1</v>
      </c>
      <c r="E255" s="73" t="s">
        <v>16</v>
      </c>
      <c r="F255" s="57"/>
      <c r="G255" s="58"/>
      <c r="H255" s="58"/>
      <c r="I255" s="58"/>
      <c r="J255" s="73"/>
      <c r="K255" s="17">
        <f>K256+K269+K282+K285+K296+K303+K292</f>
        <v>31976.21</v>
      </c>
      <c r="L255" s="14"/>
    </row>
    <row r="256" spans="2:12" s="7" customFormat="1" ht="39" customHeight="1">
      <c r="B256" s="47" t="s">
        <v>114</v>
      </c>
      <c r="C256" s="34" t="s">
        <v>422</v>
      </c>
      <c r="D256" s="73" t="s">
        <v>1</v>
      </c>
      <c r="E256" s="73" t="s">
        <v>16</v>
      </c>
      <c r="F256" s="57" t="s">
        <v>115</v>
      </c>
      <c r="G256" s="58" t="s">
        <v>52</v>
      </c>
      <c r="H256" s="58" t="s">
        <v>2</v>
      </c>
      <c r="I256" s="58" t="s">
        <v>53</v>
      </c>
      <c r="J256" s="73"/>
      <c r="K256" s="17">
        <f>K257+K263</f>
        <v>20542.489999999998</v>
      </c>
      <c r="L256" s="14"/>
    </row>
    <row r="257" spans="2:12" s="7" customFormat="1" ht="31.5" customHeight="1">
      <c r="B257" s="33" t="s">
        <v>116</v>
      </c>
      <c r="C257" s="34" t="s">
        <v>422</v>
      </c>
      <c r="D257" s="73" t="s">
        <v>1</v>
      </c>
      <c r="E257" s="73" t="s">
        <v>16</v>
      </c>
      <c r="F257" s="57" t="s">
        <v>115</v>
      </c>
      <c r="G257" s="58" t="s">
        <v>52</v>
      </c>
      <c r="H257" s="58" t="s">
        <v>1</v>
      </c>
      <c r="I257" s="58" t="s">
        <v>53</v>
      </c>
      <c r="J257" s="73"/>
      <c r="K257" s="17">
        <f>K259+K261+K258</f>
        <v>19024.76</v>
      </c>
      <c r="L257" s="14"/>
    </row>
    <row r="258" spans="2:14" s="7" customFormat="1" ht="24.75" customHeight="1">
      <c r="B258" s="80" t="s">
        <v>119</v>
      </c>
      <c r="C258" s="73" t="s">
        <v>422</v>
      </c>
      <c r="D258" s="34" t="s">
        <v>1</v>
      </c>
      <c r="E258" s="35" t="s">
        <v>16</v>
      </c>
      <c r="F258" s="57" t="s">
        <v>115</v>
      </c>
      <c r="G258" s="58" t="s">
        <v>52</v>
      </c>
      <c r="H258" s="58" t="s">
        <v>1</v>
      </c>
      <c r="I258" s="58" t="s">
        <v>121</v>
      </c>
      <c r="J258" s="73" t="s">
        <v>120</v>
      </c>
      <c r="K258" s="3">
        <f>12680-195-326.54</f>
        <v>12158.46</v>
      </c>
      <c r="L258" s="14"/>
      <c r="N258" s="24"/>
    </row>
    <row r="259" spans="2:12" s="7" customFormat="1" ht="92.25" customHeight="1">
      <c r="B259" s="88" t="s">
        <v>117</v>
      </c>
      <c r="C259" s="34" t="s">
        <v>422</v>
      </c>
      <c r="D259" s="73" t="s">
        <v>1</v>
      </c>
      <c r="E259" s="73" t="s">
        <v>16</v>
      </c>
      <c r="F259" s="57" t="s">
        <v>115</v>
      </c>
      <c r="G259" s="58" t="s">
        <v>52</v>
      </c>
      <c r="H259" s="58" t="s">
        <v>1</v>
      </c>
      <c r="I259" s="58" t="s">
        <v>118</v>
      </c>
      <c r="J259" s="73"/>
      <c r="K259" s="17">
        <f>K260</f>
        <v>2798.3</v>
      </c>
      <c r="L259" s="14"/>
    </row>
    <row r="260" spans="2:13" s="7" customFormat="1" ht="22.5" customHeight="1">
      <c r="B260" s="80" t="s">
        <v>119</v>
      </c>
      <c r="C260" s="73" t="s">
        <v>422</v>
      </c>
      <c r="D260" s="34" t="s">
        <v>1</v>
      </c>
      <c r="E260" s="35" t="s">
        <v>16</v>
      </c>
      <c r="F260" s="57" t="s">
        <v>115</v>
      </c>
      <c r="G260" s="58" t="s">
        <v>52</v>
      </c>
      <c r="H260" s="58" t="s">
        <v>1</v>
      </c>
      <c r="I260" s="58" t="s">
        <v>118</v>
      </c>
      <c r="J260" s="73" t="s">
        <v>120</v>
      </c>
      <c r="K260" s="17">
        <f>2762-200+675-87.6-345.5-5.6</f>
        <v>2798.3</v>
      </c>
      <c r="L260" s="14"/>
      <c r="M260" s="24"/>
    </row>
    <row r="261" spans="2:12" s="7" customFormat="1" ht="50.25" customHeight="1">
      <c r="B261" s="76" t="s">
        <v>78</v>
      </c>
      <c r="C261" s="73" t="s">
        <v>422</v>
      </c>
      <c r="D261" s="34" t="s">
        <v>1</v>
      </c>
      <c r="E261" s="35" t="s">
        <v>16</v>
      </c>
      <c r="F261" s="57" t="s">
        <v>115</v>
      </c>
      <c r="G261" s="58" t="s">
        <v>52</v>
      </c>
      <c r="H261" s="58" t="s">
        <v>1</v>
      </c>
      <c r="I261" s="65" t="s">
        <v>79</v>
      </c>
      <c r="J261" s="73"/>
      <c r="K261" s="17">
        <f>K262</f>
        <v>4068</v>
      </c>
      <c r="L261" s="14"/>
    </row>
    <row r="262" spans="2:12" s="7" customFormat="1" ht="22.5" customHeight="1">
      <c r="B262" s="77" t="s">
        <v>80</v>
      </c>
      <c r="C262" s="73" t="s">
        <v>422</v>
      </c>
      <c r="D262" s="34" t="s">
        <v>1</v>
      </c>
      <c r="E262" s="35" t="s">
        <v>16</v>
      </c>
      <c r="F262" s="57" t="s">
        <v>115</v>
      </c>
      <c r="G262" s="58" t="s">
        <v>52</v>
      </c>
      <c r="H262" s="58" t="s">
        <v>1</v>
      </c>
      <c r="I262" s="94" t="s">
        <v>79</v>
      </c>
      <c r="J262" s="73" t="s">
        <v>120</v>
      </c>
      <c r="K262" s="17">
        <v>4068</v>
      </c>
      <c r="L262" s="14"/>
    </row>
    <row r="263" spans="2:12" s="7" customFormat="1" ht="27.75" customHeight="1">
      <c r="B263" s="33" t="s">
        <v>71</v>
      </c>
      <c r="C263" s="73" t="s">
        <v>422</v>
      </c>
      <c r="D263" s="34" t="s">
        <v>1</v>
      </c>
      <c r="E263" s="35" t="s">
        <v>16</v>
      </c>
      <c r="F263" s="57" t="s">
        <v>115</v>
      </c>
      <c r="G263" s="58" t="s">
        <v>52</v>
      </c>
      <c r="H263" s="58" t="s">
        <v>4</v>
      </c>
      <c r="I263" s="58" t="s">
        <v>53</v>
      </c>
      <c r="J263" s="73"/>
      <c r="K263" s="17">
        <f>K264+K267+K268</f>
        <v>1517.7299999999998</v>
      </c>
      <c r="L263" s="14"/>
    </row>
    <row r="264" spans="2:12" s="7" customFormat="1" ht="87.75" customHeight="1">
      <c r="B264" s="88" t="s">
        <v>117</v>
      </c>
      <c r="C264" s="73" t="s">
        <v>422</v>
      </c>
      <c r="D264" s="34" t="s">
        <v>1</v>
      </c>
      <c r="E264" s="34" t="s">
        <v>16</v>
      </c>
      <c r="F264" s="91" t="s">
        <v>115</v>
      </c>
      <c r="G264" s="91" t="s">
        <v>52</v>
      </c>
      <c r="H264" s="91" t="s">
        <v>4</v>
      </c>
      <c r="I264" s="95" t="s">
        <v>118</v>
      </c>
      <c r="J264" s="73"/>
      <c r="K264" s="17">
        <f>K265+K266</f>
        <v>1270.9999999999998</v>
      </c>
      <c r="L264" s="14"/>
    </row>
    <row r="265" spans="2:13" s="7" customFormat="1" ht="27.75" customHeight="1">
      <c r="B265" s="33" t="s">
        <v>63</v>
      </c>
      <c r="C265" s="73" t="s">
        <v>422</v>
      </c>
      <c r="D265" s="34" t="s">
        <v>1</v>
      </c>
      <c r="E265" s="34" t="s">
        <v>16</v>
      </c>
      <c r="F265" s="35" t="s">
        <v>115</v>
      </c>
      <c r="G265" s="36" t="s">
        <v>52</v>
      </c>
      <c r="H265" s="36" t="s">
        <v>4</v>
      </c>
      <c r="I265" s="65" t="s">
        <v>118</v>
      </c>
      <c r="J265" s="73" t="s">
        <v>64</v>
      </c>
      <c r="K265" s="17">
        <f>422.3+200+200+87.6+353.03+5.6</f>
        <v>1268.5299999999997</v>
      </c>
      <c r="L265" s="14"/>
      <c r="M265" s="22"/>
    </row>
    <row r="266" spans="2:13" s="7" customFormat="1" ht="27.75" customHeight="1">
      <c r="B266" s="88" t="s">
        <v>65</v>
      </c>
      <c r="C266" s="73" t="s">
        <v>422</v>
      </c>
      <c r="D266" s="34" t="s">
        <v>1</v>
      </c>
      <c r="E266" s="34" t="s">
        <v>16</v>
      </c>
      <c r="F266" s="35" t="s">
        <v>115</v>
      </c>
      <c r="G266" s="36" t="s">
        <v>52</v>
      </c>
      <c r="H266" s="36" t="s">
        <v>4</v>
      </c>
      <c r="I266" s="65" t="s">
        <v>118</v>
      </c>
      <c r="J266" s="73" t="s">
        <v>66</v>
      </c>
      <c r="K266" s="17">
        <f>10-7.53</f>
        <v>2.4699999999999998</v>
      </c>
      <c r="L266" s="14"/>
      <c r="M266" s="24"/>
    </row>
    <row r="267" spans="2:14" s="7" customFormat="1" ht="27.75" customHeight="1">
      <c r="B267" s="33" t="s">
        <v>63</v>
      </c>
      <c r="C267" s="73" t="s">
        <v>422</v>
      </c>
      <c r="D267" s="34" t="s">
        <v>1</v>
      </c>
      <c r="E267" s="35" t="s">
        <v>16</v>
      </c>
      <c r="F267" s="35" t="s">
        <v>115</v>
      </c>
      <c r="G267" s="36" t="s">
        <v>52</v>
      </c>
      <c r="H267" s="36" t="s">
        <v>4</v>
      </c>
      <c r="I267" s="58" t="s">
        <v>121</v>
      </c>
      <c r="J267" s="73" t="s">
        <v>64</v>
      </c>
      <c r="K267" s="3">
        <f>820-100-302-90-0.3-186.98</f>
        <v>140.72</v>
      </c>
      <c r="L267" s="14"/>
      <c r="N267" s="24"/>
    </row>
    <row r="268" spans="2:14" s="7" customFormat="1" ht="18.75" customHeight="1">
      <c r="B268" s="92" t="s">
        <v>65</v>
      </c>
      <c r="C268" s="73" t="s">
        <v>422</v>
      </c>
      <c r="D268" s="34" t="s">
        <v>1</v>
      </c>
      <c r="E268" s="35" t="s">
        <v>16</v>
      </c>
      <c r="F268" s="35" t="s">
        <v>115</v>
      </c>
      <c r="G268" s="36" t="s">
        <v>52</v>
      </c>
      <c r="H268" s="36" t="s">
        <v>4</v>
      </c>
      <c r="I268" s="58" t="s">
        <v>121</v>
      </c>
      <c r="J268" s="73" t="s">
        <v>66</v>
      </c>
      <c r="K268" s="3">
        <f>20+100+0.3-14.29</f>
        <v>106.00999999999999</v>
      </c>
      <c r="L268" s="14"/>
      <c r="N268" s="24"/>
    </row>
    <row r="269" spans="2:12" s="7" customFormat="1" ht="27.75" customHeight="1">
      <c r="B269" s="80" t="s">
        <v>122</v>
      </c>
      <c r="C269" s="73" t="s">
        <v>422</v>
      </c>
      <c r="D269" s="34" t="s">
        <v>1</v>
      </c>
      <c r="E269" s="35" t="s">
        <v>16</v>
      </c>
      <c r="F269" s="57" t="s">
        <v>107</v>
      </c>
      <c r="G269" s="58" t="s">
        <v>52</v>
      </c>
      <c r="H269" s="58" t="s">
        <v>2</v>
      </c>
      <c r="I269" s="58" t="s">
        <v>53</v>
      </c>
      <c r="J269" s="73"/>
      <c r="K269" s="3">
        <f>K270+K273+K277+K279</f>
        <v>10886.83</v>
      </c>
      <c r="L269" s="14"/>
    </row>
    <row r="270" spans="2:12" s="7" customFormat="1" ht="22.5" customHeight="1">
      <c r="B270" s="116" t="s">
        <v>123</v>
      </c>
      <c r="C270" s="64" t="s">
        <v>422</v>
      </c>
      <c r="D270" s="64" t="s">
        <v>1</v>
      </c>
      <c r="E270" s="178" t="s">
        <v>16</v>
      </c>
      <c r="F270" s="122" t="s">
        <v>107</v>
      </c>
      <c r="G270" s="123" t="s">
        <v>52</v>
      </c>
      <c r="H270" s="123" t="s">
        <v>2</v>
      </c>
      <c r="I270" s="123" t="s">
        <v>124</v>
      </c>
      <c r="J270" s="64"/>
      <c r="K270" s="3">
        <f>K271+K272</f>
        <v>1342.02</v>
      </c>
      <c r="L270" s="14"/>
    </row>
    <row r="271" spans="2:14" s="7" customFormat="1" ht="23.25" customHeight="1">
      <c r="B271" s="62" t="s">
        <v>125</v>
      </c>
      <c r="C271" s="64" t="s">
        <v>422</v>
      </c>
      <c r="D271" s="63" t="s">
        <v>1</v>
      </c>
      <c r="E271" s="101" t="s">
        <v>16</v>
      </c>
      <c r="F271" s="122" t="s">
        <v>107</v>
      </c>
      <c r="G271" s="123" t="s">
        <v>52</v>
      </c>
      <c r="H271" s="123" t="s">
        <v>2</v>
      </c>
      <c r="I271" s="123" t="s">
        <v>124</v>
      </c>
      <c r="J271" s="64" t="s">
        <v>126</v>
      </c>
      <c r="K271" s="3">
        <f>900.01+15+427.01</f>
        <v>1342.02</v>
      </c>
      <c r="L271" s="14"/>
      <c r="N271" s="16"/>
    </row>
    <row r="272" spans="2:14" s="7" customFormat="1" ht="17.25" customHeight="1">
      <c r="B272" s="179" t="s">
        <v>65</v>
      </c>
      <c r="C272" s="64" t="s">
        <v>422</v>
      </c>
      <c r="D272" s="63" t="s">
        <v>1</v>
      </c>
      <c r="E272" s="101" t="s">
        <v>16</v>
      </c>
      <c r="F272" s="122" t="s">
        <v>107</v>
      </c>
      <c r="G272" s="123" t="s">
        <v>52</v>
      </c>
      <c r="H272" s="123" t="s">
        <v>2</v>
      </c>
      <c r="I272" s="123" t="s">
        <v>124</v>
      </c>
      <c r="J272" s="64" t="s">
        <v>66</v>
      </c>
      <c r="K272" s="3">
        <v>0</v>
      </c>
      <c r="L272" s="14"/>
      <c r="N272" s="16"/>
    </row>
    <row r="273" spans="2:12" s="7" customFormat="1" ht="27.75" customHeight="1">
      <c r="B273" s="80" t="s">
        <v>127</v>
      </c>
      <c r="C273" s="73" t="s">
        <v>422</v>
      </c>
      <c r="D273" s="34" t="s">
        <v>1</v>
      </c>
      <c r="E273" s="35" t="s">
        <v>16</v>
      </c>
      <c r="F273" s="57" t="s">
        <v>107</v>
      </c>
      <c r="G273" s="58" t="s">
        <v>52</v>
      </c>
      <c r="H273" s="58" t="s">
        <v>2</v>
      </c>
      <c r="I273" s="58" t="s">
        <v>128</v>
      </c>
      <c r="J273" s="73"/>
      <c r="K273" s="3">
        <f>K274+K275+K276</f>
        <v>9324.81</v>
      </c>
      <c r="L273" s="14"/>
    </row>
    <row r="274" spans="2:14" s="7" customFormat="1" ht="26.25" customHeight="1">
      <c r="B274" s="80" t="s">
        <v>119</v>
      </c>
      <c r="C274" s="73" t="s">
        <v>422</v>
      </c>
      <c r="D274" s="34" t="s">
        <v>1</v>
      </c>
      <c r="E274" s="35" t="s">
        <v>16</v>
      </c>
      <c r="F274" s="57" t="s">
        <v>107</v>
      </c>
      <c r="G274" s="58" t="s">
        <v>52</v>
      </c>
      <c r="H274" s="58" t="s">
        <v>2</v>
      </c>
      <c r="I274" s="58" t="s">
        <v>128</v>
      </c>
      <c r="J274" s="73" t="s">
        <v>120</v>
      </c>
      <c r="K274" s="3">
        <f>7277.6+28.4-0.14+0.12</f>
        <v>7305.98</v>
      </c>
      <c r="L274" s="14"/>
      <c r="N274" s="24"/>
    </row>
    <row r="275" spans="2:14" s="7" customFormat="1" ht="33.75" customHeight="1">
      <c r="B275" s="33" t="s">
        <v>63</v>
      </c>
      <c r="C275" s="73" t="s">
        <v>422</v>
      </c>
      <c r="D275" s="34" t="s">
        <v>1</v>
      </c>
      <c r="E275" s="35" t="s">
        <v>16</v>
      </c>
      <c r="F275" s="57" t="s">
        <v>107</v>
      </c>
      <c r="G275" s="58" t="s">
        <v>52</v>
      </c>
      <c r="H275" s="58" t="s">
        <v>2</v>
      </c>
      <c r="I275" s="58" t="s">
        <v>128</v>
      </c>
      <c r="J275" s="73" t="s">
        <v>64</v>
      </c>
      <c r="K275" s="3">
        <f>1287.2+750-27.8+9+0.02</f>
        <v>2018.42</v>
      </c>
      <c r="L275" s="14"/>
      <c r="N275" s="22"/>
    </row>
    <row r="276" spans="2:14" s="7" customFormat="1" ht="21.75" customHeight="1">
      <c r="B276" s="92" t="s">
        <v>65</v>
      </c>
      <c r="C276" s="73" t="s">
        <v>422</v>
      </c>
      <c r="D276" s="34" t="s">
        <v>1</v>
      </c>
      <c r="E276" s="35" t="s">
        <v>16</v>
      </c>
      <c r="F276" s="57" t="s">
        <v>107</v>
      </c>
      <c r="G276" s="58" t="s">
        <v>52</v>
      </c>
      <c r="H276" s="58" t="s">
        <v>2</v>
      </c>
      <c r="I276" s="58" t="s">
        <v>128</v>
      </c>
      <c r="J276" s="73" t="s">
        <v>66</v>
      </c>
      <c r="K276" s="3">
        <f>10-9.6+0.01</f>
        <v>0.41000000000000036</v>
      </c>
      <c r="L276" s="14"/>
      <c r="N276" s="22"/>
    </row>
    <row r="277" spans="2:12" s="7" customFormat="1" ht="33" customHeight="1">
      <c r="B277" s="88" t="s">
        <v>106</v>
      </c>
      <c r="C277" s="34" t="s">
        <v>422</v>
      </c>
      <c r="D277" s="73" t="s">
        <v>1</v>
      </c>
      <c r="E277" s="73" t="s">
        <v>16</v>
      </c>
      <c r="F277" s="57" t="s">
        <v>107</v>
      </c>
      <c r="G277" s="58" t="s">
        <v>52</v>
      </c>
      <c r="H277" s="58" t="s">
        <v>2</v>
      </c>
      <c r="I277" s="58" t="s">
        <v>108</v>
      </c>
      <c r="J277" s="73"/>
      <c r="K277" s="17">
        <f>K278</f>
        <v>0</v>
      </c>
      <c r="L277" s="14"/>
    </row>
    <row r="278" spans="2:14" s="14" customFormat="1" ht="35.25" customHeight="1">
      <c r="B278" s="93" t="s">
        <v>109</v>
      </c>
      <c r="C278" s="34" t="s">
        <v>422</v>
      </c>
      <c r="D278" s="73" t="s">
        <v>1</v>
      </c>
      <c r="E278" s="73" t="s">
        <v>16</v>
      </c>
      <c r="F278" s="57" t="s">
        <v>107</v>
      </c>
      <c r="G278" s="58" t="s">
        <v>52</v>
      </c>
      <c r="H278" s="58" t="s">
        <v>2</v>
      </c>
      <c r="I278" s="58" t="s">
        <v>108</v>
      </c>
      <c r="J278" s="73" t="s">
        <v>110</v>
      </c>
      <c r="K278" s="17">
        <f>450-220-230</f>
        <v>0</v>
      </c>
      <c r="N278" s="23"/>
    </row>
    <row r="279" spans="2:14" s="14" customFormat="1" ht="35.25" customHeight="1">
      <c r="B279" s="194" t="s">
        <v>476</v>
      </c>
      <c r="C279" s="34" t="s">
        <v>422</v>
      </c>
      <c r="D279" s="73" t="s">
        <v>1</v>
      </c>
      <c r="E279" s="73" t="s">
        <v>16</v>
      </c>
      <c r="F279" s="57" t="s">
        <v>107</v>
      </c>
      <c r="G279" s="58" t="s">
        <v>52</v>
      </c>
      <c r="H279" s="58" t="s">
        <v>2</v>
      </c>
      <c r="I279" s="58" t="s">
        <v>478</v>
      </c>
      <c r="J279" s="73"/>
      <c r="K279" s="17">
        <f>K280</f>
        <v>220</v>
      </c>
      <c r="N279" s="195"/>
    </row>
    <row r="280" spans="2:14" s="14" customFormat="1" ht="45.75" customHeight="1">
      <c r="B280" s="194" t="s">
        <v>477</v>
      </c>
      <c r="C280" s="34" t="s">
        <v>422</v>
      </c>
      <c r="D280" s="73" t="s">
        <v>1</v>
      </c>
      <c r="E280" s="73" t="s">
        <v>16</v>
      </c>
      <c r="F280" s="57" t="s">
        <v>107</v>
      </c>
      <c r="G280" s="58" t="s">
        <v>52</v>
      </c>
      <c r="H280" s="58" t="s">
        <v>2</v>
      </c>
      <c r="I280" s="58" t="s">
        <v>478</v>
      </c>
      <c r="J280" s="73"/>
      <c r="K280" s="17">
        <f>K281</f>
        <v>220</v>
      </c>
      <c r="N280" s="195"/>
    </row>
    <row r="281" spans="2:14" s="14" customFormat="1" ht="35.25" customHeight="1">
      <c r="B281" s="93" t="s">
        <v>109</v>
      </c>
      <c r="C281" s="34" t="s">
        <v>422</v>
      </c>
      <c r="D281" s="73" t="s">
        <v>1</v>
      </c>
      <c r="E281" s="73" t="s">
        <v>16</v>
      </c>
      <c r="F281" s="57" t="s">
        <v>107</v>
      </c>
      <c r="G281" s="58" t="s">
        <v>52</v>
      </c>
      <c r="H281" s="58" t="s">
        <v>2</v>
      </c>
      <c r="I281" s="58" t="s">
        <v>478</v>
      </c>
      <c r="J281" s="73" t="s">
        <v>110</v>
      </c>
      <c r="K281" s="17">
        <v>220</v>
      </c>
      <c r="N281" s="195"/>
    </row>
    <row r="282" spans="2:11" ht="46.5" customHeight="1">
      <c r="B282" s="103" t="s">
        <v>149</v>
      </c>
      <c r="C282" s="64" t="s">
        <v>422</v>
      </c>
      <c r="D282" s="64" t="s">
        <v>1</v>
      </c>
      <c r="E282" s="64" t="s">
        <v>16</v>
      </c>
      <c r="F282" s="57" t="s">
        <v>12</v>
      </c>
      <c r="G282" s="58" t="s">
        <v>52</v>
      </c>
      <c r="H282" s="58" t="s">
        <v>2</v>
      </c>
      <c r="I282" s="58" t="s">
        <v>53</v>
      </c>
      <c r="J282" s="64"/>
      <c r="K282" s="39">
        <f>K283</f>
        <v>0</v>
      </c>
    </row>
    <row r="283" spans="2:11" ht="35.25" customHeight="1">
      <c r="B283" s="103" t="s">
        <v>150</v>
      </c>
      <c r="C283" s="64" t="s">
        <v>422</v>
      </c>
      <c r="D283" s="64" t="s">
        <v>1</v>
      </c>
      <c r="E283" s="64" t="s">
        <v>16</v>
      </c>
      <c r="F283" s="57" t="s">
        <v>12</v>
      </c>
      <c r="G283" s="58" t="s">
        <v>52</v>
      </c>
      <c r="H283" s="58" t="s">
        <v>1</v>
      </c>
      <c r="I283" s="58" t="s">
        <v>53</v>
      </c>
      <c r="J283" s="64"/>
      <c r="K283" s="39">
        <f>K284</f>
        <v>0</v>
      </c>
    </row>
    <row r="284" spans="2:14" ht="37.5" customHeight="1">
      <c r="B284" s="62" t="s">
        <v>63</v>
      </c>
      <c r="C284" s="64" t="s">
        <v>422</v>
      </c>
      <c r="D284" s="64" t="s">
        <v>1</v>
      </c>
      <c r="E284" s="64" t="s">
        <v>16</v>
      </c>
      <c r="F284" s="57" t="s">
        <v>12</v>
      </c>
      <c r="G284" s="58" t="s">
        <v>52</v>
      </c>
      <c r="H284" s="58" t="s">
        <v>1</v>
      </c>
      <c r="I284" s="58" t="s">
        <v>151</v>
      </c>
      <c r="J284" s="64" t="s">
        <v>64</v>
      </c>
      <c r="K284" s="39">
        <v>0</v>
      </c>
      <c r="N284" s="21"/>
    </row>
    <row r="285" spans="2:12" s="7" customFormat="1" ht="43.5" customHeight="1">
      <c r="B285" s="148" t="s">
        <v>129</v>
      </c>
      <c r="C285" s="73" t="s">
        <v>422</v>
      </c>
      <c r="D285" s="73" t="s">
        <v>1</v>
      </c>
      <c r="E285" s="73" t="s">
        <v>16</v>
      </c>
      <c r="F285" s="57" t="s">
        <v>27</v>
      </c>
      <c r="G285" s="58" t="s">
        <v>52</v>
      </c>
      <c r="H285" s="58" t="s">
        <v>2</v>
      </c>
      <c r="I285" s="58" t="s">
        <v>53</v>
      </c>
      <c r="J285" s="73"/>
      <c r="K285" s="17">
        <f>K286+K289</f>
        <v>110.65</v>
      </c>
      <c r="L285" s="14"/>
    </row>
    <row r="286" spans="2:12" s="7" customFormat="1" ht="55.5" customHeight="1">
      <c r="B286" s="33" t="s">
        <v>130</v>
      </c>
      <c r="C286" s="34" t="s">
        <v>422</v>
      </c>
      <c r="D286" s="73" t="s">
        <v>1</v>
      </c>
      <c r="E286" s="73" t="s">
        <v>16</v>
      </c>
      <c r="F286" s="57" t="s">
        <v>27</v>
      </c>
      <c r="G286" s="58" t="s">
        <v>52</v>
      </c>
      <c r="H286" s="58" t="s">
        <v>6</v>
      </c>
      <c r="I286" s="58" t="s">
        <v>53</v>
      </c>
      <c r="J286" s="73"/>
      <c r="K286" s="17">
        <f>K287</f>
        <v>110.65</v>
      </c>
      <c r="L286" s="14"/>
    </row>
    <row r="287" spans="1:12" s="7" customFormat="1" ht="44.25" customHeight="1">
      <c r="A287" s="4"/>
      <c r="B287" s="33" t="s">
        <v>131</v>
      </c>
      <c r="C287" s="34" t="s">
        <v>422</v>
      </c>
      <c r="D287" s="73" t="s">
        <v>1</v>
      </c>
      <c r="E287" s="73" t="s">
        <v>16</v>
      </c>
      <c r="F287" s="57" t="s">
        <v>27</v>
      </c>
      <c r="G287" s="58" t="s">
        <v>52</v>
      </c>
      <c r="H287" s="58" t="s">
        <v>6</v>
      </c>
      <c r="I287" s="58" t="s">
        <v>132</v>
      </c>
      <c r="J287" s="73"/>
      <c r="K287" s="74">
        <f>K288</f>
        <v>110.65</v>
      </c>
      <c r="L287" s="14"/>
    </row>
    <row r="288" spans="1:14" s="7" customFormat="1" ht="31.5" customHeight="1">
      <c r="A288" s="4"/>
      <c r="B288" s="33" t="s">
        <v>63</v>
      </c>
      <c r="C288" s="34" t="s">
        <v>422</v>
      </c>
      <c r="D288" s="73" t="s">
        <v>1</v>
      </c>
      <c r="E288" s="73" t="s">
        <v>16</v>
      </c>
      <c r="F288" s="57" t="s">
        <v>27</v>
      </c>
      <c r="G288" s="58" t="s">
        <v>52</v>
      </c>
      <c r="H288" s="58" t="s">
        <v>6</v>
      </c>
      <c r="I288" s="58" t="s">
        <v>132</v>
      </c>
      <c r="J288" s="73" t="s">
        <v>64</v>
      </c>
      <c r="K288" s="3">
        <f>400-300+45-34.35</f>
        <v>110.65</v>
      </c>
      <c r="L288" s="14"/>
      <c r="N288" s="24"/>
    </row>
    <row r="289" spans="1:12" s="7" customFormat="1" ht="36" customHeight="1">
      <c r="A289" s="5"/>
      <c r="B289" s="33" t="s">
        <v>133</v>
      </c>
      <c r="C289" s="34" t="s">
        <v>422</v>
      </c>
      <c r="D289" s="73" t="s">
        <v>1</v>
      </c>
      <c r="E289" s="73" t="s">
        <v>16</v>
      </c>
      <c r="F289" s="57" t="s">
        <v>27</v>
      </c>
      <c r="G289" s="58" t="s">
        <v>52</v>
      </c>
      <c r="H289" s="58" t="s">
        <v>8</v>
      </c>
      <c r="I289" s="58" t="s">
        <v>53</v>
      </c>
      <c r="J289" s="73"/>
      <c r="K289" s="74">
        <f>K290</f>
        <v>0</v>
      </c>
      <c r="L289" s="14"/>
    </row>
    <row r="290" spans="1:12" s="7" customFormat="1" ht="43.5" customHeight="1">
      <c r="A290" s="5"/>
      <c r="B290" s="33" t="s">
        <v>134</v>
      </c>
      <c r="C290" s="34" t="s">
        <v>422</v>
      </c>
      <c r="D290" s="73" t="s">
        <v>1</v>
      </c>
      <c r="E290" s="73" t="s">
        <v>16</v>
      </c>
      <c r="F290" s="57" t="s">
        <v>27</v>
      </c>
      <c r="G290" s="58" t="s">
        <v>52</v>
      </c>
      <c r="H290" s="58" t="s">
        <v>8</v>
      </c>
      <c r="I290" s="58" t="s">
        <v>135</v>
      </c>
      <c r="J290" s="73"/>
      <c r="K290" s="74">
        <f>K291</f>
        <v>0</v>
      </c>
      <c r="L290" s="14"/>
    </row>
    <row r="291" spans="1:14" s="7" customFormat="1" ht="31.5" customHeight="1">
      <c r="A291" s="5"/>
      <c r="B291" s="33" t="s">
        <v>63</v>
      </c>
      <c r="C291" s="34" t="s">
        <v>422</v>
      </c>
      <c r="D291" s="73" t="s">
        <v>1</v>
      </c>
      <c r="E291" s="73" t="s">
        <v>16</v>
      </c>
      <c r="F291" s="57" t="s">
        <v>27</v>
      </c>
      <c r="G291" s="58" t="s">
        <v>52</v>
      </c>
      <c r="H291" s="58" t="s">
        <v>8</v>
      </c>
      <c r="I291" s="58" t="s">
        <v>135</v>
      </c>
      <c r="J291" s="73" t="s">
        <v>64</v>
      </c>
      <c r="K291" s="17">
        <f>20-20</f>
        <v>0</v>
      </c>
      <c r="L291" s="14"/>
      <c r="N291" s="24"/>
    </row>
    <row r="292" spans="1:14" s="7" customFormat="1" ht="49.5" customHeight="1">
      <c r="A292" s="5"/>
      <c r="B292" s="33" t="s">
        <v>490</v>
      </c>
      <c r="C292" s="34" t="s">
        <v>422</v>
      </c>
      <c r="D292" s="73" t="s">
        <v>1</v>
      </c>
      <c r="E292" s="73" t="s">
        <v>16</v>
      </c>
      <c r="F292" s="57" t="s">
        <v>488</v>
      </c>
      <c r="G292" s="58" t="s">
        <v>52</v>
      </c>
      <c r="H292" s="58" t="s">
        <v>2</v>
      </c>
      <c r="I292" s="58" t="s">
        <v>53</v>
      </c>
      <c r="J292" s="73"/>
      <c r="K292" s="17">
        <f>K293</f>
        <v>50</v>
      </c>
      <c r="L292" s="14"/>
      <c r="N292" s="24"/>
    </row>
    <row r="293" spans="1:14" s="7" customFormat="1" ht="44.25" customHeight="1">
      <c r="A293" s="5"/>
      <c r="B293" s="33" t="s">
        <v>491</v>
      </c>
      <c r="C293" s="34" t="s">
        <v>422</v>
      </c>
      <c r="D293" s="73" t="s">
        <v>1</v>
      </c>
      <c r="E293" s="73" t="s">
        <v>16</v>
      </c>
      <c r="F293" s="57" t="s">
        <v>488</v>
      </c>
      <c r="G293" s="58" t="s">
        <v>52</v>
      </c>
      <c r="H293" s="58" t="s">
        <v>1</v>
      </c>
      <c r="I293" s="58" t="s">
        <v>53</v>
      </c>
      <c r="J293" s="73"/>
      <c r="K293" s="17">
        <f>K294</f>
        <v>50</v>
      </c>
      <c r="L293" s="14"/>
      <c r="N293" s="24"/>
    </row>
    <row r="294" spans="1:14" s="7" customFormat="1" ht="31.5" customHeight="1">
      <c r="A294" s="5"/>
      <c r="B294" s="33" t="s">
        <v>492</v>
      </c>
      <c r="C294" s="34" t="s">
        <v>422</v>
      </c>
      <c r="D294" s="73" t="s">
        <v>1</v>
      </c>
      <c r="E294" s="73" t="s">
        <v>16</v>
      </c>
      <c r="F294" s="57" t="s">
        <v>488</v>
      </c>
      <c r="G294" s="58" t="s">
        <v>52</v>
      </c>
      <c r="H294" s="58" t="s">
        <v>1</v>
      </c>
      <c r="I294" s="58" t="s">
        <v>489</v>
      </c>
      <c r="J294" s="73"/>
      <c r="K294" s="17">
        <f>K295</f>
        <v>50</v>
      </c>
      <c r="L294" s="14"/>
      <c r="N294" s="24"/>
    </row>
    <row r="295" spans="1:14" s="7" customFormat="1" ht="31.5" customHeight="1">
      <c r="A295" s="5"/>
      <c r="B295" s="33" t="s">
        <v>63</v>
      </c>
      <c r="C295" s="34" t="s">
        <v>422</v>
      </c>
      <c r="D295" s="73" t="s">
        <v>1</v>
      </c>
      <c r="E295" s="73" t="s">
        <v>16</v>
      </c>
      <c r="F295" s="57" t="s">
        <v>488</v>
      </c>
      <c r="G295" s="58" t="s">
        <v>52</v>
      </c>
      <c r="H295" s="58" t="s">
        <v>1</v>
      </c>
      <c r="I295" s="58" t="s">
        <v>489</v>
      </c>
      <c r="J295" s="73" t="s">
        <v>64</v>
      </c>
      <c r="K295" s="17">
        <v>50</v>
      </c>
      <c r="L295" s="14"/>
      <c r="N295" s="22"/>
    </row>
    <row r="296" spans="2:12" s="7" customFormat="1" ht="50.25" customHeight="1">
      <c r="B296" s="33" t="s">
        <v>136</v>
      </c>
      <c r="C296" s="34" t="s">
        <v>422</v>
      </c>
      <c r="D296" s="73" t="s">
        <v>1</v>
      </c>
      <c r="E296" s="73" t="s">
        <v>16</v>
      </c>
      <c r="F296" s="35">
        <v>37</v>
      </c>
      <c r="G296" s="36">
        <v>0</v>
      </c>
      <c r="H296" s="36" t="s">
        <v>2</v>
      </c>
      <c r="I296" s="36" t="s">
        <v>53</v>
      </c>
      <c r="J296" s="73"/>
      <c r="K296" s="17">
        <f>K297+K300</f>
        <v>7.85</v>
      </c>
      <c r="L296" s="14"/>
    </row>
    <row r="297" spans="2:12" s="7" customFormat="1" ht="57.75" customHeight="1">
      <c r="B297" s="33" t="s">
        <v>137</v>
      </c>
      <c r="C297" s="34" t="s">
        <v>422</v>
      </c>
      <c r="D297" s="73" t="s">
        <v>1</v>
      </c>
      <c r="E297" s="73" t="s">
        <v>16</v>
      </c>
      <c r="F297" s="91" t="s">
        <v>138</v>
      </c>
      <c r="G297" s="91" t="s">
        <v>52</v>
      </c>
      <c r="H297" s="91" t="s">
        <v>1</v>
      </c>
      <c r="I297" s="91" t="s">
        <v>57</v>
      </c>
      <c r="J297" s="73"/>
      <c r="K297" s="17">
        <f>K298</f>
        <v>0</v>
      </c>
      <c r="L297" s="14"/>
    </row>
    <row r="298" spans="2:12" s="7" customFormat="1" ht="31.5" customHeight="1">
      <c r="B298" s="90" t="s">
        <v>56</v>
      </c>
      <c r="C298" s="34" t="s">
        <v>422</v>
      </c>
      <c r="D298" s="73" t="s">
        <v>1</v>
      </c>
      <c r="E298" s="73" t="s">
        <v>16</v>
      </c>
      <c r="F298" s="35" t="s">
        <v>138</v>
      </c>
      <c r="G298" s="36" t="s">
        <v>52</v>
      </c>
      <c r="H298" s="36" t="s">
        <v>1</v>
      </c>
      <c r="I298" s="37" t="s">
        <v>57</v>
      </c>
      <c r="J298" s="73"/>
      <c r="K298" s="17">
        <f>K299</f>
        <v>0</v>
      </c>
      <c r="L298" s="14"/>
    </row>
    <row r="299" spans="2:14" s="7" customFormat="1" ht="33" customHeight="1">
      <c r="B299" s="33" t="s">
        <v>63</v>
      </c>
      <c r="C299" s="34" t="s">
        <v>422</v>
      </c>
      <c r="D299" s="73" t="s">
        <v>1</v>
      </c>
      <c r="E299" s="73" t="s">
        <v>16</v>
      </c>
      <c r="F299" s="35" t="s">
        <v>138</v>
      </c>
      <c r="G299" s="36" t="s">
        <v>52</v>
      </c>
      <c r="H299" s="36" t="s">
        <v>1</v>
      </c>
      <c r="I299" s="37" t="s">
        <v>57</v>
      </c>
      <c r="J299" s="73" t="s">
        <v>64</v>
      </c>
      <c r="K299" s="3">
        <f>15-15</f>
        <v>0</v>
      </c>
      <c r="L299" s="14"/>
      <c r="N299" s="24"/>
    </row>
    <row r="300" spans="2:12" s="7" customFormat="1" ht="33" customHeight="1">
      <c r="B300" s="62" t="s">
        <v>140</v>
      </c>
      <c r="C300" s="34" t="s">
        <v>422</v>
      </c>
      <c r="D300" s="73" t="s">
        <v>1</v>
      </c>
      <c r="E300" s="73" t="s">
        <v>16</v>
      </c>
      <c r="F300" s="91" t="s">
        <v>138</v>
      </c>
      <c r="G300" s="91" t="s">
        <v>52</v>
      </c>
      <c r="H300" s="91" t="s">
        <v>10</v>
      </c>
      <c r="I300" s="91" t="s">
        <v>57</v>
      </c>
      <c r="J300" s="73"/>
      <c r="K300" s="3">
        <f>K301</f>
        <v>7.85</v>
      </c>
      <c r="L300" s="14"/>
    </row>
    <row r="301" spans="2:12" s="7" customFormat="1" ht="33" customHeight="1">
      <c r="B301" s="90" t="s">
        <v>56</v>
      </c>
      <c r="C301" s="34" t="s">
        <v>422</v>
      </c>
      <c r="D301" s="73" t="s">
        <v>1</v>
      </c>
      <c r="E301" s="73" t="s">
        <v>16</v>
      </c>
      <c r="F301" s="35" t="s">
        <v>138</v>
      </c>
      <c r="G301" s="36" t="s">
        <v>52</v>
      </c>
      <c r="H301" s="36" t="s">
        <v>10</v>
      </c>
      <c r="I301" s="36" t="s">
        <v>57</v>
      </c>
      <c r="J301" s="73"/>
      <c r="K301" s="3">
        <f>K302</f>
        <v>7.85</v>
      </c>
      <c r="L301" s="14"/>
    </row>
    <row r="302" spans="2:14" s="7" customFormat="1" ht="33" customHeight="1">
      <c r="B302" s="33" t="s">
        <v>63</v>
      </c>
      <c r="C302" s="34" t="s">
        <v>422</v>
      </c>
      <c r="D302" s="73" t="s">
        <v>1</v>
      </c>
      <c r="E302" s="73" t="s">
        <v>16</v>
      </c>
      <c r="F302" s="35" t="s">
        <v>138</v>
      </c>
      <c r="G302" s="36" t="s">
        <v>52</v>
      </c>
      <c r="H302" s="36" t="s">
        <v>10</v>
      </c>
      <c r="I302" s="36" t="s">
        <v>57</v>
      </c>
      <c r="J302" s="73" t="s">
        <v>64</v>
      </c>
      <c r="K302" s="3">
        <f>10-2.15</f>
        <v>7.85</v>
      </c>
      <c r="L302" s="14"/>
      <c r="N302" s="24"/>
    </row>
    <row r="303" spans="2:255" s="10" customFormat="1" ht="48" customHeight="1">
      <c r="B303" s="33" t="s">
        <v>155</v>
      </c>
      <c r="C303" s="73" t="s">
        <v>422</v>
      </c>
      <c r="D303" s="34" t="s">
        <v>1</v>
      </c>
      <c r="E303" s="34" t="s">
        <v>16</v>
      </c>
      <c r="F303" s="35" t="s">
        <v>19</v>
      </c>
      <c r="G303" s="36" t="s">
        <v>52</v>
      </c>
      <c r="H303" s="36" t="s">
        <v>2</v>
      </c>
      <c r="I303" s="36" t="s">
        <v>53</v>
      </c>
      <c r="J303" s="73"/>
      <c r="K303" s="17">
        <f>K304+K307</f>
        <v>378.39</v>
      </c>
      <c r="L303" s="210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</row>
    <row r="304" spans="2:255" s="10" customFormat="1" ht="59.25" customHeight="1">
      <c r="B304" s="88" t="s">
        <v>156</v>
      </c>
      <c r="C304" s="73" t="s">
        <v>422</v>
      </c>
      <c r="D304" s="34" t="s">
        <v>1</v>
      </c>
      <c r="E304" s="34" t="s">
        <v>16</v>
      </c>
      <c r="F304" s="35" t="s">
        <v>19</v>
      </c>
      <c r="G304" s="36" t="s">
        <v>52</v>
      </c>
      <c r="H304" s="36" t="s">
        <v>8</v>
      </c>
      <c r="I304" s="37" t="s">
        <v>53</v>
      </c>
      <c r="J304" s="73"/>
      <c r="K304" s="17">
        <f>K305</f>
        <v>344.19</v>
      </c>
      <c r="L304" s="210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</row>
    <row r="305" spans="2:255" s="10" customFormat="1" ht="36" customHeight="1">
      <c r="B305" s="90" t="s">
        <v>157</v>
      </c>
      <c r="C305" s="73" t="s">
        <v>422</v>
      </c>
      <c r="D305" s="34" t="s">
        <v>1</v>
      </c>
      <c r="E305" s="34" t="s">
        <v>16</v>
      </c>
      <c r="F305" s="91" t="s">
        <v>19</v>
      </c>
      <c r="G305" s="91" t="s">
        <v>52</v>
      </c>
      <c r="H305" s="91" t="s">
        <v>8</v>
      </c>
      <c r="I305" s="91" t="s">
        <v>158</v>
      </c>
      <c r="J305" s="73"/>
      <c r="K305" s="17">
        <f>K306</f>
        <v>344.19</v>
      </c>
      <c r="L305" s="210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</row>
    <row r="306" spans="2:255" s="10" customFormat="1" ht="29.25" customHeight="1">
      <c r="B306" s="33" t="s">
        <v>63</v>
      </c>
      <c r="C306" s="73" t="s">
        <v>422</v>
      </c>
      <c r="D306" s="34" t="s">
        <v>1</v>
      </c>
      <c r="E306" s="34" t="s">
        <v>16</v>
      </c>
      <c r="F306" s="35" t="s">
        <v>19</v>
      </c>
      <c r="G306" s="36" t="s">
        <v>52</v>
      </c>
      <c r="H306" s="36" t="s">
        <v>8</v>
      </c>
      <c r="I306" s="37" t="s">
        <v>158</v>
      </c>
      <c r="J306" s="73" t="s">
        <v>64</v>
      </c>
      <c r="K306" s="17">
        <f>335+9.19</f>
        <v>344.19</v>
      </c>
      <c r="L306" s="210"/>
      <c r="N306" s="222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</row>
    <row r="307" spans="2:255" s="11" customFormat="1" ht="32.25" customHeight="1">
      <c r="B307" s="62" t="s">
        <v>159</v>
      </c>
      <c r="C307" s="64" t="s">
        <v>422</v>
      </c>
      <c r="D307" s="64" t="s">
        <v>1</v>
      </c>
      <c r="E307" s="64" t="s">
        <v>16</v>
      </c>
      <c r="F307" s="104" t="s">
        <v>19</v>
      </c>
      <c r="G307" s="104" t="s">
        <v>52</v>
      </c>
      <c r="H307" s="104" t="s">
        <v>14</v>
      </c>
      <c r="I307" s="104" t="s">
        <v>158</v>
      </c>
      <c r="J307" s="64"/>
      <c r="K307" s="39">
        <f>K308</f>
        <v>34.2</v>
      </c>
      <c r="L307" s="211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</row>
    <row r="308" spans="2:255" s="11" customFormat="1" ht="16.5" customHeight="1">
      <c r="B308" s="62" t="s">
        <v>160</v>
      </c>
      <c r="C308" s="64" t="s">
        <v>422</v>
      </c>
      <c r="D308" s="64" t="s">
        <v>1</v>
      </c>
      <c r="E308" s="64" t="s">
        <v>16</v>
      </c>
      <c r="F308" s="101" t="s">
        <v>19</v>
      </c>
      <c r="G308" s="102" t="s">
        <v>52</v>
      </c>
      <c r="H308" s="102" t="s">
        <v>14</v>
      </c>
      <c r="I308" s="59" t="s">
        <v>158</v>
      </c>
      <c r="J308" s="64"/>
      <c r="K308" s="39">
        <f>K309</f>
        <v>34.2</v>
      </c>
      <c r="L308" s="211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</row>
    <row r="309" spans="2:255" s="11" customFormat="1" ht="37.5" customHeight="1">
      <c r="B309" s="33" t="s">
        <v>63</v>
      </c>
      <c r="C309" s="64" t="s">
        <v>422</v>
      </c>
      <c r="D309" s="63" t="s">
        <v>1</v>
      </c>
      <c r="E309" s="63" t="s">
        <v>16</v>
      </c>
      <c r="F309" s="101" t="s">
        <v>19</v>
      </c>
      <c r="G309" s="102" t="s">
        <v>52</v>
      </c>
      <c r="H309" s="102" t="s">
        <v>14</v>
      </c>
      <c r="I309" s="59" t="s">
        <v>158</v>
      </c>
      <c r="J309" s="64" t="s">
        <v>64</v>
      </c>
      <c r="K309" s="39">
        <f>160-125.8</f>
        <v>34.2</v>
      </c>
      <c r="L309" s="211"/>
      <c r="N309" s="223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</row>
    <row r="310" spans="2:12" s="7" customFormat="1" ht="33" customHeight="1">
      <c r="B310" s="80" t="s">
        <v>426</v>
      </c>
      <c r="C310" s="34" t="s">
        <v>422</v>
      </c>
      <c r="D310" s="73" t="s">
        <v>6</v>
      </c>
      <c r="E310" s="73" t="s">
        <v>2</v>
      </c>
      <c r="F310" s="57"/>
      <c r="G310" s="58"/>
      <c r="H310" s="58"/>
      <c r="I310" s="58"/>
      <c r="J310" s="84"/>
      <c r="K310" s="17">
        <f>K311+K318</f>
        <v>1634.3</v>
      </c>
      <c r="L310" s="14"/>
    </row>
    <row r="311" spans="2:12" s="7" customFormat="1" ht="45" customHeight="1">
      <c r="B311" s="80" t="s">
        <v>170</v>
      </c>
      <c r="C311" s="34" t="s">
        <v>422</v>
      </c>
      <c r="D311" s="73" t="s">
        <v>6</v>
      </c>
      <c r="E311" s="73" t="s">
        <v>17</v>
      </c>
      <c r="F311" s="57"/>
      <c r="G311" s="58"/>
      <c r="H311" s="58"/>
      <c r="I311" s="58"/>
      <c r="J311" s="73"/>
      <c r="K311" s="17">
        <f>K312</f>
        <v>1583.1</v>
      </c>
      <c r="L311" s="14"/>
    </row>
    <row r="312" spans="2:12" s="7" customFormat="1" ht="44.25" customHeight="1">
      <c r="B312" s="56" t="s">
        <v>171</v>
      </c>
      <c r="C312" s="34" t="s">
        <v>422</v>
      </c>
      <c r="D312" s="34" t="s">
        <v>6</v>
      </c>
      <c r="E312" s="34" t="s">
        <v>17</v>
      </c>
      <c r="F312" s="91" t="s">
        <v>6</v>
      </c>
      <c r="G312" s="91" t="s">
        <v>52</v>
      </c>
      <c r="H312" s="91" t="s">
        <v>2</v>
      </c>
      <c r="I312" s="91" t="s">
        <v>53</v>
      </c>
      <c r="J312" s="73"/>
      <c r="K312" s="17">
        <f>K313</f>
        <v>1583.1</v>
      </c>
      <c r="L312" s="14"/>
    </row>
    <row r="313" spans="2:12" s="7" customFormat="1" ht="34.5" customHeight="1">
      <c r="B313" s="80" t="s">
        <v>85</v>
      </c>
      <c r="C313" s="34" t="s">
        <v>422</v>
      </c>
      <c r="D313" s="34" t="s">
        <v>6</v>
      </c>
      <c r="E313" s="34" t="s">
        <v>17</v>
      </c>
      <c r="F313" s="36" t="s">
        <v>6</v>
      </c>
      <c r="G313" s="36" t="s">
        <v>55</v>
      </c>
      <c r="H313" s="36" t="s">
        <v>2</v>
      </c>
      <c r="I313" s="37" t="s">
        <v>53</v>
      </c>
      <c r="J313" s="73"/>
      <c r="K313" s="17">
        <f>K314</f>
        <v>1583.1</v>
      </c>
      <c r="L313" s="14"/>
    </row>
    <row r="314" spans="2:12" s="7" customFormat="1" ht="30.75" customHeight="1">
      <c r="B314" s="33" t="s">
        <v>172</v>
      </c>
      <c r="C314" s="34" t="s">
        <v>422</v>
      </c>
      <c r="D314" s="34" t="s">
        <v>6</v>
      </c>
      <c r="E314" s="34" t="s">
        <v>17</v>
      </c>
      <c r="F314" s="91" t="s">
        <v>6</v>
      </c>
      <c r="G314" s="91" t="s">
        <v>55</v>
      </c>
      <c r="H314" s="91" t="s">
        <v>17</v>
      </c>
      <c r="I314" s="37" t="s">
        <v>53</v>
      </c>
      <c r="J314" s="73"/>
      <c r="K314" s="17">
        <f>K315</f>
        <v>1583.1</v>
      </c>
      <c r="L314" s="14"/>
    </row>
    <row r="315" spans="2:12" s="7" customFormat="1" ht="30" customHeight="1">
      <c r="B315" s="33" t="s">
        <v>173</v>
      </c>
      <c r="C315" s="34"/>
      <c r="D315" s="34"/>
      <c r="E315" s="34"/>
      <c r="F315" s="36" t="s">
        <v>6</v>
      </c>
      <c r="G315" s="36" t="s">
        <v>55</v>
      </c>
      <c r="H315" s="36" t="s">
        <v>17</v>
      </c>
      <c r="I315" s="37" t="s">
        <v>174</v>
      </c>
      <c r="J315" s="73"/>
      <c r="K315" s="17">
        <f>K316+K317</f>
        <v>1583.1</v>
      </c>
      <c r="L315" s="14"/>
    </row>
    <row r="316" spans="2:14" s="7" customFormat="1" ht="22.5" customHeight="1">
      <c r="B316" s="80" t="s">
        <v>119</v>
      </c>
      <c r="C316" s="34" t="s">
        <v>422</v>
      </c>
      <c r="D316" s="34" t="s">
        <v>6</v>
      </c>
      <c r="E316" s="34" t="s">
        <v>17</v>
      </c>
      <c r="F316" s="36" t="s">
        <v>6</v>
      </c>
      <c r="G316" s="36" t="s">
        <v>55</v>
      </c>
      <c r="H316" s="36" t="s">
        <v>17</v>
      </c>
      <c r="I316" s="37" t="s">
        <v>174</v>
      </c>
      <c r="J316" s="73" t="s">
        <v>120</v>
      </c>
      <c r="K316" s="3">
        <f>1263.6+55+77-47.31</f>
        <v>1348.29</v>
      </c>
      <c r="L316" s="14"/>
      <c r="N316" s="24"/>
    </row>
    <row r="317" spans="2:14" s="7" customFormat="1" ht="33.75" customHeight="1">
      <c r="B317" s="33" t="s">
        <v>63</v>
      </c>
      <c r="C317" s="34" t="s">
        <v>422</v>
      </c>
      <c r="D317" s="34" t="s">
        <v>6</v>
      </c>
      <c r="E317" s="34" t="s">
        <v>17</v>
      </c>
      <c r="F317" s="36" t="s">
        <v>6</v>
      </c>
      <c r="G317" s="36" t="s">
        <v>55</v>
      </c>
      <c r="H317" s="36" t="s">
        <v>17</v>
      </c>
      <c r="I317" s="37" t="s">
        <v>174</v>
      </c>
      <c r="J317" s="73" t="s">
        <v>64</v>
      </c>
      <c r="K317" s="3">
        <f>120+225-110.19</f>
        <v>234.81</v>
      </c>
      <c r="L317" s="14"/>
      <c r="N317" s="24"/>
    </row>
    <row r="318" spans="2:12" s="7" customFormat="1" ht="38.25" customHeight="1">
      <c r="B318" s="180" t="s">
        <v>18</v>
      </c>
      <c r="C318" s="34" t="s">
        <v>422</v>
      </c>
      <c r="D318" s="34" t="s">
        <v>6</v>
      </c>
      <c r="E318" s="34" t="s">
        <v>19</v>
      </c>
      <c r="F318" s="57"/>
      <c r="G318" s="58"/>
      <c r="H318" s="58"/>
      <c r="I318" s="58"/>
      <c r="J318" s="34"/>
      <c r="K318" s="74">
        <f>K319</f>
        <v>51.2</v>
      </c>
      <c r="L318" s="14"/>
    </row>
    <row r="319" spans="2:12" s="7" customFormat="1" ht="46.5" customHeight="1">
      <c r="B319" s="80" t="s">
        <v>84</v>
      </c>
      <c r="C319" s="34" t="s">
        <v>422</v>
      </c>
      <c r="D319" s="34" t="s">
        <v>6</v>
      </c>
      <c r="E319" s="34" t="s">
        <v>19</v>
      </c>
      <c r="F319" s="91" t="s">
        <v>6</v>
      </c>
      <c r="G319" s="91" t="s">
        <v>52</v>
      </c>
      <c r="H319" s="91" t="s">
        <v>2</v>
      </c>
      <c r="I319" s="91" t="s">
        <v>53</v>
      </c>
      <c r="J319" s="73"/>
      <c r="K319" s="17">
        <f>K320</f>
        <v>51.2</v>
      </c>
      <c r="L319" s="14"/>
    </row>
    <row r="320" spans="2:12" s="7" customFormat="1" ht="28.5" customHeight="1">
      <c r="B320" s="106" t="s">
        <v>175</v>
      </c>
      <c r="C320" s="34" t="s">
        <v>422</v>
      </c>
      <c r="D320" s="34" t="s">
        <v>6</v>
      </c>
      <c r="E320" s="34" t="s">
        <v>19</v>
      </c>
      <c r="F320" s="35" t="s">
        <v>6</v>
      </c>
      <c r="G320" s="36" t="s">
        <v>55</v>
      </c>
      <c r="H320" s="36" t="s">
        <v>2</v>
      </c>
      <c r="I320" s="37" t="s">
        <v>53</v>
      </c>
      <c r="J320" s="73"/>
      <c r="K320" s="17">
        <f>K321+K324</f>
        <v>51.2</v>
      </c>
      <c r="L320" s="14"/>
    </row>
    <row r="321" spans="2:12" s="7" customFormat="1" ht="33" customHeight="1">
      <c r="B321" s="80" t="s">
        <v>176</v>
      </c>
      <c r="C321" s="34" t="s">
        <v>422</v>
      </c>
      <c r="D321" s="34" t="s">
        <v>6</v>
      </c>
      <c r="E321" s="34" t="s">
        <v>19</v>
      </c>
      <c r="F321" s="91" t="s">
        <v>6</v>
      </c>
      <c r="G321" s="91" t="s">
        <v>55</v>
      </c>
      <c r="H321" s="91" t="s">
        <v>6</v>
      </c>
      <c r="I321" s="91" t="s">
        <v>53</v>
      </c>
      <c r="J321" s="73"/>
      <c r="K321" s="74">
        <f>K322</f>
        <v>0</v>
      </c>
      <c r="L321" s="14"/>
    </row>
    <row r="322" spans="2:12" s="7" customFormat="1" ht="34.5" customHeight="1">
      <c r="B322" s="90" t="s">
        <v>177</v>
      </c>
      <c r="C322" s="34" t="s">
        <v>422</v>
      </c>
      <c r="D322" s="34" t="s">
        <v>6</v>
      </c>
      <c r="E322" s="34" t="s">
        <v>19</v>
      </c>
      <c r="F322" s="35" t="s">
        <v>6</v>
      </c>
      <c r="G322" s="36" t="s">
        <v>55</v>
      </c>
      <c r="H322" s="36" t="s">
        <v>6</v>
      </c>
      <c r="I322" s="36" t="s">
        <v>178</v>
      </c>
      <c r="J322" s="73"/>
      <c r="K322" s="74">
        <f>K323</f>
        <v>0</v>
      </c>
      <c r="L322" s="14"/>
    </row>
    <row r="323" spans="2:14" s="7" customFormat="1" ht="33" customHeight="1">
      <c r="B323" s="33" t="s">
        <v>63</v>
      </c>
      <c r="C323" s="34" t="s">
        <v>422</v>
      </c>
      <c r="D323" s="34" t="s">
        <v>6</v>
      </c>
      <c r="E323" s="34" t="s">
        <v>19</v>
      </c>
      <c r="F323" s="91" t="s">
        <v>6</v>
      </c>
      <c r="G323" s="91" t="s">
        <v>55</v>
      </c>
      <c r="H323" s="91" t="s">
        <v>6</v>
      </c>
      <c r="I323" s="91" t="s">
        <v>178</v>
      </c>
      <c r="J323" s="73" t="s">
        <v>64</v>
      </c>
      <c r="K323" s="3">
        <v>0</v>
      </c>
      <c r="L323" s="14"/>
      <c r="N323" s="24"/>
    </row>
    <row r="324" spans="2:12" s="7" customFormat="1" ht="58.5" customHeight="1">
      <c r="B324" s="88" t="s">
        <v>179</v>
      </c>
      <c r="C324" s="73" t="s">
        <v>422</v>
      </c>
      <c r="D324" s="73" t="s">
        <v>6</v>
      </c>
      <c r="E324" s="73" t="s">
        <v>19</v>
      </c>
      <c r="F324" s="35" t="s">
        <v>6</v>
      </c>
      <c r="G324" s="36" t="s">
        <v>55</v>
      </c>
      <c r="H324" s="36" t="s">
        <v>8</v>
      </c>
      <c r="I324" s="36" t="s">
        <v>53</v>
      </c>
      <c r="J324" s="73"/>
      <c r="K324" s="17">
        <f>K325</f>
        <v>51.2</v>
      </c>
      <c r="L324" s="14"/>
    </row>
    <row r="325" spans="2:12" s="7" customFormat="1" ht="42" customHeight="1">
      <c r="B325" s="88" t="s">
        <v>180</v>
      </c>
      <c r="C325" s="73" t="s">
        <v>422</v>
      </c>
      <c r="D325" s="73" t="s">
        <v>6</v>
      </c>
      <c r="E325" s="73" t="s">
        <v>19</v>
      </c>
      <c r="F325" s="91" t="s">
        <v>6</v>
      </c>
      <c r="G325" s="91" t="s">
        <v>55</v>
      </c>
      <c r="H325" s="91" t="s">
        <v>8</v>
      </c>
      <c r="I325" s="91" t="s">
        <v>181</v>
      </c>
      <c r="J325" s="73"/>
      <c r="K325" s="17">
        <f>K326</f>
        <v>51.2</v>
      </c>
      <c r="L325" s="14"/>
    </row>
    <row r="326" spans="2:12" s="7" customFormat="1" ht="28.5" customHeight="1">
      <c r="B326" s="33" t="s">
        <v>63</v>
      </c>
      <c r="C326" s="73" t="s">
        <v>422</v>
      </c>
      <c r="D326" s="73" t="s">
        <v>6</v>
      </c>
      <c r="E326" s="73" t="s">
        <v>19</v>
      </c>
      <c r="F326" s="35" t="s">
        <v>6</v>
      </c>
      <c r="G326" s="36" t="s">
        <v>55</v>
      </c>
      <c r="H326" s="36" t="s">
        <v>8</v>
      </c>
      <c r="I326" s="36" t="s">
        <v>181</v>
      </c>
      <c r="J326" s="73" t="s">
        <v>64</v>
      </c>
      <c r="K326" s="17">
        <f>48.6+2.6</f>
        <v>51.2</v>
      </c>
      <c r="L326" s="14"/>
    </row>
    <row r="327" spans="2:12" s="7" customFormat="1" ht="18" customHeight="1">
      <c r="B327" s="80" t="s">
        <v>407</v>
      </c>
      <c r="C327" s="34" t="s">
        <v>422</v>
      </c>
      <c r="D327" s="34" t="s">
        <v>8</v>
      </c>
      <c r="E327" s="34" t="s">
        <v>2</v>
      </c>
      <c r="F327" s="57"/>
      <c r="G327" s="58"/>
      <c r="H327" s="58"/>
      <c r="I327" s="58"/>
      <c r="J327" s="73"/>
      <c r="K327" s="17">
        <f>K328+K339</f>
        <v>1439.55</v>
      </c>
      <c r="L327" s="14"/>
    </row>
    <row r="328" spans="2:12" s="7" customFormat="1" ht="21" customHeight="1">
      <c r="B328" s="80" t="s">
        <v>20</v>
      </c>
      <c r="C328" s="34" t="s">
        <v>422</v>
      </c>
      <c r="D328" s="34" t="s">
        <v>8</v>
      </c>
      <c r="E328" s="34" t="s">
        <v>17</v>
      </c>
      <c r="F328" s="57"/>
      <c r="G328" s="58"/>
      <c r="H328" s="58"/>
      <c r="I328" s="58"/>
      <c r="J328" s="73"/>
      <c r="K328" s="17">
        <f>K329</f>
        <v>96.57</v>
      </c>
      <c r="L328" s="14"/>
    </row>
    <row r="329" spans="2:12" s="7" customFormat="1" ht="46.5" customHeight="1">
      <c r="B329" s="33" t="s">
        <v>182</v>
      </c>
      <c r="C329" s="34" t="s">
        <v>422</v>
      </c>
      <c r="D329" s="34" t="s">
        <v>8</v>
      </c>
      <c r="E329" s="34" t="s">
        <v>17</v>
      </c>
      <c r="F329" s="57" t="s">
        <v>30</v>
      </c>
      <c r="G329" s="58" t="s">
        <v>52</v>
      </c>
      <c r="H329" s="58" t="s">
        <v>2</v>
      </c>
      <c r="I329" s="65" t="s">
        <v>53</v>
      </c>
      <c r="J329" s="73"/>
      <c r="K329" s="17">
        <f>K330+K337</f>
        <v>96.57</v>
      </c>
      <c r="L329" s="14"/>
    </row>
    <row r="330" spans="2:12" s="7" customFormat="1" ht="46.5" customHeight="1">
      <c r="B330" s="33" t="s">
        <v>183</v>
      </c>
      <c r="C330" s="34" t="s">
        <v>422</v>
      </c>
      <c r="D330" s="34" t="s">
        <v>8</v>
      </c>
      <c r="E330" s="34" t="s">
        <v>17</v>
      </c>
      <c r="F330" s="57" t="s">
        <v>30</v>
      </c>
      <c r="G330" s="58" t="s">
        <v>52</v>
      </c>
      <c r="H330" s="58" t="s">
        <v>1</v>
      </c>
      <c r="I330" s="65" t="s">
        <v>53</v>
      </c>
      <c r="J330" s="73"/>
      <c r="K330" s="17">
        <f>K331+K333+K335</f>
        <v>0</v>
      </c>
      <c r="L330" s="14"/>
    </row>
    <row r="331" spans="2:12" s="7" customFormat="1" ht="36.75" customHeight="1">
      <c r="B331" s="33" t="s">
        <v>184</v>
      </c>
      <c r="C331" s="34" t="s">
        <v>422</v>
      </c>
      <c r="D331" s="34" t="s">
        <v>8</v>
      </c>
      <c r="E331" s="34" t="s">
        <v>17</v>
      </c>
      <c r="F331" s="57" t="s">
        <v>30</v>
      </c>
      <c r="G331" s="58" t="s">
        <v>52</v>
      </c>
      <c r="H331" s="58" t="s">
        <v>1</v>
      </c>
      <c r="I331" s="65" t="s">
        <v>185</v>
      </c>
      <c r="J331" s="73"/>
      <c r="K331" s="17">
        <f>K332</f>
        <v>0</v>
      </c>
      <c r="L331" s="14"/>
    </row>
    <row r="332" spans="2:16" s="7" customFormat="1" ht="36.75" customHeight="1">
      <c r="B332" s="33" t="s">
        <v>190</v>
      </c>
      <c r="C332" s="34" t="s">
        <v>422</v>
      </c>
      <c r="D332" s="34" t="s">
        <v>8</v>
      </c>
      <c r="E332" s="34" t="s">
        <v>17</v>
      </c>
      <c r="F332" s="57" t="s">
        <v>30</v>
      </c>
      <c r="G332" s="58" t="s">
        <v>52</v>
      </c>
      <c r="H332" s="58" t="s">
        <v>1</v>
      </c>
      <c r="I332" s="65" t="s">
        <v>185</v>
      </c>
      <c r="J332" s="73" t="s">
        <v>64</v>
      </c>
      <c r="K332" s="17">
        <v>0</v>
      </c>
      <c r="L332" s="14"/>
      <c r="P332" s="16"/>
    </row>
    <row r="333" spans="2:12" s="7" customFormat="1" ht="46.5" customHeight="1">
      <c r="B333" s="181" t="s">
        <v>188</v>
      </c>
      <c r="C333" s="34" t="s">
        <v>422</v>
      </c>
      <c r="D333" s="34" t="s">
        <v>8</v>
      </c>
      <c r="E333" s="34" t="s">
        <v>17</v>
      </c>
      <c r="F333" s="57" t="s">
        <v>30</v>
      </c>
      <c r="G333" s="58" t="s">
        <v>52</v>
      </c>
      <c r="H333" s="58" t="s">
        <v>1</v>
      </c>
      <c r="I333" s="65" t="s">
        <v>189</v>
      </c>
      <c r="J333" s="73"/>
      <c r="K333" s="17">
        <f>K334</f>
        <v>0</v>
      </c>
      <c r="L333" s="14"/>
    </row>
    <row r="334" spans="2:16" s="7" customFormat="1" ht="36" customHeight="1">
      <c r="B334" s="33" t="s">
        <v>190</v>
      </c>
      <c r="C334" s="34" t="s">
        <v>422</v>
      </c>
      <c r="D334" s="34" t="s">
        <v>8</v>
      </c>
      <c r="E334" s="34" t="s">
        <v>17</v>
      </c>
      <c r="F334" s="94" t="s">
        <v>30</v>
      </c>
      <c r="G334" s="94" t="s">
        <v>52</v>
      </c>
      <c r="H334" s="94" t="s">
        <v>1</v>
      </c>
      <c r="I334" s="94" t="s">
        <v>189</v>
      </c>
      <c r="J334" s="73" t="s">
        <v>64</v>
      </c>
      <c r="K334" s="17">
        <v>0</v>
      </c>
      <c r="L334" s="14"/>
      <c r="M334" s="16"/>
      <c r="N334" s="16"/>
      <c r="O334" s="16"/>
      <c r="P334" s="16"/>
    </row>
    <row r="335" spans="2:12" s="7" customFormat="1" ht="45" customHeight="1">
      <c r="B335" s="33" t="s">
        <v>427</v>
      </c>
      <c r="C335" s="34" t="s">
        <v>422</v>
      </c>
      <c r="D335" s="34" t="s">
        <v>8</v>
      </c>
      <c r="E335" s="34" t="s">
        <v>17</v>
      </c>
      <c r="F335" s="57" t="s">
        <v>30</v>
      </c>
      <c r="G335" s="58" t="s">
        <v>52</v>
      </c>
      <c r="H335" s="58" t="s">
        <v>1</v>
      </c>
      <c r="I335" s="65" t="s">
        <v>191</v>
      </c>
      <c r="J335" s="73"/>
      <c r="K335" s="17">
        <f>K336</f>
        <v>0</v>
      </c>
      <c r="L335" s="14"/>
    </row>
    <row r="336" spans="2:16" s="7" customFormat="1" ht="27.75" customHeight="1">
      <c r="B336" s="33" t="s">
        <v>190</v>
      </c>
      <c r="C336" s="34" t="s">
        <v>422</v>
      </c>
      <c r="D336" s="34" t="s">
        <v>8</v>
      </c>
      <c r="E336" s="34" t="s">
        <v>17</v>
      </c>
      <c r="F336" s="57" t="s">
        <v>30</v>
      </c>
      <c r="G336" s="58" t="s">
        <v>52</v>
      </c>
      <c r="H336" s="58" t="s">
        <v>1</v>
      </c>
      <c r="I336" s="65" t="s">
        <v>191</v>
      </c>
      <c r="J336" s="73" t="s">
        <v>64</v>
      </c>
      <c r="K336" s="17">
        <v>0</v>
      </c>
      <c r="L336" s="14"/>
      <c r="M336" s="16"/>
      <c r="N336" s="16"/>
      <c r="O336" s="16"/>
      <c r="P336" s="16"/>
    </row>
    <row r="337" spans="2:12" s="7" customFormat="1" ht="44.25" customHeight="1">
      <c r="B337" s="77" t="s">
        <v>428</v>
      </c>
      <c r="C337" s="63" t="s">
        <v>422</v>
      </c>
      <c r="D337" s="63" t="s">
        <v>8</v>
      </c>
      <c r="E337" s="63" t="s">
        <v>17</v>
      </c>
      <c r="F337" s="57" t="s">
        <v>30</v>
      </c>
      <c r="G337" s="58" t="s">
        <v>52</v>
      </c>
      <c r="H337" s="58" t="s">
        <v>4</v>
      </c>
      <c r="I337" s="65" t="s">
        <v>53</v>
      </c>
      <c r="J337" s="73"/>
      <c r="K337" s="17">
        <f>K338</f>
        <v>96.57</v>
      </c>
      <c r="L337" s="14"/>
    </row>
    <row r="338" spans="2:16" s="7" customFormat="1" ht="33" customHeight="1">
      <c r="B338" s="33" t="s">
        <v>63</v>
      </c>
      <c r="C338" s="34" t="s">
        <v>422</v>
      </c>
      <c r="D338" s="34" t="s">
        <v>8</v>
      </c>
      <c r="E338" s="34" t="s">
        <v>17</v>
      </c>
      <c r="F338" s="94" t="s">
        <v>30</v>
      </c>
      <c r="G338" s="94" t="s">
        <v>52</v>
      </c>
      <c r="H338" s="94" t="s">
        <v>4</v>
      </c>
      <c r="I338" s="94" t="s">
        <v>193</v>
      </c>
      <c r="J338" s="73" t="s">
        <v>64</v>
      </c>
      <c r="K338" s="3">
        <f>96.6-0.03</f>
        <v>96.57</v>
      </c>
      <c r="L338" s="14"/>
      <c r="P338" s="24"/>
    </row>
    <row r="339" spans="2:12" s="7" customFormat="1" ht="23.25" customHeight="1">
      <c r="B339" s="80" t="s">
        <v>21</v>
      </c>
      <c r="C339" s="34" t="s">
        <v>422</v>
      </c>
      <c r="D339" s="34" t="s">
        <v>8</v>
      </c>
      <c r="E339" s="34" t="s">
        <v>22</v>
      </c>
      <c r="F339" s="57"/>
      <c r="G339" s="58"/>
      <c r="H339" s="58"/>
      <c r="I339" s="58"/>
      <c r="J339" s="73"/>
      <c r="K339" s="17">
        <f>K340</f>
        <v>1342.98</v>
      </c>
      <c r="L339" s="14"/>
    </row>
    <row r="340" spans="2:12" s="7" customFormat="1" ht="54.75" customHeight="1">
      <c r="B340" s="33" t="s">
        <v>136</v>
      </c>
      <c r="C340" s="34" t="s">
        <v>422</v>
      </c>
      <c r="D340" s="34" t="s">
        <v>8</v>
      </c>
      <c r="E340" s="34" t="s">
        <v>22</v>
      </c>
      <c r="F340" s="108">
        <v>37</v>
      </c>
      <c r="G340" s="109">
        <v>0</v>
      </c>
      <c r="H340" s="109" t="s">
        <v>2</v>
      </c>
      <c r="I340" s="109" t="s">
        <v>53</v>
      </c>
      <c r="J340" s="73"/>
      <c r="K340" s="17">
        <f>K341</f>
        <v>1342.98</v>
      </c>
      <c r="L340" s="14"/>
    </row>
    <row r="341" spans="2:12" s="7" customFormat="1" ht="39.75" customHeight="1">
      <c r="B341" s="62" t="s">
        <v>201</v>
      </c>
      <c r="C341" s="63" t="s">
        <v>422</v>
      </c>
      <c r="D341" s="63" t="s">
        <v>8</v>
      </c>
      <c r="E341" s="63" t="s">
        <v>22</v>
      </c>
      <c r="F341" s="110" t="s">
        <v>138</v>
      </c>
      <c r="G341" s="111" t="s">
        <v>52</v>
      </c>
      <c r="H341" s="111" t="s">
        <v>12</v>
      </c>
      <c r="I341" s="112" t="s">
        <v>53</v>
      </c>
      <c r="J341" s="73"/>
      <c r="K341" s="17">
        <f>K342+K344</f>
        <v>1342.98</v>
      </c>
      <c r="L341" s="14"/>
    </row>
    <row r="342" spans="2:12" s="7" customFormat="1" ht="39.75" customHeight="1">
      <c r="B342" s="62" t="s">
        <v>465</v>
      </c>
      <c r="C342" s="63" t="s">
        <v>422</v>
      </c>
      <c r="D342" s="63" t="s">
        <v>8</v>
      </c>
      <c r="E342" s="63" t="s">
        <v>22</v>
      </c>
      <c r="F342" s="113" t="s">
        <v>138</v>
      </c>
      <c r="G342" s="113" t="s">
        <v>52</v>
      </c>
      <c r="H342" s="113" t="s">
        <v>12</v>
      </c>
      <c r="I342" s="113" t="s">
        <v>202</v>
      </c>
      <c r="J342" s="73"/>
      <c r="K342" s="17">
        <f>K343</f>
        <v>322.98</v>
      </c>
      <c r="L342" s="14"/>
    </row>
    <row r="343" spans="2:14" s="7" customFormat="1" ht="51" customHeight="1">
      <c r="B343" s="62" t="s">
        <v>203</v>
      </c>
      <c r="C343" s="63" t="s">
        <v>422</v>
      </c>
      <c r="D343" s="63" t="s">
        <v>8</v>
      </c>
      <c r="E343" s="63" t="s">
        <v>22</v>
      </c>
      <c r="F343" s="114" t="s">
        <v>138</v>
      </c>
      <c r="G343" s="115" t="s">
        <v>52</v>
      </c>
      <c r="H343" s="115" t="s">
        <v>12</v>
      </c>
      <c r="I343" s="115" t="s">
        <v>202</v>
      </c>
      <c r="J343" s="73" t="s">
        <v>204</v>
      </c>
      <c r="K343" s="3">
        <f>307+16.2-0.2-0.02</f>
        <v>322.98</v>
      </c>
      <c r="L343" s="14"/>
      <c r="M343" s="24"/>
      <c r="N343" s="24"/>
    </row>
    <row r="344" spans="2:12" s="7" customFormat="1" ht="46.5" customHeight="1">
      <c r="B344" s="116" t="s">
        <v>466</v>
      </c>
      <c r="C344" s="63" t="s">
        <v>422</v>
      </c>
      <c r="D344" s="63" t="s">
        <v>8</v>
      </c>
      <c r="E344" s="63" t="s">
        <v>22</v>
      </c>
      <c r="F344" s="114" t="s">
        <v>138</v>
      </c>
      <c r="G344" s="115" t="s">
        <v>52</v>
      </c>
      <c r="H344" s="115" t="s">
        <v>12</v>
      </c>
      <c r="I344" s="115" t="s">
        <v>467</v>
      </c>
      <c r="J344" s="73"/>
      <c r="K344" s="17">
        <f>K345</f>
        <v>1020</v>
      </c>
      <c r="L344" s="14"/>
    </row>
    <row r="345" spans="2:14" s="7" customFormat="1" ht="51" customHeight="1">
      <c r="B345" s="62" t="s">
        <v>203</v>
      </c>
      <c r="C345" s="63" t="s">
        <v>422</v>
      </c>
      <c r="D345" s="63" t="s">
        <v>8</v>
      </c>
      <c r="E345" s="63" t="s">
        <v>22</v>
      </c>
      <c r="F345" s="114" t="s">
        <v>138</v>
      </c>
      <c r="G345" s="115" t="s">
        <v>52</v>
      </c>
      <c r="H345" s="115" t="s">
        <v>12</v>
      </c>
      <c r="I345" s="115" t="s">
        <v>467</v>
      </c>
      <c r="J345" s="73" t="s">
        <v>204</v>
      </c>
      <c r="K345" s="17">
        <f>1000+20</f>
        <v>1020</v>
      </c>
      <c r="L345" s="14"/>
      <c r="M345" s="22"/>
      <c r="N345" s="22"/>
    </row>
    <row r="346" spans="2:12" s="7" customFormat="1" ht="21.75" customHeight="1">
      <c r="B346" s="88" t="s">
        <v>429</v>
      </c>
      <c r="C346" s="34" t="s">
        <v>422</v>
      </c>
      <c r="D346" s="34" t="s">
        <v>10</v>
      </c>
      <c r="E346" s="34" t="s">
        <v>2</v>
      </c>
      <c r="F346" s="57"/>
      <c r="G346" s="58"/>
      <c r="H346" s="58"/>
      <c r="I346" s="58"/>
      <c r="J346" s="73"/>
      <c r="K346" s="17">
        <f>K347+K355</f>
        <v>2019.2400000000002</v>
      </c>
      <c r="L346" s="14"/>
    </row>
    <row r="347" spans="2:12" s="7" customFormat="1" ht="17.25" customHeight="1">
      <c r="B347" s="88" t="s">
        <v>24</v>
      </c>
      <c r="C347" s="34" t="s">
        <v>422</v>
      </c>
      <c r="D347" s="34" t="s">
        <v>10</v>
      </c>
      <c r="E347" s="34" t="s">
        <v>4</v>
      </c>
      <c r="F347" s="57"/>
      <c r="G347" s="58"/>
      <c r="H347" s="58"/>
      <c r="I347" s="58"/>
      <c r="J347" s="73"/>
      <c r="K347" s="17">
        <f>K348</f>
        <v>0</v>
      </c>
      <c r="L347" s="14"/>
    </row>
    <row r="348" spans="2:12" s="7" customFormat="1" ht="49.5" customHeight="1">
      <c r="B348" s="182" t="s">
        <v>221</v>
      </c>
      <c r="C348" s="34" t="s">
        <v>422</v>
      </c>
      <c r="D348" s="34" t="s">
        <v>10</v>
      </c>
      <c r="E348" s="34" t="s">
        <v>4</v>
      </c>
      <c r="F348" s="35" t="s">
        <v>17</v>
      </c>
      <c r="G348" s="36" t="s">
        <v>52</v>
      </c>
      <c r="H348" s="36" t="s">
        <v>2</v>
      </c>
      <c r="I348" s="37" t="s">
        <v>53</v>
      </c>
      <c r="J348" s="73"/>
      <c r="K348" s="17">
        <f>K349+K352</f>
        <v>0</v>
      </c>
      <c r="L348" s="14"/>
    </row>
    <row r="349" spans="2:12" s="7" customFormat="1" ht="47.25" customHeight="1">
      <c r="B349" s="80" t="s">
        <v>222</v>
      </c>
      <c r="C349" s="34" t="s">
        <v>422</v>
      </c>
      <c r="D349" s="34" t="s">
        <v>10</v>
      </c>
      <c r="E349" s="34" t="s">
        <v>4</v>
      </c>
      <c r="F349" s="91" t="s">
        <v>17</v>
      </c>
      <c r="G349" s="91" t="s">
        <v>52</v>
      </c>
      <c r="H349" s="91" t="s">
        <v>1</v>
      </c>
      <c r="I349" s="91" t="s">
        <v>53</v>
      </c>
      <c r="J349" s="73"/>
      <c r="K349" s="17">
        <f>K350</f>
        <v>0</v>
      </c>
      <c r="L349" s="14"/>
    </row>
    <row r="350" spans="2:12" s="7" customFormat="1" ht="35.25" customHeight="1">
      <c r="B350" s="80" t="s">
        <v>223</v>
      </c>
      <c r="C350" s="34" t="s">
        <v>422</v>
      </c>
      <c r="D350" s="34" t="s">
        <v>10</v>
      </c>
      <c r="E350" s="34" t="s">
        <v>4</v>
      </c>
      <c r="F350" s="35" t="s">
        <v>17</v>
      </c>
      <c r="G350" s="36" t="s">
        <v>52</v>
      </c>
      <c r="H350" s="36" t="s">
        <v>1</v>
      </c>
      <c r="I350" s="37" t="s">
        <v>224</v>
      </c>
      <c r="J350" s="73"/>
      <c r="K350" s="17">
        <f>K351</f>
        <v>0</v>
      </c>
      <c r="L350" s="14"/>
    </row>
    <row r="351" spans="2:14" s="7" customFormat="1" ht="31.5" customHeight="1">
      <c r="B351" s="33" t="s">
        <v>63</v>
      </c>
      <c r="C351" s="34" t="s">
        <v>422</v>
      </c>
      <c r="D351" s="34" t="s">
        <v>10</v>
      </c>
      <c r="E351" s="34" t="s">
        <v>4</v>
      </c>
      <c r="F351" s="35" t="s">
        <v>17</v>
      </c>
      <c r="G351" s="36" t="s">
        <v>52</v>
      </c>
      <c r="H351" s="36" t="s">
        <v>1</v>
      </c>
      <c r="I351" s="37" t="s">
        <v>224</v>
      </c>
      <c r="J351" s="73" t="s">
        <v>64</v>
      </c>
      <c r="K351" s="17">
        <v>0</v>
      </c>
      <c r="L351" s="14"/>
      <c r="N351" s="16"/>
    </row>
    <row r="352" spans="2:12" s="7" customFormat="1" ht="39" customHeight="1">
      <c r="B352" s="88" t="s">
        <v>227</v>
      </c>
      <c r="C352" s="34" t="s">
        <v>422</v>
      </c>
      <c r="D352" s="34" t="s">
        <v>10</v>
      </c>
      <c r="E352" s="34" t="s">
        <v>4</v>
      </c>
      <c r="F352" s="91" t="s">
        <v>17</v>
      </c>
      <c r="G352" s="91" t="s">
        <v>52</v>
      </c>
      <c r="H352" s="91" t="s">
        <v>4</v>
      </c>
      <c r="I352" s="91" t="s">
        <v>53</v>
      </c>
      <c r="J352" s="73"/>
      <c r="K352" s="17">
        <f>K353</f>
        <v>0</v>
      </c>
      <c r="L352" s="14"/>
    </row>
    <row r="353" spans="2:12" s="7" customFormat="1" ht="31.5" customHeight="1">
      <c r="B353" s="80" t="s">
        <v>228</v>
      </c>
      <c r="C353" s="34" t="s">
        <v>422</v>
      </c>
      <c r="D353" s="34" t="s">
        <v>10</v>
      </c>
      <c r="E353" s="34" t="s">
        <v>4</v>
      </c>
      <c r="F353" s="35" t="s">
        <v>17</v>
      </c>
      <c r="G353" s="36" t="s">
        <v>52</v>
      </c>
      <c r="H353" s="36" t="s">
        <v>4</v>
      </c>
      <c r="I353" s="37" t="s">
        <v>229</v>
      </c>
      <c r="J353" s="73"/>
      <c r="K353" s="17">
        <f>K354</f>
        <v>0</v>
      </c>
      <c r="L353" s="14"/>
    </row>
    <row r="354" spans="2:14" s="7" customFormat="1" ht="33" customHeight="1">
      <c r="B354" s="33" t="s">
        <v>63</v>
      </c>
      <c r="C354" s="34" t="s">
        <v>422</v>
      </c>
      <c r="D354" s="34" t="s">
        <v>10</v>
      </c>
      <c r="E354" s="34" t="s">
        <v>4</v>
      </c>
      <c r="F354" s="91" t="s">
        <v>17</v>
      </c>
      <c r="G354" s="91" t="s">
        <v>52</v>
      </c>
      <c r="H354" s="91" t="s">
        <v>4</v>
      </c>
      <c r="I354" s="91" t="s">
        <v>229</v>
      </c>
      <c r="J354" s="73" t="s">
        <v>64</v>
      </c>
      <c r="K354" s="17">
        <f>0+137.54+7.1-144.64</f>
        <v>0</v>
      </c>
      <c r="L354" s="14"/>
      <c r="N354" s="24"/>
    </row>
    <row r="355" spans="2:12" s="7" customFormat="1" ht="15.75" customHeight="1">
      <c r="B355" s="33" t="s">
        <v>25</v>
      </c>
      <c r="C355" s="34" t="s">
        <v>422</v>
      </c>
      <c r="D355" s="34" t="s">
        <v>10</v>
      </c>
      <c r="E355" s="34" t="s">
        <v>6</v>
      </c>
      <c r="F355" s="57"/>
      <c r="G355" s="58"/>
      <c r="H355" s="58"/>
      <c r="I355" s="58"/>
      <c r="J355" s="73"/>
      <c r="K355" s="17">
        <f>K356</f>
        <v>2019.2400000000002</v>
      </c>
      <c r="L355" s="14"/>
    </row>
    <row r="356" spans="2:12" s="7" customFormat="1" ht="48" customHeight="1">
      <c r="B356" s="33" t="s">
        <v>236</v>
      </c>
      <c r="C356" s="34" t="s">
        <v>422</v>
      </c>
      <c r="D356" s="34" t="s">
        <v>10</v>
      </c>
      <c r="E356" s="34" t="s">
        <v>6</v>
      </c>
      <c r="F356" s="125" t="s">
        <v>237</v>
      </c>
      <c r="G356" s="125" t="s">
        <v>52</v>
      </c>
      <c r="H356" s="125" t="s">
        <v>2</v>
      </c>
      <c r="I356" s="125" t="s">
        <v>53</v>
      </c>
      <c r="J356" s="73"/>
      <c r="K356" s="17">
        <f>K357+K360</f>
        <v>2019.2400000000002</v>
      </c>
      <c r="L356" s="14"/>
    </row>
    <row r="357" spans="2:12" s="7" customFormat="1" ht="36.75" customHeight="1">
      <c r="B357" s="33" t="s">
        <v>238</v>
      </c>
      <c r="C357" s="34" t="s">
        <v>422</v>
      </c>
      <c r="D357" s="34" t="s">
        <v>10</v>
      </c>
      <c r="E357" s="34" t="s">
        <v>6</v>
      </c>
      <c r="F357" s="126" t="s">
        <v>237</v>
      </c>
      <c r="G357" s="127" t="s">
        <v>52</v>
      </c>
      <c r="H357" s="127" t="s">
        <v>460</v>
      </c>
      <c r="I357" s="128" t="s">
        <v>53</v>
      </c>
      <c r="J357" s="73"/>
      <c r="K357" s="17">
        <f>K358</f>
        <v>660.7700000000001</v>
      </c>
      <c r="L357" s="14"/>
    </row>
    <row r="358" spans="2:12" s="7" customFormat="1" ht="74.25" customHeight="1">
      <c r="B358" s="33" t="s">
        <v>239</v>
      </c>
      <c r="C358" s="34" t="s">
        <v>422</v>
      </c>
      <c r="D358" s="34" t="s">
        <v>10</v>
      </c>
      <c r="E358" s="34" t="s">
        <v>6</v>
      </c>
      <c r="F358" s="125" t="s">
        <v>237</v>
      </c>
      <c r="G358" s="125" t="s">
        <v>52</v>
      </c>
      <c r="H358" s="127" t="s">
        <v>460</v>
      </c>
      <c r="I358" s="128" t="s">
        <v>461</v>
      </c>
      <c r="J358" s="73"/>
      <c r="K358" s="17">
        <f>K359</f>
        <v>660.7700000000001</v>
      </c>
      <c r="L358" s="14"/>
    </row>
    <row r="359" spans="2:15" s="7" customFormat="1" ht="30.75" customHeight="1">
      <c r="B359" s="33" t="s">
        <v>63</v>
      </c>
      <c r="C359" s="34" t="s">
        <v>422</v>
      </c>
      <c r="D359" s="34" t="s">
        <v>10</v>
      </c>
      <c r="E359" s="34" t="s">
        <v>6</v>
      </c>
      <c r="F359" s="126" t="s">
        <v>237</v>
      </c>
      <c r="G359" s="127" t="s">
        <v>52</v>
      </c>
      <c r="H359" s="127" t="s">
        <v>460</v>
      </c>
      <c r="I359" s="128" t="s">
        <v>461</v>
      </c>
      <c r="J359" s="73" t="s">
        <v>64</v>
      </c>
      <c r="K359" s="17">
        <f>65+600.7-4.93</f>
        <v>660.7700000000001</v>
      </c>
      <c r="L359" s="14"/>
      <c r="M359" s="16"/>
      <c r="N359" s="8"/>
      <c r="O359" s="16"/>
    </row>
    <row r="360" spans="2:15" s="7" customFormat="1" ht="31.5" customHeight="1">
      <c r="B360" s="33" t="s">
        <v>240</v>
      </c>
      <c r="C360" s="34" t="s">
        <v>422</v>
      </c>
      <c r="D360" s="34" t="s">
        <v>10</v>
      </c>
      <c r="E360" s="34" t="s">
        <v>6</v>
      </c>
      <c r="F360" s="125" t="s">
        <v>237</v>
      </c>
      <c r="G360" s="125" t="s">
        <v>52</v>
      </c>
      <c r="H360" s="127" t="s">
        <v>460</v>
      </c>
      <c r="I360" s="128" t="s">
        <v>53</v>
      </c>
      <c r="J360" s="73"/>
      <c r="K360" s="17">
        <f>K361</f>
        <v>1358.47</v>
      </c>
      <c r="L360" s="14"/>
      <c r="O360" s="16"/>
    </row>
    <row r="361" spans="2:15" s="7" customFormat="1" ht="73.5" customHeight="1">
      <c r="B361" s="33" t="s">
        <v>239</v>
      </c>
      <c r="C361" s="34" t="s">
        <v>422</v>
      </c>
      <c r="D361" s="34" t="s">
        <v>10</v>
      </c>
      <c r="E361" s="34" t="s">
        <v>6</v>
      </c>
      <c r="F361" s="126" t="s">
        <v>237</v>
      </c>
      <c r="G361" s="127" t="s">
        <v>52</v>
      </c>
      <c r="H361" s="127" t="s">
        <v>460</v>
      </c>
      <c r="I361" s="128" t="s">
        <v>462</v>
      </c>
      <c r="J361" s="73"/>
      <c r="K361" s="17">
        <f>K362</f>
        <v>1358.47</v>
      </c>
      <c r="L361" s="14"/>
      <c r="O361" s="16"/>
    </row>
    <row r="362" spans="2:15" s="7" customFormat="1" ht="32.25" customHeight="1">
      <c r="B362" s="33" t="s">
        <v>63</v>
      </c>
      <c r="C362" s="34" t="s">
        <v>422</v>
      </c>
      <c r="D362" s="34" t="s">
        <v>10</v>
      </c>
      <c r="E362" s="34" t="s">
        <v>6</v>
      </c>
      <c r="F362" s="126" t="s">
        <v>237</v>
      </c>
      <c r="G362" s="127" t="s">
        <v>52</v>
      </c>
      <c r="H362" s="127" t="s">
        <v>460</v>
      </c>
      <c r="I362" s="128" t="s">
        <v>462</v>
      </c>
      <c r="J362" s="73" t="s">
        <v>64</v>
      </c>
      <c r="K362" s="17">
        <v>1358.47</v>
      </c>
      <c r="L362" s="14"/>
      <c r="M362" s="16"/>
      <c r="O362" s="16"/>
    </row>
    <row r="363" spans="2:12" s="7" customFormat="1" ht="19.5" customHeight="1">
      <c r="B363" s="80" t="s">
        <v>430</v>
      </c>
      <c r="C363" s="34" t="s">
        <v>422</v>
      </c>
      <c r="D363" s="34" t="s">
        <v>12</v>
      </c>
      <c r="E363" s="34" t="s">
        <v>2</v>
      </c>
      <c r="F363" s="57"/>
      <c r="G363" s="58"/>
      <c r="H363" s="58"/>
      <c r="I363" s="58"/>
      <c r="J363" s="107"/>
      <c r="K363" s="74">
        <f>K364</f>
        <v>113.81</v>
      </c>
      <c r="L363" s="14"/>
    </row>
    <row r="364" spans="2:12" s="7" customFormat="1" ht="24.75" customHeight="1">
      <c r="B364" s="80" t="s">
        <v>26</v>
      </c>
      <c r="C364" s="34" t="s">
        <v>422</v>
      </c>
      <c r="D364" s="34" t="s">
        <v>12</v>
      </c>
      <c r="E364" s="34" t="s">
        <v>10</v>
      </c>
      <c r="F364" s="57"/>
      <c r="G364" s="58"/>
      <c r="H364" s="58"/>
      <c r="I364" s="58"/>
      <c r="J364" s="107"/>
      <c r="K364" s="74">
        <f>K365+K380</f>
        <v>113.81</v>
      </c>
      <c r="L364" s="14"/>
    </row>
    <row r="365" spans="2:11" ht="62.25" customHeight="1">
      <c r="B365" s="99" t="s">
        <v>141</v>
      </c>
      <c r="C365" s="63" t="s">
        <v>422</v>
      </c>
      <c r="D365" s="63" t="s">
        <v>12</v>
      </c>
      <c r="E365" s="63" t="s">
        <v>10</v>
      </c>
      <c r="F365" s="35">
        <v>13</v>
      </c>
      <c r="G365" s="36" t="s">
        <v>52</v>
      </c>
      <c r="H365" s="36" t="s">
        <v>2</v>
      </c>
      <c r="I365" s="36" t="s">
        <v>142</v>
      </c>
      <c r="J365" s="38"/>
      <c r="K365" s="39">
        <f>K366+K371+K374+K377</f>
        <v>113.81</v>
      </c>
    </row>
    <row r="366" spans="2:11" ht="40.5" customHeight="1">
      <c r="B366" s="90" t="s">
        <v>241</v>
      </c>
      <c r="C366" s="34" t="s">
        <v>422</v>
      </c>
      <c r="D366" s="63" t="s">
        <v>12</v>
      </c>
      <c r="E366" s="63" t="s">
        <v>10</v>
      </c>
      <c r="F366" s="35" t="s">
        <v>16</v>
      </c>
      <c r="G366" s="36" t="s">
        <v>52</v>
      </c>
      <c r="H366" s="36" t="s">
        <v>12</v>
      </c>
      <c r="I366" s="36" t="s">
        <v>53</v>
      </c>
      <c r="J366" s="73"/>
      <c r="K366" s="74">
        <f>K367+K369</f>
        <v>69.4</v>
      </c>
    </row>
    <row r="367" spans="2:11" ht="65.25" customHeight="1">
      <c r="B367" s="80" t="s">
        <v>242</v>
      </c>
      <c r="C367" s="34" t="s">
        <v>422</v>
      </c>
      <c r="D367" s="63" t="s">
        <v>12</v>
      </c>
      <c r="E367" s="63" t="s">
        <v>10</v>
      </c>
      <c r="F367" s="35" t="s">
        <v>16</v>
      </c>
      <c r="G367" s="36" t="s">
        <v>52</v>
      </c>
      <c r="H367" s="36" t="s">
        <v>12</v>
      </c>
      <c r="I367" s="36" t="s">
        <v>243</v>
      </c>
      <c r="J367" s="73"/>
      <c r="K367" s="74">
        <f>K368</f>
        <v>39.400000000000006</v>
      </c>
    </row>
    <row r="368" spans="2:13" ht="27.75" customHeight="1">
      <c r="B368" s="33" t="s">
        <v>58</v>
      </c>
      <c r="C368" s="34" t="s">
        <v>422</v>
      </c>
      <c r="D368" s="63" t="s">
        <v>12</v>
      </c>
      <c r="E368" s="63" t="s">
        <v>10</v>
      </c>
      <c r="F368" s="35" t="s">
        <v>16</v>
      </c>
      <c r="G368" s="36" t="s">
        <v>52</v>
      </c>
      <c r="H368" s="36" t="s">
        <v>12</v>
      </c>
      <c r="I368" s="36" t="s">
        <v>243</v>
      </c>
      <c r="J368" s="73" t="s">
        <v>59</v>
      </c>
      <c r="K368" s="74">
        <f>69.4-30</f>
        <v>39.400000000000006</v>
      </c>
      <c r="M368" s="49"/>
    </row>
    <row r="369" spans="2:13" ht="27.75" customHeight="1">
      <c r="B369" s="33" t="s">
        <v>463</v>
      </c>
      <c r="C369" s="34" t="s">
        <v>422</v>
      </c>
      <c r="D369" s="63" t="s">
        <v>12</v>
      </c>
      <c r="E369" s="63" t="s">
        <v>10</v>
      </c>
      <c r="F369" s="35" t="s">
        <v>16</v>
      </c>
      <c r="G369" s="36" t="s">
        <v>52</v>
      </c>
      <c r="H369" s="36" t="s">
        <v>12</v>
      </c>
      <c r="I369" s="58" t="s">
        <v>464</v>
      </c>
      <c r="J369" s="73"/>
      <c r="K369" s="17">
        <f>K370</f>
        <v>30</v>
      </c>
      <c r="M369" s="49"/>
    </row>
    <row r="370" spans="2:13" ht="27.75" customHeight="1">
      <c r="B370" s="33" t="s">
        <v>58</v>
      </c>
      <c r="C370" s="34" t="s">
        <v>422</v>
      </c>
      <c r="D370" s="63" t="s">
        <v>12</v>
      </c>
      <c r="E370" s="63" t="s">
        <v>10</v>
      </c>
      <c r="F370" s="35" t="s">
        <v>16</v>
      </c>
      <c r="G370" s="36" t="s">
        <v>52</v>
      </c>
      <c r="H370" s="36" t="s">
        <v>12</v>
      </c>
      <c r="I370" s="58" t="s">
        <v>464</v>
      </c>
      <c r="J370" s="73" t="s">
        <v>59</v>
      </c>
      <c r="K370" s="17">
        <v>30</v>
      </c>
      <c r="M370" s="75"/>
    </row>
    <row r="371" spans="2:11" ht="54.75" customHeight="1">
      <c r="B371" s="77" t="s">
        <v>244</v>
      </c>
      <c r="C371" s="63" t="s">
        <v>422</v>
      </c>
      <c r="D371" s="63" t="s">
        <v>12</v>
      </c>
      <c r="E371" s="63" t="s">
        <v>10</v>
      </c>
      <c r="F371" s="104" t="s">
        <v>16</v>
      </c>
      <c r="G371" s="104" t="s">
        <v>52</v>
      </c>
      <c r="H371" s="104" t="s">
        <v>27</v>
      </c>
      <c r="I371" s="104" t="s">
        <v>146</v>
      </c>
      <c r="J371" s="38"/>
      <c r="K371" s="39">
        <f>K372</f>
        <v>0</v>
      </c>
    </row>
    <row r="372" spans="2:11" ht="21" customHeight="1">
      <c r="B372" s="77" t="s">
        <v>144</v>
      </c>
      <c r="C372" s="129" t="s">
        <v>422</v>
      </c>
      <c r="D372" s="63" t="s">
        <v>12</v>
      </c>
      <c r="E372" s="63" t="s">
        <v>10</v>
      </c>
      <c r="F372" s="101" t="s">
        <v>16</v>
      </c>
      <c r="G372" s="102" t="s">
        <v>52</v>
      </c>
      <c r="H372" s="102" t="s">
        <v>27</v>
      </c>
      <c r="I372" s="102" t="s">
        <v>146</v>
      </c>
      <c r="J372" s="38"/>
      <c r="K372" s="39">
        <f>K373</f>
        <v>0</v>
      </c>
    </row>
    <row r="373" spans="2:14" ht="36" customHeight="1">
      <c r="B373" s="33" t="s">
        <v>63</v>
      </c>
      <c r="C373" s="129" t="s">
        <v>422</v>
      </c>
      <c r="D373" s="63" t="s">
        <v>12</v>
      </c>
      <c r="E373" s="63" t="s">
        <v>10</v>
      </c>
      <c r="F373" s="101" t="s">
        <v>16</v>
      </c>
      <c r="G373" s="102" t="s">
        <v>52</v>
      </c>
      <c r="H373" s="102" t="s">
        <v>27</v>
      </c>
      <c r="I373" s="59" t="s">
        <v>146</v>
      </c>
      <c r="J373" s="205">
        <v>240</v>
      </c>
      <c r="K373" s="130">
        <f>737.1-137.54-599.56</f>
        <v>0</v>
      </c>
      <c r="N373" s="49"/>
    </row>
    <row r="374" spans="2:11" ht="47.25" customHeight="1">
      <c r="B374" s="33" t="s">
        <v>245</v>
      </c>
      <c r="C374" s="129" t="s">
        <v>422</v>
      </c>
      <c r="D374" s="63" t="s">
        <v>12</v>
      </c>
      <c r="E374" s="63" t="s">
        <v>10</v>
      </c>
      <c r="F374" s="126" t="s">
        <v>16</v>
      </c>
      <c r="G374" s="127" t="s">
        <v>52</v>
      </c>
      <c r="H374" s="127" t="s">
        <v>17</v>
      </c>
      <c r="I374" s="127" t="s">
        <v>146</v>
      </c>
      <c r="J374" s="38"/>
      <c r="K374" s="39">
        <f>K375</f>
        <v>44.41</v>
      </c>
    </row>
    <row r="375" spans="2:11" ht="23.25" customHeight="1">
      <c r="B375" s="77" t="s">
        <v>144</v>
      </c>
      <c r="C375" s="129" t="s">
        <v>422</v>
      </c>
      <c r="D375" s="63" t="s">
        <v>12</v>
      </c>
      <c r="E375" s="63" t="s">
        <v>10</v>
      </c>
      <c r="F375" s="126" t="s">
        <v>16</v>
      </c>
      <c r="G375" s="127" t="s">
        <v>52</v>
      </c>
      <c r="H375" s="127" t="s">
        <v>17</v>
      </c>
      <c r="I375" s="127" t="s">
        <v>146</v>
      </c>
      <c r="J375" s="38"/>
      <c r="K375" s="39">
        <f>K376</f>
        <v>44.41</v>
      </c>
    </row>
    <row r="376" spans="2:14" ht="36" customHeight="1">
      <c r="B376" s="33" t="s">
        <v>63</v>
      </c>
      <c r="C376" s="129" t="s">
        <v>422</v>
      </c>
      <c r="D376" s="63" t="s">
        <v>12</v>
      </c>
      <c r="E376" s="63" t="s">
        <v>10</v>
      </c>
      <c r="F376" s="126" t="s">
        <v>16</v>
      </c>
      <c r="G376" s="127" t="s">
        <v>52</v>
      </c>
      <c r="H376" s="127" t="s">
        <v>17</v>
      </c>
      <c r="I376" s="127" t="s">
        <v>146</v>
      </c>
      <c r="J376" s="38">
        <v>240</v>
      </c>
      <c r="K376" s="3">
        <f>100-55.59</f>
        <v>44.41</v>
      </c>
      <c r="N376" s="201"/>
    </row>
    <row r="377" spans="2:11" ht="36" customHeight="1">
      <c r="B377" s="33" t="s">
        <v>246</v>
      </c>
      <c r="C377" s="129" t="s">
        <v>422</v>
      </c>
      <c r="D377" s="63" t="s">
        <v>12</v>
      </c>
      <c r="E377" s="63" t="s">
        <v>10</v>
      </c>
      <c r="F377" s="125" t="s">
        <v>16</v>
      </c>
      <c r="G377" s="125" t="s">
        <v>52</v>
      </c>
      <c r="H377" s="125" t="s">
        <v>33</v>
      </c>
      <c r="I377" s="125" t="s">
        <v>146</v>
      </c>
      <c r="J377" s="38"/>
      <c r="K377" s="3">
        <f>K378</f>
        <v>0</v>
      </c>
    </row>
    <row r="378" spans="2:11" ht="19.5" customHeight="1">
      <c r="B378" s="77" t="s">
        <v>144</v>
      </c>
      <c r="C378" s="129" t="s">
        <v>422</v>
      </c>
      <c r="D378" s="63" t="s">
        <v>12</v>
      </c>
      <c r="E378" s="63" t="s">
        <v>10</v>
      </c>
      <c r="F378" s="126" t="s">
        <v>16</v>
      </c>
      <c r="G378" s="127" t="s">
        <v>52</v>
      </c>
      <c r="H378" s="127" t="s">
        <v>33</v>
      </c>
      <c r="I378" s="127" t="s">
        <v>146</v>
      </c>
      <c r="J378" s="38"/>
      <c r="K378" s="3">
        <f>K379</f>
        <v>0</v>
      </c>
    </row>
    <row r="379" spans="2:14" ht="36" customHeight="1">
      <c r="B379" s="33" t="s">
        <v>63</v>
      </c>
      <c r="C379" s="129" t="s">
        <v>422</v>
      </c>
      <c r="D379" s="63" t="s">
        <v>12</v>
      </c>
      <c r="E379" s="63" t="s">
        <v>10</v>
      </c>
      <c r="F379" s="101" t="s">
        <v>16</v>
      </c>
      <c r="G379" s="102" t="s">
        <v>52</v>
      </c>
      <c r="H379" s="102" t="s">
        <v>33</v>
      </c>
      <c r="I379" s="59" t="s">
        <v>146</v>
      </c>
      <c r="J379" s="38">
        <v>240</v>
      </c>
      <c r="K379" s="3">
        <f>300-150-150</f>
        <v>0</v>
      </c>
      <c r="N379" s="201"/>
    </row>
    <row r="380" spans="2:11" ht="24" customHeight="1">
      <c r="B380" s="33" t="s">
        <v>122</v>
      </c>
      <c r="C380" s="129" t="s">
        <v>422</v>
      </c>
      <c r="D380" s="64" t="s">
        <v>12</v>
      </c>
      <c r="E380" s="64" t="s">
        <v>10</v>
      </c>
      <c r="F380" s="101" t="s">
        <v>107</v>
      </c>
      <c r="G380" s="102" t="s">
        <v>52</v>
      </c>
      <c r="H380" s="102" t="s">
        <v>2</v>
      </c>
      <c r="I380" s="102" t="s">
        <v>53</v>
      </c>
      <c r="J380" s="38"/>
      <c r="K380" s="39">
        <f>K381</f>
        <v>0</v>
      </c>
    </row>
    <row r="381" spans="2:11" ht="36" customHeight="1">
      <c r="B381" s="33" t="s">
        <v>247</v>
      </c>
      <c r="C381" s="129" t="s">
        <v>422</v>
      </c>
      <c r="D381" s="64" t="s">
        <v>12</v>
      </c>
      <c r="E381" s="64" t="s">
        <v>10</v>
      </c>
      <c r="F381" s="101" t="s">
        <v>107</v>
      </c>
      <c r="G381" s="102" t="s">
        <v>52</v>
      </c>
      <c r="H381" s="102" t="s">
        <v>2</v>
      </c>
      <c r="I381" s="65" t="s">
        <v>248</v>
      </c>
      <c r="J381" s="38"/>
      <c r="K381" s="39">
        <f>K382</f>
        <v>0</v>
      </c>
    </row>
    <row r="382" spans="2:11" ht="24" customHeight="1">
      <c r="B382" s="33" t="s">
        <v>148</v>
      </c>
      <c r="C382" s="129" t="s">
        <v>422</v>
      </c>
      <c r="D382" s="64" t="s">
        <v>12</v>
      </c>
      <c r="E382" s="64" t="s">
        <v>10</v>
      </c>
      <c r="F382" s="101" t="s">
        <v>107</v>
      </c>
      <c r="G382" s="102" t="s">
        <v>52</v>
      </c>
      <c r="H382" s="102" t="s">
        <v>2</v>
      </c>
      <c r="I382" s="65" t="s">
        <v>248</v>
      </c>
      <c r="J382" s="38">
        <v>410</v>
      </c>
      <c r="K382" s="39">
        <v>0</v>
      </c>
    </row>
    <row r="383" spans="2:12" s="7" customFormat="1" ht="21" customHeight="1">
      <c r="B383" s="33" t="s">
        <v>408</v>
      </c>
      <c r="C383" s="34" t="s">
        <v>422</v>
      </c>
      <c r="D383" s="73" t="s">
        <v>27</v>
      </c>
      <c r="E383" s="73" t="s">
        <v>2</v>
      </c>
      <c r="F383" s="57"/>
      <c r="G383" s="58"/>
      <c r="H383" s="58"/>
      <c r="I383" s="58"/>
      <c r="J383" s="73"/>
      <c r="K383" s="17">
        <f>K384+K388</f>
        <v>3991.28</v>
      </c>
      <c r="L383" s="14"/>
    </row>
    <row r="384" spans="2:12" s="7" customFormat="1" ht="21" customHeight="1">
      <c r="B384" s="80" t="s">
        <v>28</v>
      </c>
      <c r="C384" s="34" t="s">
        <v>422</v>
      </c>
      <c r="D384" s="34" t="s">
        <v>27</v>
      </c>
      <c r="E384" s="73" t="s">
        <v>1</v>
      </c>
      <c r="F384" s="57"/>
      <c r="G384" s="58"/>
      <c r="H384" s="58"/>
      <c r="I384" s="58"/>
      <c r="J384" s="73"/>
      <c r="K384" s="17">
        <f>K385</f>
        <v>1763</v>
      </c>
      <c r="L384" s="14"/>
    </row>
    <row r="385" spans="2:12" s="7" customFormat="1" ht="21" customHeight="1">
      <c r="B385" s="33" t="s">
        <v>89</v>
      </c>
      <c r="C385" s="34" t="s">
        <v>422</v>
      </c>
      <c r="D385" s="73" t="s">
        <v>27</v>
      </c>
      <c r="E385" s="73" t="s">
        <v>1</v>
      </c>
      <c r="F385" s="57" t="s">
        <v>90</v>
      </c>
      <c r="G385" s="58" t="s">
        <v>52</v>
      </c>
      <c r="H385" s="58" t="s">
        <v>2</v>
      </c>
      <c r="I385" s="58" t="s">
        <v>53</v>
      </c>
      <c r="J385" s="73"/>
      <c r="K385" s="17">
        <f>K386</f>
        <v>1763</v>
      </c>
      <c r="L385" s="14"/>
    </row>
    <row r="386" spans="2:12" s="7" customFormat="1" ht="36" customHeight="1">
      <c r="B386" s="80" t="s">
        <v>262</v>
      </c>
      <c r="C386" s="34" t="s">
        <v>422</v>
      </c>
      <c r="D386" s="73" t="s">
        <v>27</v>
      </c>
      <c r="E386" s="34" t="s">
        <v>1</v>
      </c>
      <c r="F386" s="57" t="s">
        <v>90</v>
      </c>
      <c r="G386" s="58" t="s">
        <v>52</v>
      </c>
      <c r="H386" s="58" t="s">
        <v>2</v>
      </c>
      <c r="I386" s="58" t="s">
        <v>253</v>
      </c>
      <c r="J386" s="73"/>
      <c r="K386" s="17">
        <f>K387</f>
        <v>1763</v>
      </c>
      <c r="L386" s="14"/>
    </row>
    <row r="387" spans="2:12" s="7" customFormat="1" ht="20.25" customHeight="1">
      <c r="B387" s="80" t="s">
        <v>119</v>
      </c>
      <c r="C387" s="73" t="s">
        <v>422</v>
      </c>
      <c r="D387" s="73" t="s">
        <v>27</v>
      </c>
      <c r="E387" s="34" t="s">
        <v>1</v>
      </c>
      <c r="F387" s="57" t="s">
        <v>90</v>
      </c>
      <c r="G387" s="58" t="s">
        <v>52</v>
      </c>
      <c r="H387" s="58" t="s">
        <v>2</v>
      </c>
      <c r="I387" s="58" t="s">
        <v>253</v>
      </c>
      <c r="J387" s="73" t="s">
        <v>120</v>
      </c>
      <c r="K387" s="17">
        <f>1600+163</f>
        <v>1763</v>
      </c>
      <c r="L387" s="14"/>
    </row>
    <row r="388" spans="2:12" s="7" customFormat="1" ht="20.25" customHeight="1">
      <c r="B388" s="80" t="s">
        <v>303</v>
      </c>
      <c r="C388" s="97" t="s">
        <v>422</v>
      </c>
      <c r="D388" s="97" t="s">
        <v>27</v>
      </c>
      <c r="E388" s="206" t="s">
        <v>17</v>
      </c>
      <c r="F388" s="57"/>
      <c r="G388" s="58"/>
      <c r="H388" s="58"/>
      <c r="I388" s="58"/>
      <c r="J388" s="73"/>
      <c r="K388" s="17">
        <f>K389+K393</f>
        <v>2228.28</v>
      </c>
      <c r="L388" s="14"/>
    </row>
    <row r="389" spans="2:12" s="7" customFormat="1" ht="37.5" customHeight="1">
      <c r="B389" s="76" t="s">
        <v>69</v>
      </c>
      <c r="C389" s="206" t="s">
        <v>422</v>
      </c>
      <c r="D389" s="97" t="s">
        <v>27</v>
      </c>
      <c r="E389" s="206" t="s">
        <v>17</v>
      </c>
      <c r="F389" s="140">
        <v>36</v>
      </c>
      <c r="G389" s="141" t="s">
        <v>52</v>
      </c>
      <c r="H389" s="141" t="s">
        <v>2</v>
      </c>
      <c r="I389" s="141" t="s">
        <v>53</v>
      </c>
      <c r="J389" s="73"/>
      <c r="K389" s="17">
        <f>K390</f>
        <v>2201.28</v>
      </c>
      <c r="L389" s="14"/>
    </row>
    <row r="390" spans="2:12" s="7" customFormat="1" ht="42" customHeight="1">
      <c r="B390" s="62" t="s">
        <v>311</v>
      </c>
      <c r="C390" s="131" t="s">
        <v>422</v>
      </c>
      <c r="D390" s="183" t="s">
        <v>27</v>
      </c>
      <c r="E390" s="131" t="s">
        <v>17</v>
      </c>
      <c r="F390" s="184">
        <v>36</v>
      </c>
      <c r="G390" s="185" t="s">
        <v>52</v>
      </c>
      <c r="H390" s="185" t="s">
        <v>6</v>
      </c>
      <c r="I390" s="185" t="s">
        <v>53</v>
      </c>
      <c r="J390" s="64"/>
      <c r="K390" s="39">
        <f>K391</f>
        <v>2201.28</v>
      </c>
      <c r="L390" s="14"/>
    </row>
    <row r="391" spans="2:12" s="7" customFormat="1" ht="22.5" customHeight="1">
      <c r="B391" s="62" t="s">
        <v>312</v>
      </c>
      <c r="C391" s="131" t="s">
        <v>422</v>
      </c>
      <c r="D391" s="183" t="s">
        <v>27</v>
      </c>
      <c r="E391" s="131" t="s">
        <v>17</v>
      </c>
      <c r="F391" s="184">
        <v>36</v>
      </c>
      <c r="G391" s="185" t="s">
        <v>52</v>
      </c>
      <c r="H391" s="185" t="s">
        <v>6</v>
      </c>
      <c r="I391" s="185" t="s">
        <v>313</v>
      </c>
      <c r="J391" s="64"/>
      <c r="K391" s="39">
        <f>K392</f>
        <v>2201.28</v>
      </c>
      <c r="L391" s="14"/>
    </row>
    <row r="392" spans="2:12" s="7" customFormat="1" ht="30" customHeight="1">
      <c r="B392" s="62" t="s">
        <v>190</v>
      </c>
      <c r="C392" s="131" t="s">
        <v>422</v>
      </c>
      <c r="D392" s="183" t="s">
        <v>27</v>
      </c>
      <c r="E392" s="131" t="s">
        <v>17</v>
      </c>
      <c r="F392" s="184">
        <v>36</v>
      </c>
      <c r="G392" s="185" t="s">
        <v>52</v>
      </c>
      <c r="H392" s="185" t="s">
        <v>6</v>
      </c>
      <c r="I392" s="185" t="s">
        <v>313</v>
      </c>
      <c r="J392" s="64" t="s">
        <v>64</v>
      </c>
      <c r="K392" s="39">
        <v>2201.28</v>
      </c>
      <c r="L392" s="14"/>
    </row>
    <row r="393" spans="2:12" s="7" customFormat="1" ht="25.5" customHeight="1">
      <c r="B393" s="33" t="s">
        <v>122</v>
      </c>
      <c r="C393" s="131" t="s">
        <v>422</v>
      </c>
      <c r="D393" s="183" t="s">
        <v>27</v>
      </c>
      <c r="E393" s="131" t="s">
        <v>17</v>
      </c>
      <c r="F393" s="101" t="s">
        <v>107</v>
      </c>
      <c r="G393" s="102" t="s">
        <v>52</v>
      </c>
      <c r="H393" s="102" t="s">
        <v>2</v>
      </c>
      <c r="I393" s="102" t="s">
        <v>53</v>
      </c>
      <c r="J393" s="64"/>
      <c r="K393" s="39">
        <f>K394</f>
        <v>27</v>
      </c>
      <c r="L393" s="14"/>
    </row>
    <row r="394" spans="2:12" s="7" customFormat="1" ht="30" customHeight="1">
      <c r="B394" s="142" t="s">
        <v>475</v>
      </c>
      <c r="C394" s="131" t="s">
        <v>422</v>
      </c>
      <c r="D394" s="183" t="s">
        <v>27</v>
      </c>
      <c r="E394" s="131" t="s">
        <v>17</v>
      </c>
      <c r="F394" s="101" t="s">
        <v>107</v>
      </c>
      <c r="G394" s="102" t="s">
        <v>52</v>
      </c>
      <c r="H394" s="102" t="s">
        <v>2</v>
      </c>
      <c r="I394" s="123" t="s">
        <v>474</v>
      </c>
      <c r="J394" s="64"/>
      <c r="K394" s="39">
        <f>K395</f>
        <v>27</v>
      </c>
      <c r="L394" s="14"/>
    </row>
    <row r="395" spans="2:14" s="7" customFormat="1" ht="30" customHeight="1">
      <c r="B395" s="33" t="s">
        <v>63</v>
      </c>
      <c r="C395" s="131" t="s">
        <v>422</v>
      </c>
      <c r="D395" s="183" t="s">
        <v>27</v>
      </c>
      <c r="E395" s="131" t="s">
        <v>17</v>
      </c>
      <c r="F395" s="101" t="s">
        <v>107</v>
      </c>
      <c r="G395" s="102" t="s">
        <v>52</v>
      </c>
      <c r="H395" s="102" t="s">
        <v>2</v>
      </c>
      <c r="I395" s="123" t="s">
        <v>474</v>
      </c>
      <c r="J395" s="64" t="s">
        <v>64</v>
      </c>
      <c r="K395" s="39">
        <v>27</v>
      </c>
      <c r="L395" s="14"/>
      <c r="N395" s="22"/>
    </row>
    <row r="396" spans="2:255" s="10" customFormat="1" ht="16.5" customHeight="1">
      <c r="B396" s="177" t="s">
        <v>431</v>
      </c>
      <c r="C396" s="34" t="s">
        <v>422</v>
      </c>
      <c r="D396" s="34" t="s">
        <v>17</v>
      </c>
      <c r="E396" s="34" t="s">
        <v>2</v>
      </c>
      <c r="F396" s="57"/>
      <c r="G396" s="58"/>
      <c r="H396" s="58"/>
      <c r="I396" s="58"/>
      <c r="J396" s="84"/>
      <c r="K396" s="17">
        <f>K397</f>
        <v>171.9</v>
      </c>
      <c r="L396" s="210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</row>
    <row r="397" spans="2:12" s="7" customFormat="1" ht="18" customHeight="1">
      <c r="B397" s="146" t="s">
        <v>32</v>
      </c>
      <c r="C397" s="34" t="s">
        <v>422</v>
      </c>
      <c r="D397" s="73" t="s">
        <v>17</v>
      </c>
      <c r="E397" s="73" t="s">
        <v>27</v>
      </c>
      <c r="F397" s="57"/>
      <c r="G397" s="58"/>
      <c r="H397" s="58"/>
      <c r="I397" s="58"/>
      <c r="J397" s="84"/>
      <c r="K397" s="17">
        <f>K398</f>
        <v>171.9</v>
      </c>
      <c r="L397" s="14"/>
    </row>
    <row r="398" spans="2:12" s="7" customFormat="1" ht="18" customHeight="1">
      <c r="B398" s="33" t="s">
        <v>89</v>
      </c>
      <c r="C398" s="34" t="s">
        <v>422</v>
      </c>
      <c r="D398" s="73" t="s">
        <v>17</v>
      </c>
      <c r="E398" s="73" t="s">
        <v>27</v>
      </c>
      <c r="F398" s="57" t="s">
        <v>90</v>
      </c>
      <c r="G398" s="58" t="s">
        <v>52</v>
      </c>
      <c r="H398" s="58" t="s">
        <v>2</v>
      </c>
      <c r="I398" s="58" t="s">
        <v>53</v>
      </c>
      <c r="J398" s="84"/>
      <c r="K398" s="17">
        <f>K399</f>
        <v>171.9</v>
      </c>
      <c r="L398" s="14"/>
    </row>
    <row r="399" spans="2:12" s="7" customFormat="1" ht="66.75" customHeight="1">
      <c r="B399" s="88" t="s">
        <v>345</v>
      </c>
      <c r="C399" s="34" t="s">
        <v>422</v>
      </c>
      <c r="D399" s="73" t="s">
        <v>17</v>
      </c>
      <c r="E399" s="73" t="s">
        <v>27</v>
      </c>
      <c r="F399" s="57" t="s">
        <v>90</v>
      </c>
      <c r="G399" s="58" t="s">
        <v>52</v>
      </c>
      <c r="H399" s="58" t="s">
        <v>2</v>
      </c>
      <c r="I399" s="58" t="s">
        <v>346</v>
      </c>
      <c r="J399" s="84"/>
      <c r="K399" s="17">
        <f>K400</f>
        <v>171.9</v>
      </c>
      <c r="L399" s="14"/>
    </row>
    <row r="400" spans="2:12" s="7" customFormat="1" ht="33" customHeight="1">
      <c r="B400" s="33" t="s">
        <v>63</v>
      </c>
      <c r="C400" s="34" t="s">
        <v>422</v>
      </c>
      <c r="D400" s="73" t="s">
        <v>17</v>
      </c>
      <c r="E400" s="73" t="s">
        <v>27</v>
      </c>
      <c r="F400" s="57" t="s">
        <v>90</v>
      </c>
      <c r="G400" s="58" t="s">
        <v>52</v>
      </c>
      <c r="H400" s="58" t="s">
        <v>2</v>
      </c>
      <c r="I400" s="58" t="s">
        <v>346</v>
      </c>
      <c r="J400" s="84">
        <v>240</v>
      </c>
      <c r="K400" s="17">
        <v>171.9</v>
      </c>
      <c r="L400" s="14"/>
    </row>
    <row r="401" spans="2:12" s="7" customFormat="1" ht="17.25" customHeight="1">
      <c r="B401" s="146" t="s">
        <v>415</v>
      </c>
      <c r="C401" s="34" t="s">
        <v>422</v>
      </c>
      <c r="D401" s="73" t="s">
        <v>33</v>
      </c>
      <c r="E401" s="73" t="s">
        <v>2</v>
      </c>
      <c r="F401" s="57"/>
      <c r="G401" s="58"/>
      <c r="H401" s="58"/>
      <c r="I401" s="58"/>
      <c r="J401" s="73"/>
      <c r="K401" s="17">
        <f>K402+K412</f>
        <v>4242.5</v>
      </c>
      <c r="L401" s="14"/>
    </row>
    <row r="402" spans="2:12" s="7" customFormat="1" ht="17.25" customHeight="1">
      <c r="B402" s="146" t="s">
        <v>350</v>
      </c>
      <c r="C402" s="34" t="s">
        <v>422</v>
      </c>
      <c r="D402" s="73" t="s">
        <v>33</v>
      </c>
      <c r="E402" s="73" t="s">
        <v>6</v>
      </c>
      <c r="F402" s="57"/>
      <c r="G402" s="58"/>
      <c r="H402" s="58"/>
      <c r="I402" s="58"/>
      <c r="J402" s="73"/>
      <c r="K402" s="17">
        <f>K403+K408</f>
        <v>3025.4</v>
      </c>
      <c r="L402" s="14"/>
    </row>
    <row r="403" spans="2:12" s="7" customFormat="1" ht="17.25" customHeight="1">
      <c r="B403" s="33" t="s">
        <v>89</v>
      </c>
      <c r="C403" s="34" t="s">
        <v>422</v>
      </c>
      <c r="D403" s="73" t="s">
        <v>33</v>
      </c>
      <c r="E403" s="73" t="s">
        <v>6</v>
      </c>
      <c r="F403" s="57" t="s">
        <v>90</v>
      </c>
      <c r="G403" s="58" t="s">
        <v>52</v>
      </c>
      <c r="H403" s="58" t="s">
        <v>2</v>
      </c>
      <c r="I403" s="58" t="s">
        <v>53</v>
      </c>
      <c r="J403" s="73"/>
      <c r="K403" s="17">
        <f>K404+K406</f>
        <v>1910.3</v>
      </c>
      <c r="L403" s="14"/>
    </row>
    <row r="404" spans="2:12" s="7" customFormat="1" ht="61.5" customHeight="1">
      <c r="B404" s="88" t="s">
        <v>351</v>
      </c>
      <c r="C404" s="96" t="s">
        <v>422</v>
      </c>
      <c r="D404" s="96" t="s">
        <v>33</v>
      </c>
      <c r="E404" s="96" t="s">
        <v>6</v>
      </c>
      <c r="F404" s="57" t="s">
        <v>90</v>
      </c>
      <c r="G404" s="58" t="s">
        <v>52</v>
      </c>
      <c r="H404" s="58" t="s">
        <v>2</v>
      </c>
      <c r="I404" s="58" t="s">
        <v>352</v>
      </c>
      <c r="J404" s="73"/>
      <c r="K404" s="17">
        <f>K405</f>
        <v>636.8</v>
      </c>
      <c r="L404" s="14"/>
    </row>
    <row r="405" spans="2:12" s="7" customFormat="1" ht="33.75" customHeight="1">
      <c r="B405" s="33" t="s">
        <v>257</v>
      </c>
      <c r="C405" s="73" t="s">
        <v>422</v>
      </c>
      <c r="D405" s="35" t="s">
        <v>33</v>
      </c>
      <c r="E405" s="35" t="s">
        <v>6</v>
      </c>
      <c r="F405" s="57" t="s">
        <v>90</v>
      </c>
      <c r="G405" s="58" t="s">
        <v>52</v>
      </c>
      <c r="H405" s="58" t="s">
        <v>2</v>
      </c>
      <c r="I405" s="58" t="s">
        <v>352</v>
      </c>
      <c r="J405" s="73" t="s">
        <v>353</v>
      </c>
      <c r="K405" s="17">
        <v>636.8</v>
      </c>
      <c r="L405" s="14"/>
    </row>
    <row r="406" spans="2:12" s="7" customFormat="1" ht="91.5" customHeight="1">
      <c r="B406" s="33" t="s">
        <v>487</v>
      </c>
      <c r="C406" s="73" t="s">
        <v>422</v>
      </c>
      <c r="D406" s="35" t="s">
        <v>33</v>
      </c>
      <c r="E406" s="35" t="s">
        <v>6</v>
      </c>
      <c r="F406" s="57" t="s">
        <v>90</v>
      </c>
      <c r="G406" s="58" t="s">
        <v>52</v>
      </c>
      <c r="H406" s="58" t="s">
        <v>2</v>
      </c>
      <c r="I406" s="58" t="s">
        <v>486</v>
      </c>
      <c r="J406" s="73"/>
      <c r="K406" s="17">
        <f>K407</f>
        <v>1273.5</v>
      </c>
      <c r="L406" s="14"/>
    </row>
    <row r="407" spans="2:13" s="7" customFormat="1" ht="33.75" customHeight="1">
      <c r="B407" s="33" t="s">
        <v>257</v>
      </c>
      <c r="C407" s="73" t="s">
        <v>422</v>
      </c>
      <c r="D407" s="35" t="s">
        <v>33</v>
      </c>
      <c r="E407" s="35" t="s">
        <v>6</v>
      </c>
      <c r="F407" s="57" t="s">
        <v>90</v>
      </c>
      <c r="G407" s="58" t="s">
        <v>52</v>
      </c>
      <c r="H407" s="58" t="s">
        <v>2</v>
      </c>
      <c r="I407" s="58" t="s">
        <v>486</v>
      </c>
      <c r="J407" s="73" t="s">
        <v>353</v>
      </c>
      <c r="K407" s="17">
        <v>1273.5</v>
      </c>
      <c r="L407" s="14"/>
      <c r="M407" s="22"/>
    </row>
    <row r="408" spans="2:12" s="7" customFormat="1" ht="45" customHeight="1">
      <c r="B408" s="33" t="s">
        <v>155</v>
      </c>
      <c r="C408" s="34" t="s">
        <v>422</v>
      </c>
      <c r="D408" s="35" t="s">
        <v>33</v>
      </c>
      <c r="E408" s="35" t="s">
        <v>6</v>
      </c>
      <c r="F408" s="35" t="s">
        <v>19</v>
      </c>
      <c r="G408" s="36" t="s">
        <v>52</v>
      </c>
      <c r="H408" s="36" t="s">
        <v>2</v>
      </c>
      <c r="I408" s="36" t="s">
        <v>53</v>
      </c>
      <c r="J408" s="73"/>
      <c r="K408" s="17">
        <f>K409</f>
        <v>1115.1000000000001</v>
      </c>
      <c r="L408" s="14"/>
    </row>
    <row r="409" spans="2:12" s="7" customFormat="1" ht="51.75" customHeight="1">
      <c r="B409" s="88" t="s">
        <v>358</v>
      </c>
      <c r="C409" s="73" t="s">
        <v>422</v>
      </c>
      <c r="D409" s="35" t="s">
        <v>33</v>
      </c>
      <c r="E409" s="34" t="s">
        <v>6</v>
      </c>
      <c r="F409" s="91" t="s">
        <v>19</v>
      </c>
      <c r="G409" s="91" t="s">
        <v>52</v>
      </c>
      <c r="H409" s="91" t="s">
        <v>4</v>
      </c>
      <c r="I409" s="91" t="s">
        <v>53</v>
      </c>
      <c r="J409" s="73"/>
      <c r="K409" s="17">
        <f>K410</f>
        <v>1115.1000000000001</v>
      </c>
      <c r="L409" s="14"/>
    </row>
    <row r="410" spans="2:12" s="7" customFormat="1" ht="47.25" customHeight="1">
      <c r="B410" s="80" t="s">
        <v>359</v>
      </c>
      <c r="C410" s="73" t="s">
        <v>422</v>
      </c>
      <c r="D410" s="35" t="s">
        <v>33</v>
      </c>
      <c r="E410" s="34" t="s">
        <v>6</v>
      </c>
      <c r="F410" s="137" t="s">
        <v>19</v>
      </c>
      <c r="G410" s="137" t="s">
        <v>52</v>
      </c>
      <c r="H410" s="137" t="s">
        <v>4</v>
      </c>
      <c r="I410" s="147" t="s">
        <v>360</v>
      </c>
      <c r="J410" s="73"/>
      <c r="K410" s="17">
        <f>K411</f>
        <v>1115.1000000000001</v>
      </c>
      <c r="L410" s="14"/>
    </row>
    <row r="411" spans="2:14" s="7" customFormat="1" ht="30" customHeight="1">
      <c r="B411" s="80" t="s">
        <v>357</v>
      </c>
      <c r="C411" s="73" t="s">
        <v>422</v>
      </c>
      <c r="D411" s="35" t="s">
        <v>33</v>
      </c>
      <c r="E411" s="34" t="s">
        <v>6</v>
      </c>
      <c r="F411" s="136" t="s">
        <v>19</v>
      </c>
      <c r="G411" s="137" t="s">
        <v>52</v>
      </c>
      <c r="H411" s="137" t="s">
        <v>4</v>
      </c>
      <c r="I411" s="147" t="s">
        <v>360</v>
      </c>
      <c r="J411" s="73" t="s">
        <v>353</v>
      </c>
      <c r="K411" s="17">
        <f>243.1+1412.4-168.1-353-19.3</f>
        <v>1115.1000000000001</v>
      </c>
      <c r="L411" s="14"/>
      <c r="M411" s="24"/>
      <c r="N411" s="48"/>
    </row>
    <row r="412" spans="2:12" s="7" customFormat="1" ht="24" customHeight="1">
      <c r="B412" s="80" t="s">
        <v>35</v>
      </c>
      <c r="C412" s="73" t="s">
        <v>422</v>
      </c>
      <c r="D412" s="34" t="s">
        <v>33</v>
      </c>
      <c r="E412" s="35" t="s">
        <v>12</v>
      </c>
      <c r="F412" s="57"/>
      <c r="G412" s="58"/>
      <c r="H412" s="58"/>
      <c r="I412" s="58"/>
      <c r="J412" s="73"/>
      <c r="K412" s="17">
        <f>K413</f>
        <v>1217.1</v>
      </c>
      <c r="L412" s="14"/>
    </row>
    <row r="413" spans="2:12" s="7" customFormat="1" ht="43.5" customHeight="1">
      <c r="B413" s="77" t="s">
        <v>362</v>
      </c>
      <c r="C413" s="34" t="s">
        <v>422</v>
      </c>
      <c r="D413" s="34" t="s">
        <v>33</v>
      </c>
      <c r="E413" s="34" t="s">
        <v>12</v>
      </c>
      <c r="F413" s="35" t="s">
        <v>70</v>
      </c>
      <c r="G413" s="36" t="s">
        <v>52</v>
      </c>
      <c r="H413" s="36" t="s">
        <v>2</v>
      </c>
      <c r="I413" s="37" t="s">
        <v>53</v>
      </c>
      <c r="J413" s="73"/>
      <c r="K413" s="17">
        <f>K414+K419</f>
        <v>1217.1</v>
      </c>
      <c r="L413" s="14"/>
    </row>
    <row r="414" spans="2:12" s="7" customFormat="1" ht="32.25" customHeight="1">
      <c r="B414" s="33" t="s">
        <v>71</v>
      </c>
      <c r="C414" s="34" t="s">
        <v>422</v>
      </c>
      <c r="D414" s="34" t="s">
        <v>33</v>
      </c>
      <c r="E414" s="34" t="s">
        <v>12</v>
      </c>
      <c r="F414" s="91" t="s">
        <v>70</v>
      </c>
      <c r="G414" s="91" t="s">
        <v>52</v>
      </c>
      <c r="H414" s="91" t="s">
        <v>1</v>
      </c>
      <c r="I414" s="91" t="s">
        <v>53</v>
      </c>
      <c r="J414" s="73"/>
      <c r="K414" s="17">
        <f>K415+K417</f>
        <v>340.6</v>
      </c>
      <c r="L414" s="14"/>
    </row>
    <row r="415" spans="2:12" s="7" customFormat="1" ht="129" customHeight="1">
      <c r="B415" s="80" t="s">
        <v>363</v>
      </c>
      <c r="C415" s="34" t="s">
        <v>422</v>
      </c>
      <c r="D415" s="34" t="s">
        <v>33</v>
      </c>
      <c r="E415" s="34" t="s">
        <v>12</v>
      </c>
      <c r="F415" s="136" t="s">
        <v>70</v>
      </c>
      <c r="G415" s="137" t="s">
        <v>52</v>
      </c>
      <c r="H415" s="137" t="s">
        <v>1</v>
      </c>
      <c r="I415" s="147" t="s">
        <v>364</v>
      </c>
      <c r="J415" s="73"/>
      <c r="K415" s="17">
        <f>K416</f>
        <v>210.6</v>
      </c>
      <c r="L415" s="14"/>
    </row>
    <row r="416" spans="2:12" s="7" customFormat="1" ht="29.25" customHeight="1">
      <c r="B416" s="33" t="s">
        <v>63</v>
      </c>
      <c r="C416" s="34" t="s">
        <v>422</v>
      </c>
      <c r="D416" s="34" t="s">
        <v>33</v>
      </c>
      <c r="E416" s="34" t="s">
        <v>12</v>
      </c>
      <c r="F416" s="35" t="s">
        <v>70</v>
      </c>
      <c r="G416" s="36" t="s">
        <v>52</v>
      </c>
      <c r="H416" s="36" t="s">
        <v>1</v>
      </c>
      <c r="I416" s="37" t="s">
        <v>364</v>
      </c>
      <c r="J416" s="73" t="s">
        <v>64</v>
      </c>
      <c r="K416" s="17">
        <v>210.6</v>
      </c>
      <c r="L416" s="14"/>
    </row>
    <row r="417" spans="2:12" s="7" customFormat="1" ht="29.25" customHeight="1">
      <c r="B417" s="33" t="s">
        <v>463</v>
      </c>
      <c r="C417" s="34" t="s">
        <v>422</v>
      </c>
      <c r="D417" s="34" t="s">
        <v>33</v>
      </c>
      <c r="E417" s="34" t="s">
        <v>12</v>
      </c>
      <c r="F417" s="35" t="s">
        <v>70</v>
      </c>
      <c r="G417" s="36" t="s">
        <v>52</v>
      </c>
      <c r="H417" s="36" t="s">
        <v>1</v>
      </c>
      <c r="I417" s="58" t="s">
        <v>464</v>
      </c>
      <c r="J417" s="73"/>
      <c r="K417" s="17">
        <f>K418</f>
        <v>130</v>
      </c>
      <c r="L417" s="14"/>
    </row>
    <row r="418" spans="2:13" s="7" customFormat="1" ht="29.25" customHeight="1">
      <c r="B418" s="33" t="s">
        <v>63</v>
      </c>
      <c r="C418" s="34" t="s">
        <v>422</v>
      </c>
      <c r="D418" s="34" t="s">
        <v>33</v>
      </c>
      <c r="E418" s="34" t="s">
        <v>12</v>
      </c>
      <c r="F418" s="35" t="s">
        <v>70</v>
      </c>
      <c r="G418" s="36" t="s">
        <v>52</v>
      </c>
      <c r="H418" s="36" t="s">
        <v>1</v>
      </c>
      <c r="I418" s="58" t="s">
        <v>464</v>
      </c>
      <c r="J418" s="73" t="s">
        <v>64</v>
      </c>
      <c r="K418" s="17">
        <v>130</v>
      </c>
      <c r="L418" s="14"/>
      <c r="M418" s="22"/>
    </row>
    <row r="419" spans="2:12" s="7" customFormat="1" ht="29.25" customHeight="1">
      <c r="B419" s="33" t="s">
        <v>365</v>
      </c>
      <c r="C419" s="34" t="s">
        <v>422</v>
      </c>
      <c r="D419" s="34" t="s">
        <v>33</v>
      </c>
      <c r="E419" s="34" t="s">
        <v>12</v>
      </c>
      <c r="F419" s="35" t="s">
        <v>70</v>
      </c>
      <c r="G419" s="36" t="s">
        <v>52</v>
      </c>
      <c r="H419" s="36" t="s">
        <v>4</v>
      </c>
      <c r="I419" s="37" t="s">
        <v>53</v>
      </c>
      <c r="J419" s="73"/>
      <c r="K419" s="17">
        <f>K420+K422</f>
        <v>876.5</v>
      </c>
      <c r="L419" s="14"/>
    </row>
    <row r="420" spans="2:12" s="7" customFormat="1" ht="134.25" customHeight="1">
      <c r="B420" s="80" t="s">
        <v>363</v>
      </c>
      <c r="C420" s="34" t="s">
        <v>422</v>
      </c>
      <c r="D420" s="34" t="s">
        <v>33</v>
      </c>
      <c r="E420" s="34" t="s">
        <v>12</v>
      </c>
      <c r="F420" s="35" t="s">
        <v>70</v>
      </c>
      <c r="G420" s="36" t="s">
        <v>52</v>
      </c>
      <c r="H420" s="36" t="s">
        <v>4</v>
      </c>
      <c r="I420" s="37" t="s">
        <v>364</v>
      </c>
      <c r="J420" s="73"/>
      <c r="K420" s="17">
        <f>K421</f>
        <v>494.4</v>
      </c>
      <c r="L420" s="14"/>
    </row>
    <row r="421" spans="2:13" s="7" customFormat="1" ht="29.25" customHeight="1">
      <c r="B421" s="33" t="s">
        <v>58</v>
      </c>
      <c r="C421" s="34" t="s">
        <v>422</v>
      </c>
      <c r="D421" s="34" t="s">
        <v>33</v>
      </c>
      <c r="E421" s="34" t="s">
        <v>12</v>
      </c>
      <c r="F421" s="35" t="s">
        <v>70</v>
      </c>
      <c r="G421" s="36" t="s">
        <v>52</v>
      </c>
      <c r="H421" s="36" t="s">
        <v>4</v>
      </c>
      <c r="I421" s="37" t="s">
        <v>364</v>
      </c>
      <c r="J421" s="73" t="s">
        <v>59</v>
      </c>
      <c r="K421" s="17">
        <f>876.5-382.1</f>
        <v>494.4</v>
      </c>
      <c r="L421" s="14"/>
      <c r="M421" s="48"/>
    </row>
    <row r="422" spans="2:13" s="7" customFormat="1" ht="29.25" customHeight="1">
      <c r="B422" s="33" t="s">
        <v>463</v>
      </c>
      <c r="C422" s="34" t="s">
        <v>422</v>
      </c>
      <c r="D422" s="34" t="s">
        <v>33</v>
      </c>
      <c r="E422" s="34" t="s">
        <v>12</v>
      </c>
      <c r="F422" s="35" t="s">
        <v>70</v>
      </c>
      <c r="G422" s="36" t="s">
        <v>52</v>
      </c>
      <c r="H422" s="36" t="s">
        <v>4</v>
      </c>
      <c r="I422" s="58" t="s">
        <v>464</v>
      </c>
      <c r="J422" s="73"/>
      <c r="K422" s="17">
        <f>K423</f>
        <v>382.1</v>
      </c>
      <c r="L422" s="14"/>
      <c r="M422" s="48"/>
    </row>
    <row r="423" spans="2:13" s="7" customFormat="1" ht="29.25" customHeight="1">
      <c r="B423" s="33" t="s">
        <v>58</v>
      </c>
      <c r="C423" s="34" t="s">
        <v>422</v>
      </c>
      <c r="D423" s="34" t="s">
        <v>33</v>
      </c>
      <c r="E423" s="34" t="s">
        <v>12</v>
      </c>
      <c r="F423" s="35" t="s">
        <v>70</v>
      </c>
      <c r="G423" s="36" t="s">
        <v>52</v>
      </c>
      <c r="H423" s="36" t="s">
        <v>4</v>
      </c>
      <c r="I423" s="58" t="s">
        <v>464</v>
      </c>
      <c r="J423" s="73" t="s">
        <v>59</v>
      </c>
      <c r="K423" s="17">
        <v>382.1</v>
      </c>
      <c r="L423" s="14"/>
      <c r="M423" s="22"/>
    </row>
    <row r="424" spans="2:12" s="7" customFormat="1" ht="33.75" customHeight="1">
      <c r="B424" s="89" t="s">
        <v>432</v>
      </c>
      <c r="C424" s="85" t="s">
        <v>433</v>
      </c>
      <c r="D424" s="34"/>
      <c r="E424" s="34"/>
      <c r="F424" s="57"/>
      <c r="G424" s="58"/>
      <c r="H424" s="58"/>
      <c r="I424" s="58"/>
      <c r="J424" s="73"/>
      <c r="K424" s="17">
        <f>K425+K446+K464+K488+K476</f>
        <v>13312.79</v>
      </c>
      <c r="L424" s="14"/>
    </row>
    <row r="425" spans="2:12" s="7" customFormat="1" ht="21" customHeight="1">
      <c r="B425" s="177" t="s">
        <v>419</v>
      </c>
      <c r="C425" s="34" t="s">
        <v>433</v>
      </c>
      <c r="D425" s="34" t="s">
        <v>1</v>
      </c>
      <c r="E425" s="34" t="s">
        <v>2</v>
      </c>
      <c r="F425" s="57"/>
      <c r="G425" s="58"/>
      <c r="H425" s="58"/>
      <c r="I425" s="58"/>
      <c r="J425" s="73"/>
      <c r="K425" s="17">
        <f>K426</f>
        <v>422.56000000000006</v>
      </c>
      <c r="L425" s="14"/>
    </row>
    <row r="426" spans="2:12" s="7" customFormat="1" ht="20.25" customHeight="1">
      <c r="B426" s="80" t="s">
        <v>15</v>
      </c>
      <c r="C426" s="34" t="s">
        <v>433</v>
      </c>
      <c r="D426" s="73" t="s">
        <v>1</v>
      </c>
      <c r="E426" s="73" t="s">
        <v>16</v>
      </c>
      <c r="F426" s="57"/>
      <c r="G426" s="58"/>
      <c r="H426" s="58"/>
      <c r="I426" s="58"/>
      <c r="J426" s="73"/>
      <c r="K426" s="74">
        <f>K427+K434+K443</f>
        <v>422.56000000000006</v>
      </c>
      <c r="L426" s="14"/>
    </row>
    <row r="427" spans="2:12" s="7" customFormat="1" ht="56.25" customHeight="1">
      <c r="B427" s="99" t="s">
        <v>141</v>
      </c>
      <c r="C427" s="34" t="s">
        <v>433</v>
      </c>
      <c r="D427" s="73" t="s">
        <v>1</v>
      </c>
      <c r="E427" s="73" t="s">
        <v>16</v>
      </c>
      <c r="F427" s="35">
        <v>13</v>
      </c>
      <c r="G427" s="36" t="s">
        <v>52</v>
      </c>
      <c r="H427" s="36" t="s">
        <v>2</v>
      </c>
      <c r="I427" s="36" t="s">
        <v>142</v>
      </c>
      <c r="J427" s="84"/>
      <c r="K427" s="17">
        <f>K428+K431</f>
        <v>0</v>
      </c>
      <c r="L427" s="14"/>
    </row>
    <row r="428" spans="2:12" s="7" customFormat="1" ht="28.5" customHeight="1">
      <c r="B428" s="100" t="s">
        <v>143</v>
      </c>
      <c r="C428" s="34" t="s">
        <v>433</v>
      </c>
      <c r="D428" s="73" t="s">
        <v>1</v>
      </c>
      <c r="E428" s="73" t="s">
        <v>16</v>
      </c>
      <c r="F428" s="91">
        <v>13</v>
      </c>
      <c r="G428" s="91">
        <v>0</v>
      </c>
      <c r="H428" s="91" t="s">
        <v>10</v>
      </c>
      <c r="I428" s="91" t="s">
        <v>53</v>
      </c>
      <c r="J428" s="84"/>
      <c r="K428" s="17">
        <f>K429</f>
        <v>0</v>
      </c>
      <c r="L428" s="14"/>
    </row>
    <row r="429" spans="2:12" s="7" customFormat="1" ht="21" customHeight="1">
      <c r="B429" s="77" t="s">
        <v>144</v>
      </c>
      <c r="C429" s="34" t="s">
        <v>433</v>
      </c>
      <c r="D429" s="73" t="s">
        <v>1</v>
      </c>
      <c r="E429" s="73" t="s">
        <v>16</v>
      </c>
      <c r="F429" s="35">
        <v>13</v>
      </c>
      <c r="G429" s="36">
        <v>0</v>
      </c>
      <c r="H429" s="36" t="s">
        <v>10</v>
      </c>
      <c r="I429" s="36" t="s">
        <v>53</v>
      </c>
      <c r="J429" s="84"/>
      <c r="K429" s="17">
        <f>K430</f>
        <v>0</v>
      </c>
      <c r="L429" s="14"/>
    </row>
    <row r="430" spans="2:12" s="7" customFormat="1" ht="34.5" customHeight="1">
      <c r="B430" s="33" t="s">
        <v>63</v>
      </c>
      <c r="C430" s="34" t="s">
        <v>433</v>
      </c>
      <c r="D430" s="73" t="s">
        <v>1</v>
      </c>
      <c r="E430" s="73" t="s">
        <v>16</v>
      </c>
      <c r="F430" s="91" t="s">
        <v>16</v>
      </c>
      <c r="G430" s="91" t="s">
        <v>52</v>
      </c>
      <c r="H430" s="91" t="s">
        <v>10</v>
      </c>
      <c r="I430" s="91" t="s">
        <v>53</v>
      </c>
      <c r="J430" s="84">
        <v>240</v>
      </c>
      <c r="K430" s="17">
        <v>0</v>
      </c>
      <c r="L430" s="14"/>
    </row>
    <row r="431" spans="2:12" s="7" customFormat="1" ht="43.5" customHeight="1">
      <c r="B431" s="33" t="s">
        <v>145</v>
      </c>
      <c r="C431" s="34" t="s">
        <v>433</v>
      </c>
      <c r="D431" s="73" t="s">
        <v>1</v>
      </c>
      <c r="E431" s="73" t="s">
        <v>16</v>
      </c>
      <c r="F431" s="101" t="s">
        <v>16</v>
      </c>
      <c r="G431" s="102" t="s">
        <v>52</v>
      </c>
      <c r="H431" s="102" t="s">
        <v>30</v>
      </c>
      <c r="I431" s="59" t="s">
        <v>146</v>
      </c>
      <c r="J431" s="84"/>
      <c r="K431" s="17">
        <f>K432</f>
        <v>0</v>
      </c>
      <c r="L431" s="14"/>
    </row>
    <row r="432" spans="2:12" s="7" customFormat="1" ht="40.5" customHeight="1">
      <c r="B432" s="62" t="s">
        <v>147</v>
      </c>
      <c r="C432" s="34" t="s">
        <v>433</v>
      </c>
      <c r="D432" s="73" t="s">
        <v>1</v>
      </c>
      <c r="E432" s="73" t="s">
        <v>16</v>
      </c>
      <c r="F432" s="101" t="s">
        <v>16</v>
      </c>
      <c r="G432" s="102" t="s">
        <v>52</v>
      </c>
      <c r="H432" s="102" t="s">
        <v>30</v>
      </c>
      <c r="I432" s="102" t="s">
        <v>146</v>
      </c>
      <c r="J432" s="84"/>
      <c r="K432" s="17">
        <f>K433</f>
        <v>0</v>
      </c>
      <c r="L432" s="14"/>
    </row>
    <row r="433" spans="2:14" s="7" customFormat="1" ht="25.5" customHeight="1">
      <c r="B433" s="33" t="s">
        <v>148</v>
      </c>
      <c r="C433" s="34" t="s">
        <v>433</v>
      </c>
      <c r="D433" s="73" t="s">
        <v>1</v>
      </c>
      <c r="E433" s="73" t="s">
        <v>16</v>
      </c>
      <c r="F433" s="104" t="s">
        <v>16</v>
      </c>
      <c r="G433" s="104" t="s">
        <v>52</v>
      </c>
      <c r="H433" s="104" t="s">
        <v>30</v>
      </c>
      <c r="I433" s="104" t="s">
        <v>146</v>
      </c>
      <c r="J433" s="205">
        <v>410</v>
      </c>
      <c r="K433" s="130">
        <f>2000-2000</f>
        <v>0</v>
      </c>
      <c r="L433" s="14"/>
      <c r="N433" s="31"/>
    </row>
    <row r="434" spans="2:12" s="7" customFormat="1" ht="56.25" customHeight="1">
      <c r="B434" s="90" t="s">
        <v>161</v>
      </c>
      <c r="C434" s="34" t="s">
        <v>433</v>
      </c>
      <c r="D434" s="34" t="s">
        <v>1</v>
      </c>
      <c r="E434" s="34" t="s">
        <v>16</v>
      </c>
      <c r="F434" s="35" t="s">
        <v>162</v>
      </c>
      <c r="G434" s="36" t="s">
        <v>52</v>
      </c>
      <c r="H434" s="36" t="s">
        <v>2</v>
      </c>
      <c r="I434" s="37" t="s">
        <v>53</v>
      </c>
      <c r="J434" s="84"/>
      <c r="K434" s="17">
        <f>K435</f>
        <v>422.56000000000006</v>
      </c>
      <c r="L434" s="14"/>
    </row>
    <row r="435" spans="2:12" s="7" customFormat="1" ht="51.75" customHeight="1">
      <c r="B435" s="80" t="s">
        <v>473</v>
      </c>
      <c r="C435" s="34" t="s">
        <v>433</v>
      </c>
      <c r="D435" s="34" t="s">
        <v>1</v>
      </c>
      <c r="E435" s="34" t="s">
        <v>16</v>
      </c>
      <c r="F435" s="35" t="s">
        <v>162</v>
      </c>
      <c r="G435" s="36" t="s">
        <v>55</v>
      </c>
      <c r="H435" s="36" t="s">
        <v>2</v>
      </c>
      <c r="I435" s="37" t="s">
        <v>53</v>
      </c>
      <c r="J435" s="84"/>
      <c r="K435" s="17">
        <f>K436+K439+K441</f>
        <v>422.56000000000006</v>
      </c>
      <c r="L435" s="14"/>
    </row>
    <row r="436" spans="2:12" s="7" customFormat="1" ht="28.5" customHeight="1">
      <c r="B436" s="90" t="s">
        <v>163</v>
      </c>
      <c r="C436" s="34" t="s">
        <v>433</v>
      </c>
      <c r="D436" s="34" t="s">
        <v>1</v>
      </c>
      <c r="E436" s="34" t="s">
        <v>16</v>
      </c>
      <c r="F436" s="91" t="s">
        <v>162</v>
      </c>
      <c r="G436" s="91" t="s">
        <v>55</v>
      </c>
      <c r="H436" s="91" t="s">
        <v>1</v>
      </c>
      <c r="I436" s="91" t="s">
        <v>53</v>
      </c>
      <c r="J436" s="84"/>
      <c r="K436" s="17">
        <f>K437</f>
        <v>8.350000000000001</v>
      </c>
      <c r="L436" s="14"/>
    </row>
    <row r="437" spans="2:12" s="7" customFormat="1" ht="81.75" customHeight="1">
      <c r="B437" s="90" t="s">
        <v>164</v>
      </c>
      <c r="C437" s="34" t="s">
        <v>433</v>
      </c>
      <c r="D437" s="34" t="s">
        <v>1</v>
      </c>
      <c r="E437" s="34" t="s">
        <v>16</v>
      </c>
      <c r="F437" s="35" t="s">
        <v>162</v>
      </c>
      <c r="G437" s="36" t="s">
        <v>55</v>
      </c>
      <c r="H437" s="36" t="s">
        <v>1</v>
      </c>
      <c r="I437" s="37" t="s">
        <v>165</v>
      </c>
      <c r="J437" s="84"/>
      <c r="K437" s="17">
        <f>K438</f>
        <v>8.350000000000001</v>
      </c>
      <c r="L437" s="14"/>
    </row>
    <row r="438" spans="2:14" s="7" customFormat="1" ht="28.5" customHeight="1">
      <c r="B438" s="33" t="s">
        <v>63</v>
      </c>
      <c r="C438" s="34" t="s">
        <v>433</v>
      </c>
      <c r="D438" s="34" t="s">
        <v>1</v>
      </c>
      <c r="E438" s="34" t="s">
        <v>16</v>
      </c>
      <c r="F438" s="91" t="s">
        <v>162</v>
      </c>
      <c r="G438" s="91" t="s">
        <v>55</v>
      </c>
      <c r="H438" s="91" t="s">
        <v>1</v>
      </c>
      <c r="I438" s="91" t="s">
        <v>165</v>
      </c>
      <c r="J438" s="73" t="s">
        <v>64</v>
      </c>
      <c r="K438" s="3">
        <f>25-7.65-9</f>
        <v>8.350000000000001</v>
      </c>
      <c r="L438" s="14"/>
      <c r="N438" s="24"/>
    </row>
    <row r="439" spans="2:12" s="7" customFormat="1" ht="48" customHeight="1">
      <c r="B439" s="148" t="s">
        <v>166</v>
      </c>
      <c r="C439" s="34" t="s">
        <v>433</v>
      </c>
      <c r="D439" s="34" t="s">
        <v>1</v>
      </c>
      <c r="E439" s="34" t="s">
        <v>16</v>
      </c>
      <c r="F439" s="35" t="s">
        <v>162</v>
      </c>
      <c r="G439" s="36" t="s">
        <v>55</v>
      </c>
      <c r="H439" s="36" t="s">
        <v>4</v>
      </c>
      <c r="I439" s="37" t="s">
        <v>53</v>
      </c>
      <c r="J439" s="73"/>
      <c r="K439" s="3">
        <f>K440</f>
        <v>311.56</v>
      </c>
      <c r="L439" s="14"/>
    </row>
    <row r="440" spans="2:14" s="7" customFormat="1" ht="30" customHeight="1">
      <c r="B440" s="33" t="s">
        <v>63</v>
      </c>
      <c r="C440" s="34" t="s">
        <v>433</v>
      </c>
      <c r="D440" s="34" t="s">
        <v>1</v>
      </c>
      <c r="E440" s="34" t="s">
        <v>16</v>
      </c>
      <c r="F440" s="91" t="s">
        <v>162</v>
      </c>
      <c r="G440" s="91" t="s">
        <v>55</v>
      </c>
      <c r="H440" s="91" t="s">
        <v>4</v>
      </c>
      <c r="I440" s="91" t="s">
        <v>167</v>
      </c>
      <c r="J440" s="73" t="s">
        <v>64</v>
      </c>
      <c r="K440" s="3">
        <f>340-28.44</f>
        <v>311.56</v>
      </c>
      <c r="L440" s="14"/>
      <c r="N440" s="229"/>
    </row>
    <row r="441" spans="2:12" s="7" customFormat="1" ht="54.75" customHeight="1">
      <c r="B441" s="148" t="s">
        <v>168</v>
      </c>
      <c r="C441" s="34" t="s">
        <v>433</v>
      </c>
      <c r="D441" s="34" t="s">
        <v>1</v>
      </c>
      <c r="E441" s="34" t="s">
        <v>16</v>
      </c>
      <c r="F441" s="35" t="s">
        <v>162</v>
      </c>
      <c r="G441" s="36" t="s">
        <v>55</v>
      </c>
      <c r="H441" s="36" t="s">
        <v>8</v>
      </c>
      <c r="I441" s="37" t="s">
        <v>53</v>
      </c>
      <c r="J441" s="73"/>
      <c r="K441" s="17">
        <f>K442</f>
        <v>102.65</v>
      </c>
      <c r="L441" s="14"/>
    </row>
    <row r="442" spans="2:14" s="7" customFormat="1" ht="30.75" customHeight="1">
      <c r="B442" s="33" t="s">
        <v>63</v>
      </c>
      <c r="C442" s="34" t="s">
        <v>433</v>
      </c>
      <c r="D442" s="34" t="s">
        <v>1</v>
      </c>
      <c r="E442" s="34" t="s">
        <v>16</v>
      </c>
      <c r="F442" s="91" t="s">
        <v>162</v>
      </c>
      <c r="G442" s="91" t="s">
        <v>55</v>
      </c>
      <c r="H442" s="91" t="s">
        <v>8</v>
      </c>
      <c r="I442" s="91" t="s">
        <v>169</v>
      </c>
      <c r="J442" s="84">
        <v>240</v>
      </c>
      <c r="K442" s="17">
        <f>170-67.35</f>
        <v>102.65</v>
      </c>
      <c r="L442" s="14"/>
      <c r="N442" s="24"/>
    </row>
    <row r="443" spans="2:12" s="7" customFormat="1" ht="51.75" customHeight="1">
      <c r="B443" s="33" t="s">
        <v>136</v>
      </c>
      <c r="C443" s="34" t="s">
        <v>433</v>
      </c>
      <c r="D443" s="34" t="s">
        <v>1</v>
      </c>
      <c r="E443" s="34" t="s">
        <v>16</v>
      </c>
      <c r="F443" s="35">
        <v>37</v>
      </c>
      <c r="G443" s="36">
        <v>0</v>
      </c>
      <c r="H443" s="36" t="s">
        <v>2</v>
      </c>
      <c r="I443" s="36" t="s">
        <v>53</v>
      </c>
      <c r="J443" s="84"/>
      <c r="K443" s="17">
        <f>K444</f>
        <v>0</v>
      </c>
      <c r="L443" s="14"/>
    </row>
    <row r="444" spans="2:12" s="7" customFormat="1" ht="101.25" customHeight="1">
      <c r="B444" s="77" t="s">
        <v>139</v>
      </c>
      <c r="C444" s="34" t="s">
        <v>433</v>
      </c>
      <c r="D444" s="34" t="s">
        <v>1</v>
      </c>
      <c r="E444" s="34" t="s">
        <v>16</v>
      </c>
      <c r="F444" s="186">
        <v>37</v>
      </c>
      <c r="G444" s="187">
        <v>0</v>
      </c>
      <c r="H444" s="137" t="s">
        <v>4</v>
      </c>
      <c r="I444" s="137" t="s">
        <v>57</v>
      </c>
      <c r="J444" s="84"/>
      <c r="K444" s="17">
        <f>K445</f>
        <v>0</v>
      </c>
      <c r="L444" s="14"/>
    </row>
    <row r="445" spans="2:14" s="7" customFormat="1" ht="30.75" customHeight="1">
      <c r="B445" s="33" t="s">
        <v>63</v>
      </c>
      <c r="C445" s="34" t="s">
        <v>433</v>
      </c>
      <c r="D445" s="34" t="s">
        <v>1</v>
      </c>
      <c r="E445" s="34" t="s">
        <v>16</v>
      </c>
      <c r="F445" s="136" t="s">
        <v>138</v>
      </c>
      <c r="G445" s="137" t="s">
        <v>52</v>
      </c>
      <c r="H445" s="137" t="s">
        <v>4</v>
      </c>
      <c r="I445" s="137" t="s">
        <v>57</v>
      </c>
      <c r="J445" s="84">
        <v>240</v>
      </c>
      <c r="K445" s="3">
        <f>15-15</f>
        <v>0</v>
      </c>
      <c r="L445" s="14"/>
      <c r="N445" s="24"/>
    </row>
    <row r="446" spans="2:12" s="7" customFormat="1" ht="18.75" customHeight="1">
      <c r="B446" s="33" t="s">
        <v>407</v>
      </c>
      <c r="C446" s="34" t="s">
        <v>433</v>
      </c>
      <c r="D446" s="34" t="s">
        <v>8</v>
      </c>
      <c r="E446" s="34" t="s">
        <v>2</v>
      </c>
      <c r="F446" s="57"/>
      <c r="G446" s="58"/>
      <c r="H446" s="58"/>
      <c r="I446" s="58"/>
      <c r="J446" s="84"/>
      <c r="K446" s="17">
        <f>K453+K447</f>
        <v>4354.35</v>
      </c>
      <c r="L446" s="14"/>
    </row>
    <row r="447" spans="2:12" s="7" customFormat="1" ht="18.75" customHeight="1">
      <c r="B447" s="80" t="s">
        <v>20</v>
      </c>
      <c r="C447" s="34" t="s">
        <v>433</v>
      </c>
      <c r="D447" s="34" t="s">
        <v>8</v>
      </c>
      <c r="E447" s="34" t="s">
        <v>17</v>
      </c>
      <c r="F447" s="57"/>
      <c r="G447" s="58"/>
      <c r="H447" s="58"/>
      <c r="I447" s="65"/>
      <c r="J447" s="84"/>
      <c r="K447" s="17">
        <f>K448</f>
        <v>277.73</v>
      </c>
      <c r="L447" s="14"/>
    </row>
    <row r="448" spans="2:12" s="7" customFormat="1" ht="27" customHeight="1">
      <c r="B448" s="33" t="s">
        <v>182</v>
      </c>
      <c r="C448" s="34" t="s">
        <v>433</v>
      </c>
      <c r="D448" s="34" t="s">
        <v>8</v>
      </c>
      <c r="E448" s="34" t="s">
        <v>17</v>
      </c>
      <c r="F448" s="57" t="s">
        <v>30</v>
      </c>
      <c r="G448" s="58" t="s">
        <v>52</v>
      </c>
      <c r="H448" s="58" t="s">
        <v>2</v>
      </c>
      <c r="I448" s="65" t="s">
        <v>53</v>
      </c>
      <c r="J448" s="84"/>
      <c r="K448" s="17">
        <f>K449+K451</f>
        <v>277.73</v>
      </c>
      <c r="L448" s="14"/>
    </row>
    <row r="449" spans="2:12" s="7" customFormat="1" ht="39" customHeight="1">
      <c r="B449" s="78" t="s">
        <v>196</v>
      </c>
      <c r="C449" s="34" t="s">
        <v>433</v>
      </c>
      <c r="D449" s="34" t="s">
        <v>8</v>
      </c>
      <c r="E449" s="34" t="s">
        <v>17</v>
      </c>
      <c r="F449" s="57" t="s">
        <v>30</v>
      </c>
      <c r="G449" s="58" t="s">
        <v>52</v>
      </c>
      <c r="H449" s="58" t="s">
        <v>8</v>
      </c>
      <c r="I449" s="58" t="s">
        <v>197</v>
      </c>
      <c r="J449" s="84"/>
      <c r="K449" s="17">
        <f>K450</f>
        <v>277.73</v>
      </c>
      <c r="L449" s="14"/>
    </row>
    <row r="450" spans="2:16" s="7" customFormat="1" ht="27" customHeight="1">
      <c r="B450" s="78" t="s">
        <v>198</v>
      </c>
      <c r="C450" s="34" t="s">
        <v>433</v>
      </c>
      <c r="D450" s="34" t="s">
        <v>8</v>
      </c>
      <c r="E450" s="34" t="s">
        <v>17</v>
      </c>
      <c r="F450" s="57" t="s">
        <v>30</v>
      </c>
      <c r="G450" s="58" t="s">
        <v>52</v>
      </c>
      <c r="H450" s="58" t="s">
        <v>8</v>
      </c>
      <c r="I450" s="58" t="s">
        <v>197</v>
      </c>
      <c r="J450" s="84">
        <v>240</v>
      </c>
      <c r="K450" s="3">
        <f>200+79.8-2.07</f>
        <v>277.73</v>
      </c>
      <c r="L450" s="14"/>
      <c r="P450" s="24"/>
    </row>
    <row r="451" spans="2:16" s="7" customFormat="1" ht="30.75" customHeight="1">
      <c r="B451" s="78" t="s">
        <v>199</v>
      </c>
      <c r="C451" s="34" t="s">
        <v>433</v>
      </c>
      <c r="D451" s="34" t="s">
        <v>8</v>
      </c>
      <c r="E451" s="34" t="s">
        <v>17</v>
      </c>
      <c r="F451" s="57" t="s">
        <v>30</v>
      </c>
      <c r="G451" s="58" t="s">
        <v>52</v>
      </c>
      <c r="H451" s="58" t="s">
        <v>10</v>
      </c>
      <c r="I451" s="58" t="s">
        <v>200</v>
      </c>
      <c r="J451" s="84"/>
      <c r="K451" s="3">
        <f>K452</f>
        <v>0</v>
      </c>
      <c r="L451" s="14"/>
      <c r="P451" s="16"/>
    </row>
    <row r="452" spans="2:16" s="7" customFormat="1" ht="26.25" customHeight="1">
      <c r="B452" s="78" t="s">
        <v>198</v>
      </c>
      <c r="C452" s="34" t="s">
        <v>433</v>
      </c>
      <c r="D452" s="34" t="s">
        <v>8</v>
      </c>
      <c r="E452" s="34" t="s">
        <v>17</v>
      </c>
      <c r="F452" s="57" t="s">
        <v>30</v>
      </c>
      <c r="G452" s="58" t="s">
        <v>52</v>
      </c>
      <c r="H452" s="58" t="s">
        <v>10</v>
      </c>
      <c r="I452" s="58" t="s">
        <v>200</v>
      </c>
      <c r="J452" s="84">
        <v>240</v>
      </c>
      <c r="K452" s="3">
        <f>35-35</f>
        <v>0</v>
      </c>
      <c r="L452" s="14"/>
      <c r="P452" s="24"/>
    </row>
    <row r="453" spans="2:12" s="7" customFormat="1" ht="20.25" customHeight="1">
      <c r="B453" s="80" t="s">
        <v>21</v>
      </c>
      <c r="C453" s="34" t="s">
        <v>433</v>
      </c>
      <c r="D453" s="34" t="s">
        <v>8</v>
      </c>
      <c r="E453" s="34" t="s">
        <v>22</v>
      </c>
      <c r="F453" s="57"/>
      <c r="G453" s="58"/>
      <c r="H453" s="58"/>
      <c r="I453" s="58"/>
      <c r="J453" s="84"/>
      <c r="K453" s="17">
        <f>K454</f>
        <v>4076.62</v>
      </c>
      <c r="L453" s="14"/>
    </row>
    <row r="454" spans="2:12" s="7" customFormat="1" ht="55.5" customHeight="1">
      <c r="B454" s="90" t="s">
        <v>161</v>
      </c>
      <c r="C454" s="34" t="s">
        <v>433</v>
      </c>
      <c r="D454" s="34" t="s">
        <v>8</v>
      </c>
      <c r="E454" s="34" t="s">
        <v>22</v>
      </c>
      <c r="F454" s="35" t="s">
        <v>162</v>
      </c>
      <c r="G454" s="36" t="s">
        <v>52</v>
      </c>
      <c r="H454" s="36" t="s">
        <v>2</v>
      </c>
      <c r="I454" s="37" t="s">
        <v>53</v>
      </c>
      <c r="J454" s="84"/>
      <c r="K454" s="17">
        <f>K455</f>
        <v>4076.62</v>
      </c>
      <c r="L454" s="14"/>
    </row>
    <row r="455" spans="2:12" s="7" customFormat="1" ht="50.25" customHeight="1">
      <c r="B455" s="117" t="s">
        <v>205</v>
      </c>
      <c r="C455" s="34" t="s">
        <v>433</v>
      </c>
      <c r="D455" s="34" t="s">
        <v>8</v>
      </c>
      <c r="E455" s="34" t="s">
        <v>22</v>
      </c>
      <c r="F455" s="91" t="s">
        <v>162</v>
      </c>
      <c r="G455" s="91" t="s">
        <v>62</v>
      </c>
      <c r="H455" s="91" t="s">
        <v>2</v>
      </c>
      <c r="I455" s="91" t="s">
        <v>53</v>
      </c>
      <c r="J455" s="84"/>
      <c r="K455" s="17">
        <f>K456</f>
        <v>4076.62</v>
      </c>
      <c r="L455" s="14"/>
    </row>
    <row r="456" spans="2:12" s="7" customFormat="1" ht="56.25" customHeight="1">
      <c r="B456" s="90" t="s">
        <v>206</v>
      </c>
      <c r="C456" s="34" t="s">
        <v>433</v>
      </c>
      <c r="D456" s="34" t="s">
        <v>8</v>
      </c>
      <c r="E456" s="34" t="s">
        <v>22</v>
      </c>
      <c r="F456" s="35" t="s">
        <v>162</v>
      </c>
      <c r="G456" s="36" t="s">
        <v>62</v>
      </c>
      <c r="H456" s="36" t="s">
        <v>1</v>
      </c>
      <c r="I456" s="37" t="s">
        <v>53</v>
      </c>
      <c r="J456" s="84"/>
      <c r="K456" s="17">
        <f>K457+K462</f>
        <v>4076.62</v>
      </c>
      <c r="L456" s="14"/>
    </row>
    <row r="457" spans="2:12" s="7" customFormat="1" ht="29.25" customHeight="1">
      <c r="B457" s="148" t="s">
        <v>207</v>
      </c>
      <c r="C457" s="34" t="s">
        <v>433</v>
      </c>
      <c r="D457" s="34" t="s">
        <v>8</v>
      </c>
      <c r="E457" s="34" t="s">
        <v>22</v>
      </c>
      <c r="F457" s="91" t="s">
        <v>162</v>
      </c>
      <c r="G457" s="91" t="s">
        <v>62</v>
      </c>
      <c r="H457" s="91" t="s">
        <v>1</v>
      </c>
      <c r="I457" s="91" t="s">
        <v>208</v>
      </c>
      <c r="J457" s="84"/>
      <c r="K457" s="17">
        <f>K458+K459+K461+K460</f>
        <v>4069.13</v>
      </c>
      <c r="L457" s="14"/>
    </row>
    <row r="458" spans="2:14" s="7" customFormat="1" ht="27" customHeight="1">
      <c r="B458" s="33" t="s">
        <v>58</v>
      </c>
      <c r="C458" s="34" t="s">
        <v>433</v>
      </c>
      <c r="D458" s="34" t="s">
        <v>8</v>
      </c>
      <c r="E458" s="34" t="s">
        <v>22</v>
      </c>
      <c r="F458" s="35" t="s">
        <v>162</v>
      </c>
      <c r="G458" s="36" t="s">
        <v>62</v>
      </c>
      <c r="H458" s="36" t="s">
        <v>1</v>
      </c>
      <c r="I458" s="37" t="s">
        <v>208</v>
      </c>
      <c r="J458" s="34" t="s">
        <v>59</v>
      </c>
      <c r="K458" s="240">
        <f>2290.3+42-10.46</f>
        <v>2321.84</v>
      </c>
      <c r="L458" s="14"/>
      <c r="N458" s="24"/>
    </row>
    <row r="459" spans="2:14" s="7" customFormat="1" ht="32.25" customHeight="1">
      <c r="B459" s="33" t="s">
        <v>63</v>
      </c>
      <c r="C459" s="34" t="s">
        <v>433</v>
      </c>
      <c r="D459" s="34" t="s">
        <v>8</v>
      </c>
      <c r="E459" s="34" t="s">
        <v>22</v>
      </c>
      <c r="F459" s="91" t="s">
        <v>162</v>
      </c>
      <c r="G459" s="91" t="s">
        <v>62</v>
      </c>
      <c r="H459" s="91" t="s">
        <v>1</v>
      </c>
      <c r="I459" s="91" t="s">
        <v>208</v>
      </c>
      <c r="J459" s="34" t="s">
        <v>64</v>
      </c>
      <c r="K459" s="240">
        <f>1245+682-227.23</f>
        <v>1699.77</v>
      </c>
      <c r="L459" s="14"/>
      <c r="N459" s="24"/>
    </row>
    <row r="460" spans="2:14" s="7" customFormat="1" ht="22.5" customHeight="1">
      <c r="B460" s="33" t="s">
        <v>125</v>
      </c>
      <c r="C460" s="34" t="s">
        <v>433</v>
      </c>
      <c r="D460" s="34" t="s">
        <v>8</v>
      </c>
      <c r="E460" s="34" t="s">
        <v>22</v>
      </c>
      <c r="F460" s="35" t="s">
        <v>162</v>
      </c>
      <c r="G460" s="36" t="s">
        <v>62</v>
      </c>
      <c r="H460" s="36" t="s">
        <v>1</v>
      </c>
      <c r="I460" s="37" t="s">
        <v>208</v>
      </c>
      <c r="J460" s="34" t="s">
        <v>126</v>
      </c>
      <c r="K460" s="240">
        <v>12</v>
      </c>
      <c r="L460" s="14"/>
      <c r="N460" s="22"/>
    </row>
    <row r="461" spans="2:14" s="7" customFormat="1" ht="22.5" customHeight="1">
      <c r="B461" s="33" t="s">
        <v>65</v>
      </c>
      <c r="C461" s="34" t="s">
        <v>433</v>
      </c>
      <c r="D461" s="34" t="s">
        <v>8</v>
      </c>
      <c r="E461" s="34" t="s">
        <v>22</v>
      </c>
      <c r="F461" s="35" t="s">
        <v>162</v>
      </c>
      <c r="G461" s="36" t="s">
        <v>62</v>
      </c>
      <c r="H461" s="36" t="s">
        <v>1</v>
      </c>
      <c r="I461" s="37" t="s">
        <v>208</v>
      </c>
      <c r="J461" s="34" t="s">
        <v>66</v>
      </c>
      <c r="K461" s="240">
        <f>36-0.48</f>
        <v>35.52</v>
      </c>
      <c r="L461" s="14"/>
      <c r="N461" s="24"/>
    </row>
    <row r="462" spans="2:12" s="7" customFormat="1" ht="54" customHeight="1">
      <c r="B462" s="228" t="s">
        <v>494</v>
      </c>
      <c r="C462" s="34" t="s">
        <v>433</v>
      </c>
      <c r="D462" s="34" t="s">
        <v>8</v>
      </c>
      <c r="E462" s="34" t="s">
        <v>22</v>
      </c>
      <c r="F462" s="226" t="s">
        <v>162</v>
      </c>
      <c r="G462" s="227" t="s">
        <v>62</v>
      </c>
      <c r="H462" s="227" t="s">
        <v>1</v>
      </c>
      <c r="I462" s="112" t="s">
        <v>493</v>
      </c>
      <c r="J462" s="73"/>
      <c r="K462" s="17">
        <f>K463</f>
        <v>7.49</v>
      </c>
      <c r="L462" s="14"/>
    </row>
    <row r="463" spans="2:13" s="7" customFormat="1" ht="22.5" customHeight="1">
      <c r="B463" s="33" t="s">
        <v>58</v>
      </c>
      <c r="C463" s="34" t="s">
        <v>433</v>
      </c>
      <c r="D463" s="34" t="s">
        <v>8</v>
      </c>
      <c r="E463" s="34" t="s">
        <v>22</v>
      </c>
      <c r="F463" s="91" t="s">
        <v>162</v>
      </c>
      <c r="G463" s="91" t="s">
        <v>62</v>
      </c>
      <c r="H463" s="91" t="s">
        <v>1</v>
      </c>
      <c r="I463" s="91" t="s">
        <v>493</v>
      </c>
      <c r="J463" s="73" t="s">
        <v>59</v>
      </c>
      <c r="K463" s="17">
        <v>7.49</v>
      </c>
      <c r="L463" s="14"/>
      <c r="M463" s="22"/>
    </row>
    <row r="464" spans="2:12" s="7" customFormat="1" ht="22.5" customHeight="1">
      <c r="B464" s="33" t="s">
        <v>429</v>
      </c>
      <c r="C464" s="34" t="s">
        <v>433</v>
      </c>
      <c r="D464" s="34" t="s">
        <v>10</v>
      </c>
      <c r="E464" s="34" t="s">
        <v>2</v>
      </c>
      <c r="F464" s="35"/>
      <c r="G464" s="36"/>
      <c r="H464" s="36"/>
      <c r="I464" s="36"/>
      <c r="J464" s="73"/>
      <c r="K464" s="17">
        <f>K465+K471</f>
        <v>262.98</v>
      </c>
      <c r="L464" s="14"/>
    </row>
    <row r="465" spans="2:12" s="7" customFormat="1" ht="15.75" customHeight="1">
      <c r="B465" s="33" t="s">
        <v>23</v>
      </c>
      <c r="C465" s="34" t="s">
        <v>433</v>
      </c>
      <c r="D465" s="34" t="s">
        <v>10</v>
      </c>
      <c r="E465" s="34" t="s">
        <v>1</v>
      </c>
      <c r="F465" s="57"/>
      <c r="G465" s="58"/>
      <c r="H465" s="58"/>
      <c r="I465" s="58"/>
      <c r="J465" s="73"/>
      <c r="K465" s="17">
        <f>K466</f>
        <v>262.98</v>
      </c>
      <c r="L465" s="14"/>
    </row>
    <row r="466" spans="2:12" s="7" customFormat="1" ht="64.5" customHeight="1">
      <c r="B466" s="90" t="s">
        <v>161</v>
      </c>
      <c r="C466" s="34" t="s">
        <v>433</v>
      </c>
      <c r="D466" s="34" t="s">
        <v>10</v>
      </c>
      <c r="E466" s="34" t="s">
        <v>1</v>
      </c>
      <c r="F466" s="35" t="s">
        <v>162</v>
      </c>
      <c r="G466" s="36" t="s">
        <v>52</v>
      </c>
      <c r="H466" s="36" t="s">
        <v>2</v>
      </c>
      <c r="I466" s="37" t="s">
        <v>53</v>
      </c>
      <c r="J466" s="73"/>
      <c r="K466" s="17">
        <f>K467</f>
        <v>262.98</v>
      </c>
      <c r="L466" s="14"/>
    </row>
    <row r="467" spans="2:12" s="7" customFormat="1" ht="45.75" customHeight="1">
      <c r="B467" s="80" t="s">
        <v>217</v>
      </c>
      <c r="C467" s="34" t="s">
        <v>433</v>
      </c>
      <c r="D467" s="34" t="s">
        <v>10</v>
      </c>
      <c r="E467" s="34" t="s">
        <v>1</v>
      </c>
      <c r="F467" s="35" t="s">
        <v>162</v>
      </c>
      <c r="G467" s="36" t="s">
        <v>55</v>
      </c>
      <c r="H467" s="36" t="s">
        <v>2</v>
      </c>
      <c r="I467" s="37" t="s">
        <v>53</v>
      </c>
      <c r="J467" s="73"/>
      <c r="K467" s="17">
        <f>K468</f>
        <v>262.98</v>
      </c>
      <c r="L467" s="14"/>
    </row>
    <row r="468" spans="2:12" s="7" customFormat="1" ht="45" customHeight="1">
      <c r="B468" s="148" t="s">
        <v>218</v>
      </c>
      <c r="C468" s="34" t="s">
        <v>433</v>
      </c>
      <c r="D468" s="34" t="s">
        <v>10</v>
      </c>
      <c r="E468" s="34" t="s">
        <v>1</v>
      </c>
      <c r="F468" s="35" t="s">
        <v>162</v>
      </c>
      <c r="G468" s="36" t="s">
        <v>55</v>
      </c>
      <c r="H468" s="36" t="s">
        <v>10</v>
      </c>
      <c r="I468" s="37" t="s">
        <v>53</v>
      </c>
      <c r="J468" s="73"/>
      <c r="K468" s="17">
        <f>K469</f>
        <v>262.98</v>
      </c>
      <c r="L468" s="14"/>
    </row>
    <row r="469" spans="2:12" s="7" customFormat="1" ht="15" customHeight="1">
      <c r="B469" s="90" t="s">
        <v>219</v>
      </c>
      <c r="C469" s="34" t="s">
        <v>433</v>
      </c>
      <c r="D469" s="34" t="s">
        <v>10</v>
      </c>
      <c r="E469" s="34" t="s">
        <v>1</v>
      </c>
      <c r="F469" s="91" t="s">
        <v>162</v>
      </c>
      <c r="G469" s="91" t="s">
        <v>55</v>
      </c>
      <c r="H469" s="91" t="s">
        <v>10</v>
      </c>
      <c r="I469" s="91" t="s">
        <v>220</v>
      </c>
      <c r="J469" s="73"/>
      <c r="K469" s="17">
        <f>K470</f>
        <v>262.98</v>
      </c>
      <c r="L469" s="14"/>
    </row>
    <row r="470" spans="2:14" s="7" customFormat="1" ht="31.5" customHeight="1">
      <c r="B470" s="33" t="s">
        <v>63</v>
      </c>
      <c r="C470" s="34" t="s">
        <v>433</v>
      </c>
      <c r="D470" s="34" t="s">
        <v>10</v>
      </c>
      <c r="E470" s="34" t="s">
        <v>1</v>
      </c>
      <c r="F470" s="35" t="s">
        <v>162</v>
      </c>
      <c r="G470" s="36" t="s">
        <v>55</v>
      </c>
      <c r="H470" s="36" t="s">
        <v>10</v>
      </c>
      <c r="I470" s="37" t="s">
        <v>220</v>
      </c>
      <c r="J470" s="73" t="s">
        <v>64</v>
      </c>
      <c r="K470" s="3">
        <f>360-75-22.02</f>
        <v>262.98</v>
      </c>
      <c r="L470" s="14"/>
      <c r="N470" s="24"/>
    </row>
    <row r="471" spans="2:12" s="7" customFormat="1" ht="23.25" customHeight="1">
      <c r="B471" s="33" t="s">
        <v>24</v>
      </c>
      <c r="C471" s="34" t="s">
        <v>433</v>
      </c>
      <c r="D471" s="34" t="s">
        <v>10</v>
      </c>
      <c r="E471" s="34" t="s">
        <v>4</v>
      </c>
      <c r="F471" s="35"/>
      <c r="G471" s="36"/>
      <c r="H471" s="36"/>
      <c r="I471" s="36"/>
      <c r="J471" s="73"/>
      <c r="K471" s="17">
        <f>K472</f>
        <v>0</v>
      </c>
      <c r="L471" s="14"/>
    </row>
    <row r="472" spans="2:12" s="7" customFormat="1" ht="42" customHeight="1">
      <c r="B472" s="119" t="s">
        <v>232</v>
      </c>
      <c r="C472" s="34" t="s">
        <v>433</v>
      </c>
      <c r="D472" s="34" t="s">
        <v>10</v>
      </c>
      <c r="E472" s="34" t="s">
        <v>4</v>
      </c>
      <c r="F472" s="101" t="s">
        <v>12</v>
      </c>
      <c r="G472" s="102" t="s">
        <v>52</v>
      </c>
      <c r="H472" s="102" t="s">
        <v>2</v>
      </c>
      <c r="I472" s="59" t="s">
        <v>53</v>
      </c>
      <c r="J472" s="120"/>
      <c r="K472" s="17">
        <f>K473</f>
        <v>0</v>
      </c>
      <c r="L472" s="14"/>
    </row>
    <row r="473" spans="2:12" s="7" customFormat="1" ht="42.75" customHeight="1">
      <c r="B473" s="62" t="s">
        <v>233</v>
      </c>
      <c r="C473" s="34" t="s">
        <v>433</v>
      </c>
      <c r="D473" s="34" t="s">
        <v>10</v>
      </c>
      <c r="E473" s="34" t="s">
        <v>4</v>
      </c>
      <c r="F473" s="121" t="s">
        <v>12</v>
      </c>
      <c r="G473" s="121" t="s">
        <v>52</v>
      </c>
      <c r="H473" s="121" t="s">
        <v>8</v>
      </c>
      <c r="I473" s="121" t="s">
        <v>53</v>
      </c>
      <c r="J473" s="120"/>
      <c r="K473" s="17">
        <f>K474</f>
        <v>0</v>
      </c>
      <c r="L473" s="14"/>
    </row>
    <row r="474" spans="2:12" s="7" customFormat="1" ht="31.5" customHeight="1">
      <c r="B474" s="62" t="s">
        <v>234</v>
      </c>
      <c r="C474" s="34" t="s">
        <v>433</v>
      </c>
      <c r="D474" s="34" t="s">
        <v>10</v>
      </c>
      <c r="E474" s="34" t="s">
        <v>4</v>
      </c>
      <c r="F474" s="122" t="s">
        <v>12</v>
      </c>
      <c r="G474" s="123" t="s">
        <v>52</v>
      </c>
      <c r="H474" s="123" t="s">
        <v>8</v>
      </c>
      <c r="I474" s="124" t="s">
        <v>235</v>
      </c>
      <c r="J474" s="120"/>
      <c r="K474" s="17">
        <f>K475</f>
        <v>0</v>
      </c>
      <c r="L474" s="14"/>
    </row>
    <row r="475" spans="2:14" s="7" customFormat="1" ht="31.5" customHeight="1">
      <c r="B475" s="33" t="s">
        <v>63</v>
      </c>
      <c r="C475" s="34" t="s">
        <v>433</v>
      </c>
      <c r="D475" s="34" t="s">
        <v>10</v>
      </c>
      <c r="E475" s="34" t="s">
        <v>4</v>
      </c>
      <c r="F475" s="122" t="s">
        <v>12</v>
      </c>
      <c r="G475" s="123" t="s">
        <v>52</v>
      </c>
      <c r="H475" s="123" t="s">
        <v>8</v>
      </c>
      <c r="I475" s="124" t="s">
        <v>235</v>
      </c>
      <c r="J475" s="60">
        <v>240</v>
      </c>
      <c r="K475" s="17">
        <v>0</v>
      </c>
      <c r="L475" s="14"/>
      <c r="N475" s="16"/>
    </row>
    <row r="476" spans="2:14" s="7" customFormat="1" ht="24.75" customHeight="1">
      <c r="B476" s="80" t="s">
        <v>430</v>
      </c>
      <c r="C476" s="34" t="s">
        <v>433</v>
      </c>
      <c r="D476" s="34" t="s">
        <v>12</v>
      </c>
      <c r="E476" s="34" t="s">
        <v>2</v>
      </c>
      <c r="F476" s="57"/>
      <c r="G476" s="58"/>
      <c r="H476" s="58"/>
      <c r="I476" s="58"/>
      <c r="J476" s="73"/>
      <c r="K476" s="17">
        <f>K477</f>
        <v>109.9</v>
      </c>
      <c r="L476" s="14"/>
      <c r="N476" s="16"/>
    </row>
    <row r="477" spans="2:14" s="7" customFormat="1" ht="31.5" customHeight="1">
      <c r="B477" s="80" t="s">
        <v>26</v>
      </c>
      <c r="C477" s="34" t="s">
        <v>433</v>
      </c>
      <c r="D477" s="34" t="s">
        <v>12</v>
      </c>
      <c r="E477" s="34" t="s">
        <v>10</v>
      </c>
      <c r="F477" s="57"/>
      <c r="G477" s="58"/>
      <c r="H477" s="58"/>
      <c r="I477" s="58"/>
      <c r="J477" s="107"/>
      <c r="K477" s="17">
        <f>K478</f>
        <v>109.9</v>
      </c>
      <c r="L477" s="14"/>
      <c r="N477" s="16"/>
    </row>
    <row r="478" spans="2:14" s="7" customFormat="1" ht="60.75" customHeight="1">
      <c r="B478" s="99" t="s">
        <v>141</v>
      </c>
      <c r="C478" s="34" t="s">
        <v>433</v>
      </c>
      <c r="D478" s="73" t="s">
        <v>12</v>
      </c>
      <c r="E478" s="73" t="s">
        <v>10</v>
      </c>
      <c r="F478" s="35">
        <v>13</v>
      </c>
      <c r="G478" s="36" t="s">
        <v>52</v>
      </c>
      <c r="H478" s="36" t="s">
        <v>2</v>
      </c>
      <c r="I478" s="36" t="s">
        <v>142</v>
      </c>
      <c r="J478" s="84"/>
      <c r="K478" s="17">
        <f>K479+K482+K485</f>
        <v>109.9</v>
      </c>
      <c r="L478" s="14"/>
      <c r="N478" s="16"/>
    </row>
    <row r="479" spans="2:14" s="7" customFormat="1" ht="31.5" customHeight="1">
      <c r="B479" s="100" t="s">
        <v>143</v>
      </c>
      <c r="C479" s="34" t="s">
        <v>433</v>
      </c>
      <c r="D479" s="73" t="s">
        <v>12</v>
      </c>
      <c r="E479" s="73" t="s">
        <v>10</v>
      </c>
      <c r="F479" s="91">
        <v>13</v>
      </c>
      <c r="G479" s="91">
        <v>0</v>
      </c>
      <c r="H479" s="91" t="s">
        <v>10</v>
      </c>
      <c r="I479" s="91" t="s">
        <v>53</v>
      </c>
      <c r="J479" s="84"/>
      <c r="K479" s="17">
        <f>K480</f>
        <v>0</v>
      </c>
      <c r="L479" s="14"/>
      <c r="N479" s="16"/>
    </row>
    <row r="480" spans="2:14" s="7" customFormat="1" ht="31.5" customHeight="1">
      <c r="B480" s="77" t="s">
        <v>144</v>
      </c>
      <c r="C480" s="34" t="s">
        <v>433</v>
      </c>
      <c r="D480" s="73" t="s">
        <v>12</v>
      </c>
      <c r="E480" s="73" t="s">
        <v>10</v>
      </c>
      <c r="F480" s="35">
        <v>13</v>
      </c>
      <c r="G480" s="36">
        <v>0</v>
      </c>
      <c r="H480" s="36" t="s">
        <v>10</v>
      </c>
      <c r="I480" s="36" t="s">
        <v>53</v>
      </c>
      <c r="J480" s="84"/>
      <c r="K480" s="17">
        <f>K481</f>
        <v>0</v>
      </c>
      <c r="L480" s="14"/>
      <c r="N480" s="16"/>
    </row>
    <row r="481" spans="2:14" s="7" customFormat="1" ht="31.5" customHeight="1">
      <c r="B481" s="33" t="s">
        <v>63</v>
      </c>
      <c r="C481" s="34" t="s">
        <v>433</v>
      </c>
      <c r="D481" s="73" t="s">
        <v>12</v>
      </c>
      <c r="E481" s="73" t="s">
        <v>10</v>
      </c>
      <c r="F481" s="91" t="s">
        <v>16</v>
      </c>
      <c r="G481" s="91" t="s">
        <v>52</v>
      </c>
      <c r="H481" s="91" t="s">
        <v>10</v>
      </c>
      <c r="I481" s="91" t="s">
        <v>53</v>
      </c>
      <c r="J481" s="84">
        <v>240</v>
      </c>
      <c r="K481" s="17">
        <v>0</v>
      </c>
      <c r="L481" s="14"/>
      <c r="N481" s="16"/>
    </row>
    <row r="482" spans="2:14" s="7" customFormat="1" ht="43.5" customHeight="1">
      <c r="B482" s="33" t="s">
        <v>145</v>
      </c>
      <c r="C482" s="34" t="s">
        <v>433</v>
      </c>
      <c r="D482" s="73" t="s">
        <v>12</v>
      </c>
      <c r="E482" s="73" t="s">
        <v>10</v>
      </c>
      <c r="F482" s="101" t="s">
        <v>16</v>
      </c>
      <c r="G482" s="102" t="s">
        <v>52</v>
      </c>
      <c r="H482" s="102" t="s">
        <v>30</v>
      </c>
      <c r="I482" s="59" t="s">
        <v>146</v>
      </c>
      <c r="J482" s="84"/>
      <c r="K482" s="17">
        <f>K483</f>
        <v>10</v>
      </c>
      <c r="L482" s="14"/>
      <c r="N482" s="16"/>
    </row>
    <row r="483" spans="2:14" s="7" customFormat="1" ht="31.5" customHeight="1">
      <c r="B483" s="62" t="s">
        <v>147</v>
      </c>
      <c r="C483" s="34" t="s">
        <v>433</v>
      </c>
      <c r="D483" s="73" t="s">
        <v>12</v>
      </c>
      <c r="E483" s="73" t="s">
        <v>10</v>
      </c>
      <c r="F483" s="101" t="s">
        <v>16</v>
      </c>
      <c r="G483" s="102" t="s">
        <v>52</v>
      </c>
      <c r="H483" s="102" t="s">
        <v>30</v>
      </c>
      <c r="I483" s="102" t="s">
        <v>146</v>
      </c>
      <c r="J483" s="84"/>
      <c r="K483" s="17">
        <f>K484</f>
        <v>10</v>
      </c>
      <c r="L483" s="14"/>
      <c r="N483" s="16"/>
    </row>
    <row r="484" spans="2:14" s="7" customFormat="1" ht="37.5" customHeight="1">
      <c r="B484" s="33" t="s">
        <v>63</v>
      </c>
      <c r="C484" s="34" t="s">
        <v>433</v>
      </c>
      <c r="D484" s="73" t="s">
        <v>12</v>
      </c>
      <c r="E484" s="73" t="s">
        <v>10</v>
      </c>
      <c r="F484" s="104" t="s">
        <v>16</v>
      </c>
      <c r="G484" s="104" t="s">
        <v>52</v>
      </c>
      <c r="H484" s="104" t="s">
        <v>30</v>
      </c>
      <c r="I484" s="104" t="s">
        <v>146</v>
      </c>
      <c r="J484" s="205">
        <v>240</v>
      </c>
      <c r="K484" s="130">
        <f>2000-1990</f>
        <v>10</v>
      </c>
      <c r="L484" s="14"/>
      <c r="N484" s="24"/>
    </row>
    <row r="485" spans="2:14" s="7" customFormat="1" ht="69" customHeight="1">
      <c r="B485" s="188" t="s">
        <v>482</v>
      </c>
      <c r="C485" s="34" t="s">
        <v>433</v>
      </c>
      <c r="D485" s="73" t="s">
        <v>12</v>
      </c>
      <c r="E485" s="73" t="s">
        <v>10</v>
      </c>
      <c r="F485" s="212" t="s">
        <v>16</v>
      </c>
      <c r="G485" s="213" t="s">
        <v>52</v>
      </c>
      <c r="H485" s="213" t="s">
        <v>14</v>
      </c>
      <c r="I485" s="214" t="s">
        <v>142</v>
      </c>
      <c r="J485" s="38"/>
      <c r="K485" s="39">
        <f>K486</f>
        <v>99.9</v>
      </c>
      <c r="L485" s="14"/>
      <c r="N485" s="22"/>
    </row>
    <row r="486" spans="2:14" s="7" customFormat="1" ht="71.25" customHeight="1">
      <c r="B486" s="188" t="s">
        <v>483</v>
      </c>
      <c r="C486" s="34" t="s">
        <v>433</v>
      </c>
      <c r="D486" s="73" t="s">
        <v>12</v>
      </c>
      <c r="E486" s="73" t="s">
        <v>10</v>
      </c>
      <c r="F486" s="212" t="s">
        <v>16</v>
      </c>
      <c r="G486" s="213" t="s">
        <v>52</v>
      </c>
      <c r="H486" s="213" t="s">
        <v>14</v>
      </c>
      <c r="I486" s="214" t="s">
        <v>146</v>
      </c>
      <c r="J486" s="38"/>
      <c r="K486" s="39">
        <f>K487</f>
        <v>99.9</v>
      </c>
      <c r="L486" s="14"/>
      <c r="N486" s="22"/>
    </row>
    <row r="487" spans="2:14" s="7" customFormat="1" ht="37.5" customHeight="1">
      <c r="B487" s="33" t="s">
        <v>63</v>
      </c>
      <c r="C487" s="34" t="s">
        <v>433</v>
      </c>
      <c r="D487" s="73" t="s">
        <v>12</v>
      </c>
      <c r="E487" s="73" t="s">
        <v>10</v>
      </c>
      <c r="F487" s="104" t="s">
        <v>16</v>
      </c>
      <c r="G487" s="104" t="s">
        <v>52</v>
      </c>
      <c r="H487" s="104" t="s">
        <v>14</v>
      </c>
      <c r="I487" s="104" t="s">
        <v>146</v>
      </c>
      <c r="J487" s="38">
        <v>240</v>
      </c>
      <c r="K487" s="3">
        <f>100-0.1</f>
        <v>99.9</v>
      </c>
      <c r="L487" s="14"/>
      <c r="N487" s="24"/>
    </row>
    <row r="488" spans="2:12" s="7" customFormat="1" ht="20.25" customHeight="1">
      <c r="B488" s="146" t="s">
        <v>415</v>
      </c>
      <c r="C488" s="34" t="s">
        <v>433</v>
      </c>
      <c r="D488" s="34" t="s">
        <v>33</v>
      </c>
      <c r="E488" s="34" t="s">
        <v>2</v>
      </c>
      <c r="F488" s="35"/>
      <c r="G488" s="36"/>
      <c r="H488" s="36"/>
      <c r="I488" s="36"/>
      <c r="J488" s="73"/>
      <c r="K488" s="17">
        <f>K489</f>
        <v>8163</v>
      </c>
      <c r="L488" s="14"/>
    </row>
    <row r="489" spans="2:12" s="7" customFormat="1" ht="20.25" customHeight="1">
      <c r="B489" s="99" t="s">
        <v>35</v>
      </c>
      <c r="C489" s="34" t="s">
        <v>433</v>
      </c>
      <c r="D489" s="34" t="s">
        <v>33</v>
      </c>
      <c r="E489" s="34" t="s">
        <v>12</v>
      </c>
      <c r="F489" s="35"/>
      <c r="G489" s="36"/>
      <c r="H489" s="36"/>
      <c r="I489" s="36"/>
      <c r="J489" s="73"/>
      <c r="K489" s="17">
        <f>K490</f>
        <v>8163</v>
      </c>
      <c r="L489" s="14"/>
    </row>
    <row r="490" spans="2:12" s="7" customFormat="1" ht="54.75" customHeight="1">
      <c r="B490" s="90" t="s">
        <v>161</v>
      </c>
      <c r="C490" s="34" t="s">
        <v>433</v>
      </c>
      <c r="D490" s="34" t="s">
        <v>33</v>
      </c>
      <c r="E490" s="34" t="s">
        <v>12</v>
      </c>
      <c r="F490" s="35" t="s">
        <v>162</v>
      </c>
      <c r="G490" s="36" t="s">
        <v>52</v>
      </c>
      <c r="H490" s="36" t="s">
        <v>2</v>
      </c>
      <c r="I490" s="37" t="s">
        <v>53</v>
      </c>
      <c r="J490" s="73"/>
      <c r="K490" s="17">
        <f>K491</f>
        <v>8163</v>
      </c>
      <c r="L490" s="14"/>
    </row>
    <row r="491" spans="2:12" s="7" customFormat="1" ht="54.75" customHeight="1">
      <c r="B491" s="80" t="s">
        <v>473</v>
      </c>
      <c r="C491" s="34" t="s">
        <v>433</v>
      </c>
      <c r="D491" s="34" t="s">
        <v>33</v>
      </c>
      <c r="E491" s="34" t="s">
        <v>12</v>
      </c>
      <c r="F491" s="35" t="s">
        <v>162</v>
      </c>
      <c r="G491" s="36" t="s">
        <v>55</v>
      </c>
      <c r="H491" s="36" t="s">
        <v>2</v>
      </c>
      <c r="I491" s="36" t="s">
        <v>53</v>
      </c>
      <c r="J491" s="73"/>
      <c r="K491" s="17">
        <f>K492</f>
        <v>8163</v>
      </c>
      <c r="L491" s="14"/>
    </row>
    <row r="492" spans="2:12" s="7" customFormat="1" ht="54.75" customHeight="1">
      <c r="B492" s="33" t="s">
        <v>366</v>
      </c>
      <c r="C492" s="34" t="s">
        <v>433</v>
      </c>
      <c r="D492" s="34" t="s">
        <v>33</v>
      </c>
      <c r="E492" s="34" t="s">
        <v>12</v>
      </c>
      <c r="F492" s="35" t="s">
        <v>162</v>
      </c>
      <c r="G492" s="36" t="s">
        <v>55</v>
      </c>
      <c r="H492" s="36" t="s">
        <v>468</v>
      </c>
      <c r="I492" s="32" t="s">
        <v>367</v>
      </c>
      <c r="J492" s="73"/>
      <c r="K492" s="17">
        <f>K493+K494</f>
        <v>8163</v>
      </c>
      <c r="L492" s="14"/>
    </row>
    <row r="493" spans="2:13" s="7" customFormat="1" ht="39" customHeight="1">
      <c r="B493" s="62" t="s">
        <v>257</v>
      </c>
      <c r="C493" s="34" t="s">
        <v>433</v>
      </c>
      <c r="D493" s="34" t="s">
        <v>33</v>
      </c>
      <c r="E493" s="34" t="s">
        <v>12</v>
      </c>
      <c r="F493" s="35" t="s">
        <v>162</v>
      </c>
      <c r="G493" s="36" t="s">
        <v>55</v>
      </c>
      <c r="H493" s="36" t="s">
        <v>468</v>
      </c>
      <c r="I493" s="32" t="s">
        <v>367</v>
      </c>
      <c r="J493" s="73" t="s">
        <v>353</v>
      </c>
      <c r="K493" s="17">
        <f>5895.5+2267.5-87.1-33.5</f>
        <v>8042.4</v>
      </c>
      <c r="L493" s="14"/>
      <c r="M493" s="24"/>
    </row>
    <row r="494" spans="2:13" s="7" customFormat="1" ht="31.5" customHeight="1">
      <c r="B494" s="62" t="s">
        <v>63</v>
      </c>
      <c r="C494" s="34" t="s">
        <v>433</v>
      </c>
      <c r="D494" s="34" t="s">
        <v>33</v>
      </c>
      <c r="E494" s="34" t="s">
        <v>12</v>
      </c>
      <c r="F494" s="98">
        <v>15</v>
      </c>
      <c r="G494" s="36" t="s">
        <v>55</v>
      </c>
      <c r="H494" s="36" t="s">
        <v>468</v>
      </c>
      <c r="I494" s="32" t="s">
        <v>367</v>
      </c>
      <c r="J494" s="73" t="s">
        <v>64</v>
      </c>
      <c r="K494" s="17">
        <f>87.1+33.5</f>
        <v>120.6</v>
      </c>
      <c r="L494" s="14"/>
      <c r="M494" s="22"/>
    </row>
    <row r="495" spans="2:12" s="7" customFormat="1" ht="31.5" customHeight="1">
      <c r="B495" s="89" t="s">
        <v>434</v>
      </c>
      <c r="C495" s="85" t="s">
        <v>435</v>
      </c>
      <c r="D495" s="34"/>
      <c r="E495" s="34"/>
      <c r="F495" s="57"/>
      <c r="G495" s="58"/>
      <c r="H495" s="58"/>
      <c r="I495" s="58"/>
      <c r="J495" s="107"/>
      <c r="K495" s="74">
        <f>K496+K588</f>
        <v>259762.29</v>
      </c>
      <c r="L495" s="14"/>
    </row>
    <row r="496" spans="2:12" s="7" customFormat="1" ht="15.75" customHeight="1">
      <c r="B496" s="80" t="s">
        <v>408</v>
      </c>
      <c r="C496" s="34" t="s">
        <v>435</v>
      </c>
      <c r="D496" s="34" t="s">
        <v>27</v>
      </c>
      <c r="E496" s="34"/>
      <c r="F496" s="57"/>
      <c r="G496" s="58"/>
      <c r="H496" s="58"/>
      <c r="I496" s="58"/>
      <c r="J496" s="73"/>
      <c r="K496" s="17">
        <f>K497+K514+K543+K564+K570</f>
        <v>256704.29</v>
      </c>
      <c r="L496" s="14"/>
    </row>
    <row r="497" spans="2:12" s="7" customFormat="1" ht="16.5" customHeight="1">
      <c r="B497" s="80" t="s">
        <v>28</v>
      </c>
      <c r="C497" s="34" t="s">
        <v>435</v>
      </c>
      <c r="D497" s="34" t="s">
        <v>27</v>
      </c>
      <c r="E497" s="34" t="s">
        <v>1</v>
      </c>
      <c r="F497" s="57"/>
      <c r="G497" s="58"/>
      <c r="H497" s="58"/>
      <c r="I497" s="58"/>
      <c r="J497" s="73"/>
      <c r="K497" s="17">
        <f>K498</f>
        <v>85546.51000000001</v>
      </c>
      <c r="L497" s="14"/>
    </row>
    <row r="498" spans="2:12" s="7" customFormat="1" ht="45" customHeight="1">
      <c r="B498" s="56" t="s">
        <v>249</v>
      </c>
      <c r="C498" s="34" t="s">
        <v>435</v>
      </c>
      <c r="D498" s="34" t="s">
        <v>27</v>
      </c>
      <c r="E498" s="34" t="s">
        <v>1</v>
      </c>
      <c r="F498" s="57" t="s">
        <v>1</v>
      </c>
      <c r="G498" s="58" t="s">
        <v>52</v>
      </c>
      <c r="H498" s="58" t="s">
        <v>2</v>
      </c>
      <c r="I498" s="58" t="s">
        <v>53</v>
      </c>
      <c r="J498" s="107"/>
      <c r="K498" s="74">
        <f>K499</f>
        <v>85546.51000000001</v>
      </c>
      <c r="L498" s="14"/>
    </row>
    <row r="499" spans="2:12" s="7" customFormat="1" ht="33" customHeight="1">
      <c r="B499" s="56" t="s">
        <v>250</v>
      </c>
      <c r="C499" s="34" t="s">
        <v>435</v>
      </c>
      <c r="D499" s="34" t="s">
        <v>27</v>
      </c>
      <c r="E499" s="34" t="s">
        <v>1</v>
      </c>
      <c r="F499" s="132" t="s">
        <v>1</v>
      </c>
      <c r="G499" s="95" t="s">
        <v>55</v>
      </c>
      <c r="H499" s="95" t="s">
        <v>2</v>
      </c>
      <c r="I499" s="95" t="s">
        <v>53</v>
      </c>
      <c r="J499" s="84"/>
      <c r="K499" s="17">
        <f>K500+K503+K506+K511</f>
        <v>85546.51000000001</v>
      </c>
      <c r="L499" s="14"/>
    </row>
    <row r="500" spans="2:12" s="7" customFormat="1" ht="72.75" customHeight="1">
      <c r="B500" s="80" t="s">
        <v>251</v>
      </c>
      <c r="C500" s="34" t="s">
        <v>435</v>
      </c>
      <c r="D500" s="34" t="s">
        <v>27</v>
      </c>
      <c r="E500" s="34" t="s">
        <v>1</v>
      </c>
      <c r="F500" s="132" t="s">
        <v>1</v>
      </c>
      <c r="G500" s="95" t="s">
        <v>55</v>
      </c>
      <c r="H500" s="95" t="s">
        <v>1</v>
      </c>
      <c r="I500" s="95" t="s">
        <v>53</v>
      </c>
      <c r="J500" s="73"/>
      <c r="K500" s="17">
        <f>K501</f>
        <v>58168.1</v>
      </c>
      <c r="L500" s="14"/>
    </row>
    <row r="501" spans="2:12" s="7" customFormat="1" ht="45" customHeight="1">
      <c r="B501" s="88" t="s">
        <v>252</v>
      </c>
      <c r="C501" s="34" t="s">
        <v>435</v>
      </c>
      <c r="D501" s="34" t="s">
        <v>27</v>
      </c>
      <c r="E501" s="34" t="s">
        <v>1</v>
      </c>
      <c r="F501" s="57" t="s">
        <v>1</v>
      </c>
      <c r="G501" s="58" t="s">
        <v>55</v>
      </c>
      <c r="H501" s="58" t="s">
        <v>1</v>
      </c>
      <c r="I501" s="58" t="s">
        <v>253</v>
      </c>
      <c r="J501" s="107"/>
      <c r="K501" s="17">
        <f>K502</f>
        <v>58168.1</v>
      </c>
      <c r="L501" s="14"/>
    </row>
    <row r="502" spans="2:13" s="7" customFormat="1" ht="22.5" customHeight="1">
      <c r="B502" s="33" t="s">
        <v>80</v>
      </c>
      <c r="C502" s="34" t="s">
        <v>435</v>
      </c>
      <c r="D502" s="34" t="s">
        <v>27</v>
      </c>
      <c r="E502" s="34" t="s">
        <v>1</v>
      </c>
      <c r="F502" s="71" t="s">
        <v>1</v>
      </c>
      <c r="G502" s="72" t="s">
        <v>55</v>
      </c>
      <c r="H502" s="72" t="s">
        <v>1</v>
      </c>
      <c r="I502" s="72" t="s">
        <v>253</v>
      </c>
      <c r="J502" s="73" t="s">
        <v>215</v>
      </c>
      <c r="K502" s="17">
        <f>56010+1888.9+432.2-163</f>
        <v>58168.1</v>
      </c>
      <c r="L502" s="14"/>
      <c r="M502" s="22"/>
    </row>
    <row r="503" spans="2:12" s="7" customFormat="1" ht="85.5" customHeight="1">
      <c r="B503" s="77" t="s">
        <v>254</v>
      </c>
      <c r="C503" s="34" t="s">
        <v>435</v>
      </c>
      <c r="D503" s="34" t="s">
        <v>27</v>
      </c>
      <c r="E503" s="34" t="s">
        <v>1</v>
      </c>
      <c r="F503" s="122" t="s">
        <v>1</v>
      </c>
      <c r="G503" s="123" t="s">
        <v>55</v>
      </c>
      <c r="H503" s="123" t="s">
        <v>4</v>
      </c>
      <c r="I503" s="124" t="s">
        <v>53</v>
      </c>
      <c r="J503" s="73"/>
      <c r="K503" s="17">
        <f>K504</f>
        <v>260</v>
      </c>
      <c r="L503" s="14"/>
    </row>
    <row r="504" spans="2:12" s="7" customFormat="1" ht="73.5" customHeight="1">
      <c r="B504" s="133" t="s">
        <v>255</v>
      </c>
      <c r="C504" s="34" t="s">
        <v>435</v>
      </c>
      <c r="D504" s="34" t="s">
        <v>27</v>
      </c>
      <c r="E504" s="34" t="s">
        <v>1</v>
      </c>
      <c r="F504" s="101" t="s">
        <v>1</v>
      </c>
      <c r="G504" s="102" t="s">
        <v>55</v>
      </c>
      <c r="H504" s="102" t="s">
        <v>4</v>
      </c>
      <c r="I504" s="102" t="s">
        <v>256</v>
      </c>
      <c r="J504" s="73"/>
      <c r="K504" s="17">
        <f>K505</f>
        <v>260</v>
      </c>
      <c r="L504" s="14"/>
    </row>
    <row r="505" spans="2:13" s="7" customFormat="1" ht="29.25" customHeight="1">
      <c r="B505" s="62" t="s">
        <v>257</v>
      </c>
      <c r="C505" s="34" t="s">
        <v>435</v>
      </c>
      <c r="D505" s="34" t="s">
        <v>27</v>
      </c>
      <c r="E505" s="34" t="s">
        <v>1</v>
      </c>
      <c r="F505" s="101" t="s">
        <v>1</v>
      </c>
      <c r="G505" s="102" t="s">
        <v>55</v>
      </c>
      <c r="H505" s="102" t="s">
        <v>4</v>
      </c>
      <c r="I505" s="102" t="s">
        <v>256</v>
      </c>
      <c r="J505" s="73" t="s">
        <v>215</v>
      </c>
      <c r="K505" s="17">
        <f>200+60</f>
        <v>260</v>
      </c>
      <c r="L505" s="14"/>
      <c r="M505" s="22"/>
    </row>
    <row r="506" spans="2:12" s="7" customFormat="1" ht="44.25" customHeight="1">
      <c r="B506" s="90" t="s">
        <v>258</v>
      </c>
      <c r="C506" s="34" t="s">
        <v>435</v>
      </c>
      <c r="D506" s="34" t="s">
        <v>27</v>
      </c>
      <c r="E506" s="34" t="s">
        <v>1</v>
      </c>
      <c r="F506" s="57" t="s">
        <v>1</v>
      </c>
      <c r="G506" s="58" t="s">
        <v>55</v>
      </c>
      <c r="H506" s="58" t="s">
        <v>6</v>
      </c>
      <c r="I506" s="65" t="s">
        <v>53</v>
      </c>
      <c r="J506" s="84"/>
      <c r="K506" s="17">
        <f>K507+K509</f>
        <v>26934.470000000005</v>
      </c>
      <c r="L506" s="14"/>
    </row>
    <row r="507" spans="2:12" s="7" customFormat="1" ht="34.5" customHeight="1">
      <c r="B507" s="33" t="s">
        <v>259</v>
      </c>
      <c r="C507" s="34" t="s">
        <v>435</v>
      </c>
      <c r="D507" s="34" t="s">
        <v>27</v>
      </c>
      <c r="E507" s="34" t="s">
        <v>1</v>
      </c>
      <c r="F507" s="57" t="s">
        <v>1</v>
      </c>
      <c r="G507" s="58" t="s">
        <v>55</v>
      </c>
      <c r="H507" s="58" t="s">
        <v>6</v>
      </c>
      <c r="I507" s="65" t="s">
        <v>260</v>
      </c>
      <c r="J507" s="84"/>
      <c r="K507" s="17">
        <f>K508</f>
        <v>21992.020000000004</v>
      </c>
      <c r="L507" s="14"/>
    </row>
    <row r="508" spans="2:14" s="7" customFormat="1" ht="19.5" customHeight="1">
      <c r="B508" s="33" t="s">
        <v>80</v>
      </c>
      <c r="C508" s="149" t="s">
        <v>435</v>
      </c>
      <c r="D508" s="34" t="s">
        <v>27</v>
      </c>
      <c r="E508" s="34" t="s">
        <v>1</v>
      </c>
      <c r="F508" s="94" t="s">
        <v>1</v>
      </c>
      <c r="G508" s="94" t="s">
        <v>55</v>
      </c>
      <c r="H508" s="94" t="s">
        <v>6</v>
      </c>
      <c r="I508" s="94" t="s">
        <v>260</v>
      </c>
      <c r="J508" s="84">
        <v>610</v>
      </c>
      <c r="K508" s="3">
        <f>18285+1000+2500+472.13-183-183.94+101.83</f>
        <v>21992.020000000004</v>
      </c>
      <c r="L508" s="14"/>
      <c r="N508" s="22"/>
    </row>
    <row r="509" spans="2:12" s="7" customFormat="1" ht="60.75" customHeight="1">
      <c r="B509" s="77" t="s">
        <v>78</v>
      </c>
      <c r="C509" s="149" t="s">
        <v>435</v>
      </c>
      <c r="D509" s="34" t="s">
        <v>27</v>
      </c>
      <c r="E509" s="34" t="s">
        <v>1</v>
      </c>
      <c r="F509" s="57" t="s">
        <v>1</v>
      </c>
      <c r="G509" s="58" t="s">
        <v>55</v>
      </c>
      <c r="H509" s="58" t="s">
        <v>6</v>
      </c>
      <c r="I509" s="65" t="s">
        <v>79</v>
      </c>
      <c r="J509" s="84"/>
      <c r="K509" s="17">
        <f>K510</f>
        <v>4942.45</v>
      </c>
      <c r="L509" s="14"/>
    </row>
    <row r="510" spans="2:14" s="7" customFormat="1" ht="23.25" customHeight="1">
      <c r="B510" s="77" t="s">
        <v>80</v>
      </c>
      <c r="C510" s="149" t="s">
        <v>435</v>
      </c>
      <c r="D510" s="34" t="s">
        <v>27</v>
      </c>
      <c r="E510" s="34" t="s">
        <v>1</v>
      </c>
      <c r="F510" s="94" t="s">
        <v>1</v>
      </c>
      <c r="G510" s="94" t="s">
        <v>55</v>
      </c>
      <c r="H510" s="94" t="s">
        <v>6</v>
      </c>
      <c r="I510" s="83" t="s">
        <v>79</v>
      </c>
      <c r="J510" s="84">
        <v>610</v>
      </c>
      <c r="K510" s="3">
        <f>4942.4+0.05</f>
        <v>4942.45</v>
      </c>
      <c r="L510" s="14"/>
      <c r="N510" s="22"/>
    </row>
    <row r="511" spans="2:12" s="7" customFormat="1" ht="39" customHeight="1">
      <c r="B511" s="41" t="s">
        <v>495</v>
      </c>
      <c r="C511" s="149" t="s">
        <v>435</v>
      </c>
      <c r="D511" s="34" t="s">
        <v>27</v>
      </c>
      <c r="E511" s="34" t="s">
        <v>1</v>
      </c>
      <c r="F511" s="94" t="s">
        <v>1</v>
      </c>
      <c r="G511" s="94" t="s">
        <v>55</v>
      </c>
      <c r="H511" s="94" t="s">
        <v>27</v>
      </c>
      <c r="I511" s="83" t="s">
        <v>53</v>
      </c>
      <c r="J511" s="84"/>
      <c r="K511" s="17">
        <f>K512</f>
        <v>183.94</v>
      </c>
      <c r="L511" s="14"/>
    </row>
    <row r="512" spans="2:11" ht="34.5" customHeight="1">
      <c r="B512" s="41" t="s">
        <v>485</v>
      </c>
      <c r="C512" s="129" t="s">
        <v>435</v>
      </c>
      <c r="D512" s="63" t="s">
        <v>27</v>
      </c>
      <c r="E512" s="63" t="s">
        <v>1</v>
      </c>
      <c r="F512" s="57" t="s">
        <v>1</v>
      </c>
      <c r="G512" s="58" t="s">
        <v>55</v>
      </c>
      <c r="H512" s="58" t="s">
        <v>27</v>
      </c>
      <c r="I512" s="65" t="s">
        <v>260</v>
      </c>
      <c r="J512" s="38"/>
      <c r="K512" s="39">
        <f>K513</f>
        <v>183.94</v>
      </c>
    </row>
    <row r="513" spans="2:11" ht="17.25" customHeight="1">
      <c r="B513" s="46" t="s">
        <v>80</v>
      </c>
      <c r="C513" s="129" t="s">
        <v>435</v>
      </c>
      <c r="D513" s="63" t="s">
        <v>27</v>
      </c>
      <c r="E513" s="63" t="s">
        <v>1</v>
      </c>
      <c r="F513" s="94" t="s">
        <v>1</v>
      </c>
      <c r="G513" s="94" t="s">
        <v>55</v>
      </c>
      <c r="H513" s="94" t="s">
        <v>27</v>
      </c>
      <c r="I513" s="94" t="s">
        <v>260</v>
      </c>
      <c r="J513" s="38">
        <v>610</v>
      </c>
      <c r="K513" s="39">
        <v>183.94</v>
      </c>
    </row>
    <row r="514" spans="2:12" s="7" customFormat="1" ht="18" customHeight="1">
      <c r="B514" s="88" t="s">
        <v>263</v>
      </c>
      <c r="C514" s="34" t="s">
        <v>435</v>
      </c>
      <c r="D514" s="34" t="s">
        <v>27</v>
      </c>
      <c r="E514" s="34" t="s">
        <v>4</v>
      </c>
      <c r="F514" s="57"/>
      <c r="G514" s="58"/>
      <c r="H514" s="58"/>
      <c r="I514" s="58"/>
      <c r="J514" s="73"/>
      <c r="K514" s="17">
        <f>K515+K537+K541</f>
        <v>153377.26</v>
      </c>
      <c r="L514" s="14"/>
    </row>
    <row r="515" spans="2:12" s="7" customFormat="1" ht="42" customHeight="1">
      <c r="B515" s="56" t="s">
        <v>249</v>
      </c>
      <c r="C515" s="34" t="s">
        <v>435</v>
      </c>
      <c r="D515" s="34" t="s">
        <v>27</v>
      </c>
      <c r="E515" s="34" t="s">
        <v>4</v>
      </c>
      <c r="F515" s="57" t="s">
        <v>1</v>
      </c>
      <c r="G515" s="58" t="s">
        <v>52</v>
      </c>
      <c r="H515" s="58" t="s">
        <v>2</v>
      </c>
      <c r="I515" s="58" t="s">
        <v>53</v>
      </c>
      <c r="J515" s="73"/>
      <c r="K515" s="17">
        <f>K516</f>
        <v>153377.26</v>
      </c>
      <c r="L515" s="14"/>
    </row>
    <row r="516" spans="2:12" s="7" customFormat="1" ht="42" customHeight="1">
      <c r="B516" s="33" t="s">
        <v>264</v>
      </c>
      <c r="C516" s="34"/>
      <c r="D516" s="34"/>
      <c r="E516" s="34"/>
      <c r="F516" s="57" t="s">
        <v>1</v>
      </c>
      <c r="G516" s="58" t="s">
        <v>62</v>
      </c>
      <c r="H516" s="58" t="s">
        <v>2</v>
      </c>
      <c r="I516" s="65" t="s">
        <v>53</v>
      </c>
      <c r="J516" s="73"/>
      <c r="K516" s="17">
        <f>K517+K520+K525+K528+K531+K534</f>
        <v>153377.26</v>
      </c>
      <c r="L516" s="14"/>
    </row>
    <row r="517" spans="2:12" s="7" customFormat="1" ht="97.5" customHeight="1">
      <c r="B517" s="134" t="s">
        <v>265</v>
      </c>
      <c r="C517" s="34" t="s">
        <v>435</v>
      </c>
      <c r="D517" s="34" t="s">
        <v>27</v>
      </c>
      <c r="E517" s="34" t="s">
        <v>4</v>
      </c>
      <c r="F517" s="94" t="s">
        <v>1</v>
      </c>
      <c r="G517" s="94" t="s">
        <v>62</v>
      </c>
      <c r="H517" s="94" t="s">
        <v>1</v>
      </c>
      <c r="I517" s="94" t="s">
        <v>53</v>
      </c>
      <c r="J517" s="73"/>
      <c r="K517" s="17">
        <f>K518</f>
        <v>92321.8</v>
      </c>
      <c r="L517" s="14"/>
    </row>
    <row r="518" spans="2:12" s="7" customFormat="1" ht="47.25" customHeight="1">
      <c r="B518" s="33" t="s">
        <v>252</v>
      </c>
      <c r="C518" s="34" t="s">
        <v>435</v>
      </c>
      <c r="D518" s="34" t="s">
        <v>27</v>
      </c>
      <c r="E518" s="34" t="s">
        <v>4</v>
      </c>
      <c r="F518" s="35" t="s">
        <v>1</v>
      </c>
      <c r="G518" s="36" t="s">
        <v>62</v>
      </c>
      <c r="H518" s="36" t="s">
        <v>1</v>
      </c>
      <c r="I518" s="37" t="s">
        <v>253</v>
      </c>
      <c r="J518" s="107" t="s">
        <v>266</v>
      </c>
      <c r="K518" s="74">
        <f>K519</f>
        <v>92321.8</v>
      </c>
      <c r="L518" s="209"/>
    </row>
    <row r="519" spans="1:13" s="7" customFormat="1" ht="15" customHeight="1">
      <c r="A519" s="12"/>
      <c r="B519" s="33" t="s">
        <v>80</v>
      </c>
      <c r="C519" s="34" t="s">
        <v>435</v>
      </c>
      <c r="D519" s="34" t="s">
        <v>27</v>
      </c>
      <c r="E519" s="34" t="s">
        <v>4</v>
      </c>
      <c r="F519" s="91" t="s">
        <v>1</v>
      </c>
      <c r="G519" s="91" t="s">
        <v>62</v>
      </c>
      <c r="H519" s="91" t="s">
        <v>1</v>
      </c>
      <c r="I519" s="91" t="s">
        <v>253</v>
      </c>
      <c r="J519" s="107">
        <v>610</v>
      </c>
      <c r="K519" s="74">
        <f>92496.5+182.4+75.1-432.2</f>
        <v>92321.8</v>
      </c>
      <c r="L519" s="209"/>
      <c r="M519" s="24"/>
    </row>
    <row r="520" spans="1:12" s="7" customFormat="1" ht="51" customHeight="1">
      <c r="A520" s="1"/>
      <c r="B520" s="134" t="s">
        <v>267</v>
      </c>
      <c r="C520" s="34" t="s">
        <v>435</v>
      </c>
      <c r="D520" s="34" t="s">
        <v>27</v>
      </c>
      <c r="E520" s="34" t="s">
        <v>4</v>
      </c>
      <c r="F520" s="35" t="s">
        <v>1</v>
      </c>
      <c r="G520" s="36" t="s">
        <v>62</v>
      </c>
      <c r="H520" s="36" t="s">
        <v>4</v>
      </c>
      <c r="I520" s="37" t="s">
        <v>53</v>
      </c>
      <c r="J520" s="84"/>
      <c r="K520" s="17">
        <f>K521+K523</f>
        <v>49446.340000000004</v>
      </c>
      <c r="L520" s="14"/>
    </row>
    <row r="521" spans="1:12" s="7" customFormat="1" ht="26.25" customHeight="1">
      <c r="A521" s="4"/>
      <c r="B521" s="33" t="s">
        <v>173</v>
      </c>
      <c r="C521" s="34" t="s">
        <v>435</v>
      </c>
      <c r="D521" s="34" t="s">
        <v>27</v>
      </c>
      <c r="E521" s="34" t="s">
        <v>4</v>
      </c>
      <c r="F521" s="57" t="s">
        <v>1</v>
      </c>
      <c r="G521" s="58" t="s">
        <v>62</v>
      </c>
      <c r="H521" s="58" t="s">
        <v>4</v>
      </c>
      <c r="I521" s="65" t="s">
        <v>268</v>
      </c>
      <c r="J521" s="84"/>
      <c r="K521" s="17">
        <f>K522</f>
        <v>45055.93</v>
      </c>
      <c r="L521" s="14"/>
    </row>
    <row r="522" spans="1:14" s="7" customFormat="1" ht="18.75" customHeight="1">
      <c r="A522" s="5"/>
      <c r="B522" s="33" t="s">
        <v>80</v>
      </c>
      <c r="C522" s="34" t="s">
        <v>435</v>
      </c>
      <c r="D522" s="34" t="s">
        <v>27</v>
      </c>
      <c r="E522" s="34" t="s">
        <v>4</v>
      </c>
      <c r="F522" s="94" t="s">
        <v>1</v>
      </c>
      <c r="G522" s="94" t="s">
        <v>62</v>
      </c>
      <c r="H522" s="94" t="s">
        <v>4</v>
      </c>
      <c r="I522" s="94" t="s">
        <v>268</v>
      </c>
      <c r="J522" s="84">
        <v>610</v>
      </c>
      <c r="K522" s="3">
        <f>39331.7-47+2500+923.7+391.4+650+397.48+99.5+809.15</f>
        <v>45055.93</v>
      </c>
      <c r="L522" s="14"/>
      <c r="N522" s="22"/>
    </row>
    <row r="523" spans="1:12" s="7" customFormat="1" ht="57" customHeight="1">
      <c r="A523" s="5"/>
      <c r="B523" s="77" t="s">
        <v>78</v>
      </c>
      <c r="C523" s="34" t="s">
        <v>435</v>
      </c>
      <c r="D523" s="34" t="s">
        <v>27</v>
      </c>
      <c r="E523" s="34" t="s">
        <v>4</v>
      </c>
      <c r="F523" s="57" t="s">
        <v>1</v>
      </c>
      <c r="G523" s="58" t="s">
        <v>62</v>
      </c>
      <c r="H523" s="58" t="s">
        <v>4</v>
      </c>
      <c r="I523" s="65" t="s">
        <v>79</v>
      </c>
      <c r="J523" s="84"/>
      <c r="K523" s="17">
        <f>K524</f>
        <v>4390.410000000001</v>
      </c>
      <c r="L523" s="14"/>
    </row>
    <row r="524" spans="1:14" s="7" customFormat="1" ht="22.5" customHeight="1">
      <c r="A524" s="5"/>
      <c r="B524" s="77" t="s">
        <v>80</v>
      </c>
      <c r="C524" s="34" t="s">
        <v>435</v>
      </c>
      <c r="D524" s="34" t="s">
        <v>27</v>
      </c>
      <c r="E524" s="34" t="s">
        <v>4</v>
      </c>
      <c r="F524" s="94" t="s">
        <v>1</v>
      </c>
      <c r="G524" s="94" t="s">
        <v>62</v>
      </c>
      <c r="H524" s="94" t="s">
        <v>4</v>
      </c>
      <c r="I524" s="83" t="s">
        <v>79</v>
      </c>
      <c r="J524" s="84">
        <v>610</v>
      </c>
      <c r="K524" s="3">
        <f>4349.1+40.5+1-0.19</f>
        <v>4390.410000000001</v>
      </c>
      <c r="L524" s="14"/>
      <c r="M524" s="22"/>
      <c r="N524" s="24"/>
    </row>
    <row r="525" spans="2:12" s="7" customFormat="1" ht="57.75" customHeight="1">
      <c r="B525" s="90" t="s">
        <v>269</v>
      </c>
      <c r="C525" s="34" t="s">
        <v>435</v>
      </c>
      <c r="D525" s="34" t="s">
        <v>27</v>
      </c>
      <c r="E525" s="34" t="s">
        <v>4</v>
      </c>
      <c r="F525" s="57" t="s">
        <v>1</v>
      </c>
      <c r="G525" s="58" t="s">
        <v>62</v>
      </c>
      <c r="H525" s="58" t="s">
        <v>6</v>
      </c>
      <c r="I525" s="65" t="s">
        <v>53</v>
      </c>
      <c r="J525" s="84"/>
      <c r="K525" s="17">
        <f>K526</f>
        <v>9070.8</v>
      </c>
      <c r="L525" s="14"/>
    </row>
    <row r="526" spans="2:12" s="7" customFormat="1" ht="66.75" customHeight="1">
      <c r="B526" s="135" t="s">
        <v>255</v>
      </c>
      <c r="C526" s="34" t="s">
        <v>435</v>
      </c>
      <c r="D526" s="34" t="s">
        <v>27</v>
      </c>
      <c r="E526" s="34" t="s">
        <v>4</v>
      </c>
      <c r="F526" s="91" t="s">
        <v>1</v>
      </c>
      <c r="G526" s="91" t="s">
        <v>62</v>
      </c>
      <c r="H526" s="91" t="s">
        <v>6</v>
      </c>
      <c r="I526" s="91" t="s">
        <v>256</v>
      </c>
      <c r="J526" s="84"/>
      <c r="K526" s="17">
        <f>K527</f>
        <v>9070.8</v>
      </c>
      <c r="L526" s="14"/>
    </row>
    <row r="527" spans="2:13" s="7" customFormat="1" ht="18" customHeight="1">
      <c r="B527" s="33" t="s">
        <v>80</v>
      </c>
      <c r="C527" s="34" t="s">
        <v>435</v>
      </c>
      <c r="D527" s="34" t="s">
        <v>27</v>
      </c>
      <c r="E527" s="34" t="s">
        <v>4</v>
      </c>
      <c r="F527" s="35" t="s">
        <v>1</v>
      </c>
      <c r="G527" s="36" t="s">
        <v>62</v>
      </c>
      <c r="H527" s="36" t="s">
        <v>6</v>
      </c>
      <c r="I527" s="37" t="s">
        <v>256</v>
      </c>
      <c r="J527" s="84">
        <v>610</v>
      </c>
      <c r="K527" s="17">
        <f>7766+1304.8</f>
        <v>9070.8</v>
      </c>
      <c r="L527" s="14"/>
      <c r="M527" s="22"/>
    </row>
    <row r="528" spans="2:12" s="7" customFormat="1" ht="54.75" customHeight="1">
      <c r="B528" s="33" t="s">
        <v>270</v>
      </c>
      <c r="C528" s="34" t="s">
        <v>435</v>
      </c>
      <c r="D528" s="34" t="s">
        <v>27</v>
      </c>
      <c r="E528" s="34" t="s">
        <v>4</v>
      </c>
      <c r="F528" s="91" t="s">
        <v>1</v>
      </c>
      <c r="G528" s="91" t="s">
        <v>62</v>
      </c>
      <c r="H528" s="91" t="s">
        <v>10</v>
      </c>
      <c r="I528" s="91" t="s">
        <v>53</v>
      </c>
      <c r="J528" s="84"/>
      <c r="K528" s="17">
        <f>K529</f>
        <v>484.34000000000003</v>
      </c>
      <c r="L528" s="14"/>
    </row>
    <row r="529" spans="2:12" s="7" customFormat="1" ht="48" customHeight="1">
      <c r="B529" s="33" t="s">
        <v>271</v>
      </c>
      <c r="C529" s="34" t="s">
        <v>435</v>
      </c>
      <c r="D529" s="34" t="s">
        <v>27</v>
      </c>
      <c r="E529" s="34" t="s">
        <v>4</v>
      </c>
      <c r="F529" s="35" t="s">
        <v>1</v>
      </c>
      <c r="G529" s="36" t="s">
        <v>62</v>
      </c>
      <c r="H529" s="36" t="s">
        <v>10</v>
      </c>
      <c r="I529" s="37" t="s">
        <v>447</v>
      </c>
      <c r="J529" s="38"/>
      <c r="K529" s="39">
        <f>K530</f>
        <v>484.34000000000003</v>
      </c>
      <c r="L529" s="14"/>
    </row>
    <row r="530" spans="2:14" s="7" customFormat="1" ht="23.25" customHeight="1">
      <c r="B530" s="33" t="s">
        <v>80</v>
      </c>
      <c r="C530" s="34" t="s">
        <v>435</v>
      </c>
      <c r="D530" s="34" t="s">
        <v>27</v>
      </c>
      <c r="E530" s="34" t="s">
        <v>4</v>
      </c>
      <c r="F530" s="35" t="s">
        <v>1</v>
      </c>
      <c r="G530" s="36" t="s">
        <v>62</v>
      </c>
      <c r="H530" s="36" t="s">
        <v>10</v>
      </c>
      <c r="I530" s="37" t="s">
        <v>447</v>
      </c>
      <c r="J530" s="38">
        <v>610</v>
      </c>
      <c r="K530" s="3">
        <f>479.5+4.8+0.04</f>
        <v>484.34000000000003</v>
      </c>
      <c r="L530" s="14"/>
      <c r="N530" s="22"/>
    </row>
    <row r="531" spans="2:12" s="9" customFormat="1" ht="26.25" customHeight="1">
      <c r="B531" s="41" t="s">
        <v>452</v>
      </c>
      <c r="C531" s="25" t="s">
        <v>435</v>
      </c>
      <c r="D531" s="25" t="s">
        <v>27</v>
      </c>
      <c r="E531" s="25" t="s">
        <v>4</v>
      </c>
      <c r="F531" s="42" t="s">
        <v>1</v>
      </c>
      <c r="G531" s="32" t="s">
        <v>62</v>
      </c>
      <c r="H531" s="32" t="s">
        <v>17</v>
      </c>
      <c r="I531" s="43" t="s">
        <v>53</v>
      </c>
      <c r="J531" s="44"/>
      <c r="K531" s="45">
        <f>K532</f>
        <v>1082.26</v>
      </c>
      <c r="L531" s="30"/>
    </row>
    <row r="532" spans="2:12" s="9" customFormat="1" ht="14.25" customHeight="1">
      <c r="B532" s="41" t="s">
        <v>453</v>
      </c>
      <c r="C532" s="25" t="s">
        <v>435</v>
      </c>
      <c r="D532" s="25" t="s">
        <v>27</v>
      </c>
      <c r="E532" s="25" t="s">
        <v>4</v>
      </c>
      <c r="F532" s="42" t="s">
        <v>1</v>
      </c>
      <c r="G532" s="32" t="s">
        <v>62</v>
      </c>
      <c r="H532" s="32" t="s">
        <v>17</v>
      </c>
      <c r="I532" s="43" t="s">
        <v>268</v>
      </c>
      <c r="J532" s="44"/>
      <c r="K532" s="45">
        <f>K533</f>
        <v>1082.26</v>
      </c>
      <c r="L532" s="30"/>
    </row>
    <row r="533" spans="2:14" s="9" customFormat="1" ht="18" customHeight="1">
      <c r="B533" s="46" t="s">
        <v>80</v>
      </c>
      <c r="C533" s="25" t="s">
        <v>435</v>
      </c>
      <c r="D533" s="25" t="s">
        <v>27</v>
      </c>
      <c r="E533" s="25" t="s">
        <v>4</v>
      </c>
      <c r="F533" s="42" t="s">
        <v>1</v>
      </c>
      <c r="G533" s="32" t="s">
        <v>62</v>
      </c>
      <c r="H533" s="32" t="s">
        <v>17</v>
      </c>
      <c r="I533" s="43" t="s">
        <v>268</v>
      </c>
      <c r="J533" s="44">
        <v>610</v>
      </c>
      <c r="K533" s="45">
        <f>750+47+1650-1364.74</f>
        <v>1082.26</v>
      </c>
      <c r="L533" s="30"/>
      <c r="N533" s="224"/>
    </row>
    <row r="534" spans="2:14" s="9" customFormat="1" ht="39.75" customHeight="1">
      <c r="B534" s="41" t="s">
        <v>484</v>
      </c>
      <c r="C534" s="25" t="s">
        <v>435</v>
      </c>
      <c r="D534" s="25" t="s">
        <v>27</v>
      </c>
      <c r="E534" s="25" t="s">
        <v>4</v>
      </c>
      <c r="F534" s="42" t="s">
        <v>1</v>
      </c>
      <c r="G534" s="32" t="s">
        <v>62</v>
      </c>
      <c r="H534" s="32" t="s">
        <v>33</v>
      </c>
      <c r="I534" s="43" t="s">
        <v>53</v>
      </c>
      <c r="J534" s="44"/>
      <c r="K534" s="45">
        <f>K535</f>
        <v>971.72</v>
      </c>
      <c r="L534" s="30"/>
      <c r="N534" s="82"/>
    </row>
    <row r="535" spans="2:14" s="9" customFormat="1" ht="31.5" customHeight="1">
      <c r="B535" s="41" t="s">
        <v>485</v>
      </c>
      <c r="C535" s="25" t="s">
        <v>435</v>
      </c>
      <c r="D535" s="25" t="s">
        <v>27</v>
      </c>
      <c r="E535" s="25" t="s">
        <v>4</v>
      </c>
      <c r="F535" s="42" t="s">
        <v>1</v>
      </c>
      <c r="G535" s="32" t="s">
        <v>62</v>
      </c>
      <c r="H535" s="32" t="s">
        <v>33</v>
      </c>
      <c r="I535" s="43" t="s">
        <v>268</v>
      </c>
      <c r="J535" s="44"/>
      <c r="K535" s="45">
        <f>K536</f>
        <v>971.72</v>
      </c>
      <c r="L535" s="30"/>
      <c r="N535" s="82"/>
    </row>
    <row r="536" spans="2:14" s="9" customFormat="1" ht="18" customHeight="1">
      <c r="B536" s="46" t="s">
        <v>80</v>
      </c>
      <c r="C536" s="25" t="s">
        <v>435</v>
      </c>
      <c r="D536" s="25" t="s">
        <v>27</v>
      </c>
      <c r="E536" s="25" t="s">
        <v>4</v>
      </c>
      <c r="F536" s="42" t="s">
        <v>1</v>
      </c>
      <c r="G536" s="32" t="s">
        <v>62</v>
      </c>
      <c r="H536" s="32" t="s">
        <v>33</v>
      </c>
      <c r="I536" s="43" t="s">
        <v>268</v>
      </c>
      <c r="J536" s="44">
        <v>610</v>
      </c>
      <c r="K536" s="3">
        <f>554.7+374.4+142.1-99.5+0.02</f>
        <v>971.72</v>
      </c>
      <c r="L536" s="30"/>
      <c r="N536" s="82"/>
    </row>
    <row r="537" spans="2:11" ht="39.75" customHeight="1">
      <c r="B537" s="103" t="s">
        <v>149</v>
      </c>
      <c r="C537" s="63" t="s">
        <v>435</v>
      </c>
      <c r="D537" s="63" t="s">
        <v>27</v>
      </c>
      <c r="E537" s="63" t="s">
        <v>4</v>
      </c>
      <c r="F537" s="122" t="s">
        <v>12</v>
      </c>
      <c r="G537" s="123" t="s">
        <v>52</v>
      </c>
      <c r="H537" s="123" t="s">
        <v>2</v>
      </c>
      <c r="I537" s="124" t="s">
        <v>53</v>
      </c>
      <c r="J537" s="38"/>
      <c r="K537" s="39">
        <f>K538</f>
        <v>0</v>
      </c>
    </row>
    <row r="538" spans="2:11" ht="60.75" customHeight="1">
      <c r="B538" s="62" t="s">
        <v>272</v>
      </c>
      <c r="C538" s="63" t="s">
        <v>435</v>
      </c>
      <c r="D538" s="63" t="s">
        <v>27</v>
      </c>
      <c r="E538" s="63" t="s">
        <v>4</v>
      </c>
      <c r="F538" s="122" t="s">
        <v>12</v>
      </c>
      <c r="G538" s="123" t="s">
        <v>52</v>
      </c>
      <c r="H538" s="123" t="s">
        <v>6</v>
      </c>
      <c r="I538" s="124" t="s">
        <v>53</v>
      </c>
      <c r="J538" s="38"/>
      <c r="K538" s="39">
        <f>K539</f>
        <v>0</v>
      </c>
    </row>
    <row r="539" spans="2:11" ht="30" customHeight="1">
      <c r="B539" s="62" t="s">
        <v>273</v>
      </c>
      <c r="C539" s="63" t="s">
        <v>435</v>
      </c>
      <c r="D539" s="63" t="s">
        <v>27</v>
      </c>
      <c r="E539" s="63" t="s">
        <v>4</v>
      </c>
      <c r="F539" s="121" t="s">
        <v>12</v>
      </c>
      <c r="G539" s="121" t="s">
        <v>52</v>
      </c>
      <c r="H539" s="121" t="s">
        <v>6</v>
      </c>
      <c r="I539" s="121" t="s">
        <v>268</v>
      </c>
      <c r="J539" s="38"/>
      <c r="K539" s="39">
        <f>K540</f>
        <v>0</v>
      </c>
    </row>
    <row r="540" spans="2:14" ht="19.5" customHeight="1">
      <c r="B540" s="62" t="s">
        <v>80</v>
      </c>
      <c r="C540" s="63" t="s">
        <v>435</v>
      </c>
      <c r="D540" s="63" t="s">
        <v>27</v>
      </c>
      <c r="E540" s="63" t="s">
        <v>4</v>
      </c>
      <c r="F540" s="122" t="s">
        <v>12</v>
      </c>
      <c r="G540" s="123" t="s">
        <v>52</v>
      </c>
      <c r="H540" s="123" t="s">
        <v>6</v>
      </c>
      <c r="I540" s="124" t="s">
        <v>268</v>
      </c>
      <c r="J540" s="38">
        <v>610</v>
      </c>
      <c r="K540" s="39">
        <f>750-750</f>
        <v>0</v>
      </c>
      <c r="N540" s="201"/>
    </row>
    <row r="541" spans="2:11" ht="34.5" customHeight="1">
      <c r="B541" s="116" t="s">
        <v>274</v>
      </c>
      <c r="C541" s="63" t="s">
        <v>435</v>
      </c>
      <c r="D541" s="63" t="s">
        <v>27</v>
      </c>
      <c r="E541" s="63" t="s">
        <v>4</v>
      </c>
      <c r="F541" s="122" t="s">
        <v>107</v>
      </c>
      <c r="G541" s="123" t="s">
        <v>52</v>
      </c>
      <c r="H541" s="123" t="s">
        <v>2</v>
      </c>
      <c r="I541" s="124" t="s">
        <v>261</v>
      </c>
      <c r="J541" s="38"/>
      <c r="K541" s="39">
        <f>K542</f>
        <v>0</v>
      </c>
    </row>
    <row r="542" spans="2:14" ht="15.75" customHeight="1">
      <c r="B542" s="62" t="s">
        <v>80</v>
      </c>
      <c r="C542" s="63" t="s">
        <v>435</v>
      </c>
      <c r="D542" s="63" t="s">
        <v>27</v>
      </c>
      <c r="E542" s="63" t="s">
        <v>4</v>
      </c>
      <c r="F542" s="121" t="s">
        <v>107</v>
      </c>
      <c r="G542" s="121" t="s">
        <v>52</v>
      </c>
      <c r="H542" s="121" t="s">
        <v>2</v>
      </c>
      <c r="I542" s="121" t="s">
        <v>261</v>
      </c>
      <c r="J542" s="38">
        <v>610</v>
      </c>
      <c r="K542" s="39">
        <f>356.11+198.6-554.71</f>
        <v>0</v>
      </c>
      <c r="N542" s="201"/>
    </row>
    <row r="543" spans="2:12" s="7" customFormat="1" ht="24" customHeight="1">
      <c r="B543" s="33" t="s">
        <v>29</v>
      </c>
      <c r="C543" s="34" t="s">
        <v>435</v>
      </c>
      <c r="D543" s="34" t="s">
        <v>27</v>
      </c>
      <c r="E543" s="34" t="s">
        <v>6</v>
      </c>
      <c r="F543" s="57"/>
      <c r="G543" s="58"/>
      <c r="H543" s="58"/>
      <c r="I543" s="58"/>
      <c r="J543" s="73"/>
      <c r="K543" s="17">
        <f>K544+K557+K562</f>
        <v>11232.769999999999</v>
      </c>
      <c r="L543" s="14"/>
    </row>
    <row r="544" spans="2:12" s="7" customFormat="1" ht="48.75" customHeight="1">
      <c r="B544" s="56" t="s">
        <v>249</v>
      </c>
      <c r="C544" s="34" t="s">
        <v>435</v>
      </c>
      <c r="D544" s="34" t="s">
        <v>27</v>
      </c>
      <c r="E544" s="34" t="s">
        <v>6</v>
      </c>
      <c r="F544" s="57" t="s">
        <v>1</v>
      </c>
      <c r="G544" s="58" t="s">
        <v>52</v>
      </c>
      <c r="H544" s="58" t="s">
        <v>2</v>
      </c>
      <c r="I544" s="58" t="s">
        <v>53</v>
      </c>
      <c r="J544" s="73"/>
      <c r="K544" s="17">
        <f>K545</f>
        <v>11232.769999999999</v>
      </c>
      <c r="L544" s="14"/>
    </row>
    <row r="545" spans="2:12" s="7" customFormat="1" ht="48.75" customHeight="1">
      <c r="B545" s="33" t="s">
        <v>275</v>
      </c>
      <c r="C545" s="34" t="s">
        <v>435</v>
      </c>
      <c r="D545" s="34" t="s">
        <v>27</v>
      </c>
      <c r="E545" s="34" t="s">
        <v>6</v>
      </c>
      <c r="F545" s="35" t="s">
        <v>1</v>
      </c>
      <c r="G545" s="36" t="s">
        <v>0</v>
      </c>
      <c r="H545" s="36" t="s">
        <v>2</v>
      </c>
      <c r="I545" s="37" t="s">
        <v>53</v>
      </c>
      <c r="J545" s="73"/>
      <c r="K545" s="17">
        <f>K546+K551+K554</f>
        <v>11232.769999999999</v>
      </c>
      <c r="L545" s="14"/>
    </row>
    <row r="546" spans="2:12" s="7" customFormat="1" ht="56.25" customHeight="1">
      <c r="B546" s="90" t="s">
        <v>276</v>
      </c>
      <c r="C546" s="34" t="s">
        <v>435</v>
      </c>
      <c r="D546" s="34" t="s">
        <v>27</v>
      </c>
      <c r="E546" s="34" t="s">
        <v>6</v>
      </c>
      <c r="F546" s="91" t="s">
        <v>1</v>
      </c>
      <c r="G546" s="91" t="s">
        <v>0</v>
      </c>
      <c r="H546" s="91" t="s">
        <v>1</v>
      </c>
      <c r="I546" s="91" t="s">
        <v>53</v>
      </c>
      <c r="J546" s="73"/>
      <c r="K546" s="17">
        <f>K547+K550</f>
        <v>7381.969999999999</v>
      </c>
      <c r="L546" s="14"/>
    </row>
    <row r="547" spans="2:12" s="7" customFormat="1" ht="36" customHeight="1">
      <c r="B547" s="88" t="s">
        <v>173</v>
      </c>
      <c r="C547" s="34" t="s">
        <v>435</v>
      </c>
      <c r="D547" s="34" t="s">
        <v>27</v>
      </c>
      <c r="E547" s="34" t="s">
        <v>6</v>
      </c>
      <c r="F547" s="57" t="s">
        <v>1</v>
      </c>
      <c r="G547" s="58" t="s">
        <v>0</v>
      </c>
      <c r="H547" s="58" t="s">
        <v>1</v>
      </c>
      <c r="I547" s="65" t="s">
        <v>277</v>
      </c>
      <c r="J547" s="84"/>
      <c r="K547" s="17">
        <f>K548</f>
        <v>4823.16</v>
      </c>
      <c r="L547" s="14"/>
    </row>
    <row r="548" spans="2:14" s="7" customFormat="1" ht="18" customHeight="1">
      <c r="B548" s="33" t="s">
        <v>80</v>
      </c>
      <c r="C548" s="34" t="s">
        <v>435</v>
      </c>
      <c r="D548" s="34" t="s">
        <v>27</v>
      </c>
      <c r="E548" s="34" t="s">
        <v>6</v>
      </c>
      <c r="F548" s="94" t="s">
        <v>1</v>
      </c>
      <c r="G548" s="94" t="s">
        <v>0</v>
      </c>
      <c r="H548" s="94" t="s">
        <v>1</v>
      </c>
      <c r="I548" s="94" t="s">
        <v>277</v>
      </c>
      <c r="J548" s="73" t="s">
        <v>215</v>
      </c>
      <c r="K548" s="3">
        <f>4738.9+84.3+73.6+187.3-187.3-73.6-0.04</f>
        <v>4823.16</v>
      </c>
      <c r="L548" s="14"/>
      <c r="N548" s="24"/>
    </row>
    <row r="549" spans="2:12" s="7" customFormat="1" ht="55.5" customHeight="1">
      <c r="B549" s="76" t="s">
        <v>78</v>
      </c>
      <c r="C549" s="34" t="s">
        <v>435</v>
      </c>
      <c r="D549" s="34" t="s">
        <v>27</v>
      </c>
      <c r="E549" s="34" t="s">
        <v>6</v>
      </c>
      <c r="F549" s="57" t="s">
        <v>1</v>
      </c>
      <c r="G549" s="58" t="s">
        <v>0</v>
      </c>
      <c r="H549" s="58" t="s">
        <v>1</v>
      </c>
      <c r="I549" s="65" t="s">
        <v>79</v>
      </c>
      <c r="J549" s="73"/>
      <c r="K549" s="17">
        <f>K550</f>
        <v>2558.81</v>
      </c>
      <c r="L549" s="14"/>
    </row>
    <row r="550" spans="2:14" s="7" customFormat="1" ht="21" customHeight="1">
      <c r="B550" s="77" t="s">
        <v>80</v>
      </c>
      <c r="C550" s="34" t="s">
        <v>435</v>
      </c>
      <c r="D550" s="34" t="s">
        <v>27</v>
      </c>
      <c r="E550" s="34" t="s">
        <v>6</v>
      </c>
      <c r="F550" s="57" t="s">
        <v>1</v>
      </c>
      <c r="G550" s="58" t="s">
        <v>0</v>
      </c>
      <c r="H550" s="58" t="s">
        <v>1</v>
      </c>
      <c r="I550" s="94" t="s">
        <v>79</v>
      </c>
      <c r="J550" s="73" t="s">
        <v>215</v>
      </c>
      <c r="K550" s="3">
        <f>2245.6+306.93+6.28</f>
        <v>2558.81</v>
      </c>
      <c r="L550" s="14"/>
      <c r="M550" s="22"/>
      <c r="N550" s="22"/>
    </row>
    <row r="551" spans="2:12" s="7" customFormat="1" ht="55.5" customHeight="1">
      <c r="B551" s="33" t="s">
        <v>278</v>
      </c>
      <c r="C551" s="34" t="s">
        <v>435</v>
      </c>
      <c r="D551" s="34" t="s">
        <v>27</v>
      </c>
      <c r="E551" s="34" t="s">
        <v>6</v>
      </c>
      <c r="F551" s="57" t="s">
        <v>1</v>
      </c>
      <c r="G551" s="58" t="s">
        <v>0</v>
      </c>
      <c r="H551" s="58" t="s">
        <v>4</v>
      </c>
      <c r="I551" s="65" t="s">
        <v>53</v>
      </c>
      <c r="J551" s="73"/>
      <c r="K551" s="17">
        <f>K552</f>
        <v>3663.5</v>
      </c>
      <c r="L551" s="14"/>
    </row>
    <row r="552" spans="2:12" s="7" customFormat="1" ht="36.75" customHeight="1">
      <c r="B552" s="93" t="s">
        <v>279</v>
      </c>
      <c r="C552" s="34" t="s">
        <v>435</v>
      </c>
      <c r="D552" s="34" t="s">
        <v>27</v>
      </c>
      <c r="E552" s="34" t="s">
        <v>6</v>
      </c>
      <c r="F552" s="94" t="s">
        <v>1</v>
      </c>
      <c r="G552" s="94" t="s">
        <v>0</v>
      </c>
      <c r="H552" s="94" t="s">
        <v>4</v>
      </c>
      <c r="I552" s="94" t="s">
        <v>280</v>
      </c>
      <c r="J552" s="73"/>
      <c r="K552" s="17">
        <f>K553</f>
        <v>3663.5</v>
      </c>
      <c r="L552" s="14"/>
    </row>
    <row r="553" spans="2:12" s="7" customFormat="1" ht="37.5" customHeight="1">
      <c r="B553" s="93" t="s">
        <v>109</v>
      </c>
      <c r="C553" s="34" t="s">
        <v>435</v>
      </c>
      <c r="D553" s="34" t="s">
        <v>27</v>
      </c>
      <c r="E553" s="34" t="s">
        <v>6</v>
      </c>
      <c r="F553" s="57" t="s">
        <v>1</v>
      </c>
      <c r="G553" s="58" t="s">
        <v>0</v>
      </c>
      <c r="H553" s="58" t="s">
        <v>4</v>
      </c>
      <c r="I553" s="65" t="s">
        <v>280</v>
      </c>
      <c r="J553" s="73" t="s">
        <v>110</v>
      </c>
      <c r="K553" s="17">
        <v>3663.5</v>
      </c>
      <c r="L553" s="14"/>
    </row>
    <row r="554" spans="2:12" s="7" customFormat="1" ht="37.5" customHeight="1">
      <c r="B554" s="41" t="s">
        <v>484</v>
      </c>
      <c r="C554" s="25" t="s">
        <v>435</v>
      </c>
      <c r="D554" s="25" t="s">
        <v>27</v>
      </c>
      <c r="E554" s="34" t="s">
        <v>6</v>
      </c>
      <c r="F554" s="57" t="s">
        <v>1</v>
      </c>
      <c r="G554" s="58" t="s">
        <v>0</v>
      </c>
      <c r="H554" s="58" t="s">
        <v>8</v>
      </c>
      <c r="I554" s="65" t="s">
        <v>53</v>
      </c>
      <c r="J554" s="73"/>
      <c r="K554" s="17">
        <f>K555</f>
        <v>187.3</v>
      </c>
      <c r="L554" s="14"/>
    </row>
    <row r="555" spans="2:12" s="7" customFormat="1" ht="39.75" customHeight="1">
      <c r="B555" s="41" t="s">
        <v>496</v>
      </c>
      <c r="C555" s="25" t="s">
        <v>435</v>
      </c>
      <c r="D555" s="25" t="s">
        <v>27</v>
      </c>
      <c r="E555" s="34" t="s">
        <v>6</v>
      </c>
      <c r="F555" s="57" t="s">
        <v>1</v>
      </c>
      <c r="G555" s="58" t="s">
        <v>0</v>
      </c>
      <c r="H555" s="58" t="s">
        <v>8</v>
      </c>
      <c r="I555" s="65" t="s">
        <v>277</v>
      </c>
      <c r="J555" s="73"/>
      <c r="K555" s="17">
        <f>K556</f>
        <v>187.3</v>
      </c>
      <c r="L555" s="14"/>
    </row>
    <row r="556" spans="2:12" s="7" customFormat="1" ht="17.25" customHeight="1">
      <c r="B556" s="46" t="s">
        <v>80</v>
      </c>
      <c r="C556" s="25" t="s">
        <v>435</v>
      </c>
      <c r="D556" s="25" t="s">
        <v>27</v>
      </c>
      <c r="E556" s="34" t="s">
        <v>6</v>
      </c>
      <c r="F556" s="57" t="s">
        <v>1</v>
      </c>
      <c r="G556" s="58" t="s">
        <v>0</v>
      </c>
      <c r="H556" s="58" t="s">
        <v>8</v>
      </c>
      <c r="I556" s="65" t="s">
        <v>277</v>
      </c>
      <c r="J556" s="73" t="s">
        <v>215</v>
      </c>
      <c r="K556" s="17">
        <v>187.3</v>
      </c>
      <c r="L556" s="14"/>
    </row>
    <row r="557" spans="2:12" s="7" customFormat="1" ht="51" customHeight="1">
      <c r="B557" s="100" t="s">
        <v>84</v>
      </c>
      <c r="C557" s="34" t="s">
        <v>435</v>
      </c>
      <c r="D557" s="34" t="s">
        <v>27</v>
      </c>
      <c r="E557" s="34" t="s">
        <v>6</v>
      </c>
      <c r="F557" s="35" t="s">
        <v>6</v>
      </c>
      <c r="G557" s="36" t="s">
        <v>52</v>
      </c>
      <c r="H557" s="36" t="s">
        <v>2</v>
      </c>
      <c r="I557" s="37" t="s">
        <v>53</v>
      </c>
      <c r="J557" s="84"/>
      <c r="K557" s="17">
        <f>K558</f>
        <v>0</v>
      </c>
      <c r="L557" s="14"/>
    </row>
    <row r="558" spans="2:12" s="7" customFormat="1" ht="42.75" customHeight="1">
      <c r="B558" s="80" t="s">
        <v>285</v>
      </c>
      <c r="C558" s="34" t="s">
        <v>435</v>
      </c>
      <c r="D558" s="34" t="s">
        <v>27</v>
      </c>
      <c r="E558" s="34" t="s">
        <v>6</v>
      </c>
      <c r="F558" s="91" t="s">
        <v>6</v>
      </c>
      <c r="G558" s="91" t="s">
        <v>62</v>
      </c>
      <c r="H558" s="91" t="s">
        <v>2</v>
      </c>
      <c r="I558" s="91" t="s">
        <v>53</v>
      </c>
      <c r="J558" s="84"/>
      <c r="K558" s="17">
        <f>K559</f>
        <v>0</v>
      </c>
      <c r="L558" s="14"/>
    </row>
    <row r="559" spans="2:12" s="7" customFormat="1" ht="38.25" customHeight="1">
      <c r="B559" s="152" t="s">
        <v>286</v>
      </c>
      <c r="C559" s="34" t="s">
        <v>435</v>
      </c>
      <c r="D559" s="34" t="s">
        <v>27</v>
      </c>
      <c r="E559" s="34" t="s">
        <v>6</v>
      </c>
      <c r="F559" s="35" t="s">
        <v>6</v>
      </c>
      <c r="G559" s="36" t="s">
        <v>62</v>
      </c>
      <c r="H559" s="36" t="s">
        <v>6</v>
      </c>
      <c r="I559" s="36" t="s">
        <v>53</v>
      </c>
      <c r="J559" s="84"/>
      <c r="K559" s="17">
        <f>K560</f>
        <v>0</v>
      </c>
      <c r="L559" s="14"/>
    </row>
    <row r="560" spans="2:12" s="7" customFormat="1" ht="27.75" customHeight="1">
      <c r="B560" s="33" t="s">
        <v>287</v>
      </c>
      <c r="C560" s="34" t="s">
        <v>435</v>
      </c>
      <c r="D560" s="34" t="s">
        <v>27</v>
      </c>
      <c r="E560" s="34" t="s">
        <v>6</v>
      </c>
      <c r="F560" s="91" t="s">
        <v>6</v>
      </c>
      <c r="G560" s="91" t="s">
        <v>62</v>
      </c>
      <c r="H560" s="91" t="s">
        <v>6</v>
      </c>
      <c r="I560" s="91" t="s">
        <v>288</v>
      </c>
      <c r="J560" s="84"/>
      <c r="K560" s="17">
        <f>K561</f>
        <v>0</v>
      </c>
      <c r="L560" s="14"/>
    </row>
    <row r="561" spans="2:14" s="7" customFormat="1" ht="24.75" customHeight="1">
      <c r="B561" s="33" t="s">
        <v>80</v>
      </c>
      <c r="C561" s="34" t="s">
        <v>435</v>
      </c>
      <c r="D561" s="34" t="s">
        <v>27</v>
      </c>
      <c r="E561" s="34" t="s">
        <v>6</v>
      </c>
      <c r="F561" s="35" t="s">
        <v>6</v>
      </c>
      <c r="G561" s="36" t="s">
        <v>62</v>
      </c>
      <c r="H561" s="36" t="s">
        <v>6</v>
      </c>
      <c r="I561" s="36" t="s">
        <v>288</v>
      </c>
      <c r="J561" s="84">
        <v>610</v>
      </c>
      <c r="K561" s="17">
        <v>0</v>
      </c>
      <c r="L561" s="14"/>
      <c r="N561" s="16"/>
    </row>
    <row r="562" spans="2:12" s="7" customFormat="1" ht="32.25" customHeight="1">
      <c r="B562" s="116" t="s">
        <v>274</v>
      </c>
      <c r="C562" s="63" t="s">
        <v>435</v>
      </c>
      <c r="D562" s="63" t="s">
        <v>27</v>
      </c>
      <c r="E562" s="63" t="s">
        <v>6</v>
      </c>
      <c r="F562" s="57" t="s">
        <v>107</v>
      </c>
      <c r="G562" s="58" t="s">
        <v>52</v>
      </c>
      <c r="H562" s="58" t="s">
        <v>2</v>
      </c>
      <c r="I562" s="65" t="s">
        <v>261</v>
      </c>
      <c r="J562" s="38"/>
      <c r="K562" s="39">
        <f>K563</f>
        <v>0</v>
      </c>
      <c r="L562" s="14"/>
    </row>
    <row r="563" spans="2:12" s="7" customFormat="1" ht="22.5" customHeight="1">
      <c r="B563" s="62" t="s">
        <v>80</v>
      </c>
      <c r="C563" s="63" t="s">
        <v>435</v>
      </c>
      <c r="D563" s="63" t="s">
        <v>27</v>
      </c>
      <c r="E563" s="63" t="s">
        <v>6</v>
      </c>
      <c r="F563" s="94" t="s">
        <v>107</v>
      </c>
      <c r="G563" s="94" t="s">
        <v>52</v>
      </c>
      <c r="H563" s="94" t="s">
        <v>2</v>
      </c>
      <c r="I563" s="94" t="s">
        <v>261</v>
      </c>
      <c r="J563" s="38">
        <v>610</v>
      </c>
      <c r="K563" s="39">
        <v>0</v>
      </c>
      <c r="L563" s="14"/>
    </row>
    <row r="564" spans="2:12" s="7" customFormat="1" ht="18.75" customHeight="1">
      <c r="B564" s="80" t="s">
        <v>409</v>
      </c>
      <c r="C564" s="34" t="s">
        <v>435</v>
      </c>
      <c r="D564" s="34" t="s">
        <v>27</v>
      </c>
      <c r="E564" s="34" t="s">
        <v>27</v>
      </c>
      <c r="F564" s="57"/>
      <c r="G564" s="58"/>
      <c r="H564" s="58"/>
      <c r="I564" s="58"/>
      <c r="J564" s="73"/>
      <c r="K564" s="17">
        <f>K565</f>
        <v>598.72</v>
      </c>
      <c r="L564" s="14"/>
    </row>
    <row r="565" spans="2:12" s="7" customFormat="1" ht="48" customHeight="1">
      <c r="B565" s="56" t="s">
        <v>249</v>
      </c>
      <c r="C565" s="34" t="s">
        <v>435</v>
      </c>
      <c r="D565" s="34" t="s">
        <v>27</v>
      </c>
      <c r="E565" s="34" t="s">
        <v>27</v>
      </c>
      <c r="F565" s="57" t="s">
        <v>1</v>
      </c>
      <c r="G565" s="58" t="s">
        <v>52</v>
      </c>
      <c r="H565" s="58" t="s">
        <v>2</v>
      </c>
      <c r="I565" s="58" t="s">
        <v>53</v>
      </c>
      <c r="J565" s="107"/>
      <c r="K565" s="74">
        <f>K566</f>
        <v>598.72</v>
      </c>
      <c r="L565" s="14"/>
    </row>
    <row r="566" spans="2:12" s="7" customFormat="1" ht="48" customHeight="1">
      <c r="B566" s="33" t="s">
        <v>275</v>
      </c>
      <c r="C566" s="34" t="s">
        <v>435</v>
      </c>
      <c r="D566" s="34" t="s">
        <v>27</v>
      </c>
      <c r="E566" s="34" t="s">
        <v>27</v>
      </c>
      <c r="F566" s="35" t="s">
        <v>1</v>
      </c>
      <c r="G566" s="36" t="s">
        <v>0</v>
      </c>
      <c r="H566" s="36" t="s">
        <v>2</v>
      </c>
      <c r="I566" s="37" t="s">
        <v>53</v>
      </c>
      <c r="J566" s="84"/>
      <c r="K566" s="17">
        <f>K567</f>
        <v>598.72</v>
      </c>
      <c r="L566" s="14"/>
    </row>
    <row r="567" spans="2:12" s="7" customFormat="1" ht="37.5" customHeight="1">
      <c r="B567" s="134" t="s">
        <v>291</v>
      </c>
      <c r="C567" s="34" t="s">
        <v>435</v>
      </c>
      <c r="D567" s="34" t="s">
        <v>27</v>
      </c>
      <c r="E567" s="34" t="s">
        <v>27</v>
      </c>
      <c r="F567" s="94" t="s">
        <v>1</v>
      </c>
      <c r="G567" s="94" t="s">
        <v>0</v>
      </c>
      <c r="H567" s="94" t="s">
        <v>6</v>
      </c>
      <c r="I567" s="94" t="s">
        <v>53</v>
      </c>
      <c r="J567" s="84"/>
      <c r="K567" s="17">
        <f>K568</f>
        <v>598.72</v>
      </c>
      <c r="L567" s="14"/>
    </row>
    <row r="568" spans="2:12" s="7" customFormat="1" ht="16.5" customHeight="1">
      <c r="B568" s="80" t="s">
        <v>292</v>
      </c>
      <c r="C568" s="34" t="s">
        <v>435</v>
      </c>
      <c r="D568" s="34" t="s">
        <v>27</v>
      </c>
      <c r="E568" s="34" t="s">
        <v>27</v>
      </c>
      <c r="F568" s="57" t="s">
        <v>1</v>
      </c>
      <c r="G568" s="58" t="s">
        <v>0</v>
      </c>
      <c r="H568" s="58" t="s">
        <v>6</v>
      </c>
      <c r="I568" s="65" t="s">
        <v>293</v>
      </c>
      <c r="J568" s="73"/>
      <c r="K568" s="17">
        <f>K569</f>
        <v>598.72</v>
      </c>
      <c r="L568" s="14"/>
    </row>
    <row r="569" spans="2:14" s="7" customFormat="1" ht="23.25" customHeight="1">
      <c r="B569" s="33" t="s">
        <v>80</v>
      </c>
      <c r="C569" s="34" t="s">
        <v>435</v>
      </c>
      <c r="D569" s="34" t="s">
        <v>27</v>
      </c>
      <c r="E569" s="34" t="s">
        <v>27</v>
      </c>
      <c r="F569" s="94" t="s">
        <v>1</v>
      </c>
      <c r="G569" s="94" t="s">
        <v>0</v>
      </c>
      <c r="H569" s="94" t="s">
        <v>6</v>
      </c>
      <c r="I569" s="94" t="s">
        <v>293</v>
      </c>
      <c r="J569" s="73" t="s">
        <v>215</v>
      </c>
      <c r="K569" s="17">
        <f>570+28.72</f>
        <v>598.72</v>
      </c>
      <c r="L569" s="14"/>
      <c r="N569" s="22"/>
    </row>
    <row r="570" spans="2:12" s="7" customFormat="1" ht="18" customHeight="1">
      <c r="B570" s="80" t="s">
        <v>303</v>
      </c>
      <c r="C570" s="34" t="s">
        <v>435</v>
      </c>
      <c r="D570" s="34" t="s">
        <v>27</v>
      </c>
      <c r="E570" s="34" t="s">
        <v>17</v>
      </c>
      <c r="F570" s="57"/>
      <c r="G570" s="58"/>
      <c r="H570" s="58"/>
      <c r="I570" s="58"/>
      <c r="J570" s="107"/>
      <c r="K570" s="74">
        <f>K571</f>
        <v>5949.03</v>
      </c>
      <c r="L570" s="14"/>
    </row>
    <row r="571" spans="2:12" s="7" customFormat="1" ht="44.25" customHeight="1">
      <c r="B571" s="56" t="s">
        <v>249</v>
      </c>
      <c r="C571" s="34" t="s">
        <v>435</v>
      </c>
      <c r="D571" s="34" t="s">
        <v>27</v>
      </c>
      <c r="E571" s="34" t="s">
        <v>17</v>
      </c>
      <c r="F571" s="57" t="s">
        <v>1</v>
      </c>
      <c r="G571" s="58" t="s">
        <v>52</v>
      </c>
      <c r="H571" s="58" t="s">
        <v>2</v>
      </c>
      <c r="I571" s="58" t="s">
        <v>53</v>
      </c>
      <c r="J571" s="107"/>
      <c r="K571" s="74">
        <f>K572+K579</f>
        <v>5949.03</v>
      </c>
      <c r="L571" s="14"/>
    </row>
    <row r="572" spans="2:12" s="7" customFormat="1" ht="46.5" customHeight="1">
      <c r="B572" s="33" t="s">
        <v>264</v>
      </c>
      <c r="C572" s="34" t="s">
        <v>435</v>
      </c>
      <c r="D572" s="34" t="s">
        <v>27</v>
      </c>
      <c r="E572" s="34" t="s">
        <v>17</v>
      </c>
      <c r="F572" s="57" t="s">
        <v>1</v>
      </c>
      <c r="G572" s="58" t="s">
        <v>62</v>
      </c>
      <c r="H572" s="58" t="s">
        <v>2</v>
      </c>
      <c r="I572" s="65" t="s">
        <v>53</v>
      </c>
      <c r="J572" s="84"/>
      <c r="K572" s="17">
        <f>K573+K576</f>
        <v>1541</v>
      </c>
      <c r="L572" s="14"/>
    </row>
    <row r="573" spans="2:12" s="7" customFormat="1" ht="97.5" customHeight="1">
      <c r="B573" s="134" t="s">
        <v>265</v>
      </c>
      <c r="C573" s="34" t="s">
        <v>435</v>
      </c>
      <c r="D573" s="34" t="s">
        <v>27</v>
      </c>
      <c r="E573" s="34" t="s">
        <v>17</v>
      </c>
      <c r="F573" s="94" t="s">
        <v>1</v>
      </c>
      <c r="G573" s="94" t="s">
        <v>62</v>
      </c>
      <c r="H573" s="94" t="s">
        <v>1</v>
      </c>
      <c r="I573" s="94" t="s">
        <v>53</v>
      </c>
      <c r="J573" s="84"/>
      <c r="K573" s="17">
        <f>K574</f>
        <v>1541</v>
      </c>
      <c r="L573" s="14"/>
    </row>
    <row r="574" spans="2:12" s="7" customFormat="1" ht="46.5" customHeight="1">
      <c r="B574" s="33" t="s">
        <v>252</v>
      </c>
      <c r="C574" s="34" t="s">
        <v>435</v>
      </c>
      <c r="D574" s="34" t="s">
        <v>27</v>
      </c>
      <c r="E574" s="34" t="s">
        <v>17</v>
      </c>
      <c r="F574" s="35" t="s">
        <v>1</v>
      </c>
      <c r="G574" s="36" t="s">
        <v>62</v>
      </c>
      <c r="H574" s="36" t="s">
        <v>1</v>
      </c>
      <c r="I574" s="37" t="s">
        <v>253</v>
      </c>
      <c r="J574" s="84"/>
      <c r="K574" s="17">
        <f>K575</f>
        <v>1541</v>
      </c>
      <c r="L574" s="14"/>
    </row>
    <row r="575" spans="2:12" s="7" customFormat="1" ht="30.75" customHeight="1">
      <c r="B575" s="33" t="s">
        <v>63</v>
      </c>
      <c r="C575" s="34" t="s">
        <v>435</v>
      </c>
      <c r="D575" s="34" t="s">
        <v>27</v>
      </c>
      <c r="E575" s="34" t="s">
        <v>17</v>
      </c>
      <c r="F575" s="35" t="s">
        <v>1</v>
      </c>
      <c r="G575" s="36" t="s">
        <v>62</v>
      </c>
      <c r="H575" s="36" t="s">
        <v>1</v>
      </c>
      <c r="I575" s="37" t="s">
        <v>253</v>
      </c>
      <c r="J575" s="84">
        <v>240</v>
      </c>
      <c r="K575" s="17">
        <v>1541</v>
      </c>
      <c r="L575" s="14"/>
    </row>
    <row r="576" spans="2:12" s="7" customFormat="1" ht="46.5" customHeight="1">
      <c r="B576" s="62" t="s">
        <v>304</v>
      </c>
      <c r="C576" s="63" t="s">
        <v>435</v>
      </c>
      <c r="D576" s="63" t="s">
        <v>27</v>
      </c>
      <c r="E576" s="63" t="s">
        <v>17</v>
      </c>
      <c r="F576" s="104" t="s">
        <v>1</v>
      </c>
      <c r="G576" s="104" t="s">
        <v>62</v>
      </c>
      <c r="H576" s="104" t="s">
        <v>12</v>
      </c>
      <c r="I576" s="104" t="s">
        <v>53</v>
      </c>
      <c r="J576" s="38"/>
      <c r="K576" s="39">
        <f>K577</f>
        <v>0</v>
      </c>
      <c r="L576" s="14"/>
    </row>
    <row r="577" spans="2:12" s="7" customFormat="1" ht="18" customHeight="1">
      <c r="B577" s="62" t="s">
        <v>305</v>
      </c>
      <c r="C577" s="63" t="s">
        <v>435</v>
      </c>
      <c r="D577" s="63" t="s">
        <v>27</v>
      </c>
      <c r="E577" s="63" t="s">
        <v>17</v>
      </c>
      <c r="F577" s="101" t="s">
        <v>1</v>
      </c>
      <c r="G577" s="102" t="s">
        <v>62</v>
      </c>
      <c r="H577" s="102" t="s">
        <v>12</v>
      </c>
      <c r="I577" s="59" t="s">
        <v>306</v>
      </c>
      <c r="J577" s="38"/>
      <c r="K577" s="39">
        <f>K578</f>
        <v>0</v>
      </c>
      <c r="L577" s="14"/>
    </row>
    <row r="578" spans="2:12" s="7" customFormat="1" ht="31.5" customHeight="1">
      <c r="B578" s="62" t="s">
        <v>63</v>
      </c>
      <c r="C578" s="63" t="s">
        <v>435</v>
      </c>
      <c r="D578" s="63" t="s">
        <v>27</v>
      </c>
      <c r="E578" s="63" t="s">
        <v>17</v>
      </c>
      <c r="F578" s="104" t="s">
        <v>1</v>
      </c>
      <c r="G578" s="104" t="s">
        <v>62</v>
      </c>
      <c r="H578" s="104" t="s">
        <v>12</v>
      </c>
      <c r="I578" s="59" t="s">
        <v>306</v>
      </c>
      <c r="J578" s="38">
        <v>240</v>
      </c>
      <c r="K578" s="39">
        <v>0</v>
      </c>
      <c r="L578" s="14"/>
    </row>
    <row r="579" spans="2:12" s="7" customFormat="1" ht="63" customHeight="1">
      <c r="B579" s="33" t="s">
        <v>307</v>
      </c>
      <c r="C579" s="34" t="s">
        <v>435</v>
      </c>
      <c r="D579" s="34" t="s">
        <v>27</v>
      </c>
      <c r="E579" s="34" t="s">
        <v>17</v>
      </c>
      <c r="F579" s="57" t="s">
        <v>1</v>
      </c>
      <c r="G579" s="58" t="s">
        <v>308</v>
      </c>
      <c r="H579" s="58" t="s">
        <v>2</v>
      </c>
      <c r="I579" s="65" t="s">
        <v>53</v>
      </c>
      <c r="J579" s="84"/>
      <c r="K579" s="17">
        <f>K580</f>
        <v>4408.03</v>
      </c>
      <c r="L579" s="14"/>
    </row>
    <row r="580" spans="2:12" s="7" customFormat="1" ht="36" customHeight="1">
      <c r="B580" s="134" t="s">
        <v>309</v>
      </c>
      <c r="C580" s="34" t="s">
        <v>435</v>
      </c>
      <c r="D580" s="34" t="s">
        <v>27</v>
      </c>
      <c r="E580" s="34" t="s">
        <v>17</v>
      </c>
      <c r="F580" s="94" t="s">
        <v>1</v>
      </c>
      <c r="G580" s="94" t="s">
        <v>308</v>
      </c>
      <c r="H580" s="94" t="s">
        <v>1</v>
      </c>
      <c r="I580" s="94" t="s">
        <v>53</v>
      </c>
      <c r="J580" s="73"/>
      <c r="K580" s="17">
        <f>K581+K586</f>
        <v>4408.03</v>
      </c>
      <c r="L580" s="14"/>
    </row>
    <row r="581" spans="2:12" s="7" customFormat="1" ht="30" customHeight="1">
      <c r="B581" s="33" t="s">
        <v>310</v>
      </c>
      <c r="C581" s="34" t="s">
        <v>435</v>
      </c>
      <c r="D581" s="34" t="s">
        <v>27</v>
      </c>
      <c r="E581" s="34" t="s">
        <v>17</v>
      </c>
      <c r="F581" s="57" t="s">
        <v>1</v>
      </c>
      <c r="G581" s="58" t="s">
        <v>308</v>
      </c>
      <c r="H581" s="58" t="s">
        <v>1</v>
      </c>
      <c r="I581" s="65" t="s">
        <v>57</v>
      </c>
      <c r="J581" s="73"/>
      <c r="K581" s="17">
        <f>K582+K583+K585+K584</f>
        <v>4382.13</v>
      </c>
      <c r="L581" s="14"/>
    </row>
    <row r="582" spans="2:14" s="7" customFormat="1" ht="31.5" customHeight="1">
      <c r="B582" s="33" t="s">
        <v>58</v>
      </c>
      <c r="C582" s="34" t="s">
        <v>435</v>
      </c>
      <c r="D582" s="34" t="s">
        <v>27</v>
      </c>
      <c r="E582" s="34" t="s">
        <v>17</v>
      </c>
      <c r="F582" s="94" t="s">
        <v>1</v>
      </c>
      <c r="G582" s="94" t="s">
        <v>308</v>
      </c>
      <c r="H582" s="94" t="s">
        <v>1</v>
      </c>
      <c r="I582" s="94" t="s">
        <v>57</v>
      </c>
      <c r="J582" s="73" t="s">
        <v>59</v>
      </c>
      <c r="K582" s="3">
        <f>3434+186+102.18+29.9</f>
        <v>3752.08</v>
      </c>
      <c r="L582" s="14"/>
      <c r="N582" s="22"/>
    </row>
    <row r="583" spans="2:14" s="7" customFormat="1" ht="32.25" customHeight="1">
      <c r="B583" s="33" t="s">
        <v>63</v>
      </c>
      <c r="C583" s="34" t="s">
        <v>435</v>
      </c>
      <c r="D583" s="34" t="s">
        <v>27</v>
      </c>
      <c r="E583" s="34" t="s">
        <v>17</v>
      </c>
      <c r="F583" s="57" t="s">
        <v>1</v>
      </c>
      <c r="G583" s="58" t="s">
        <v>308</v>
      </c>
      <c r="H583" s="58" t="s">
        <v>1</v>
      </c>
      <c r="I583" s="65" t="s">
        <v>57</v>
      </c>
      <c r="J583" s="73" t="s">
        <v>64</v>
      </c>
      <c r="K583" s="3">
        <f>413+175.1+34.4+3.51</f>
        <v>626.01</v>
      </c>
      <c r="L583" s="14"/>
      <c r="N583" s="22"/>
    </row>
    <row r="584" spans="2:14" s="7" customFormat="1" ht="32.25" customHeight="1">
      <c r="B584" s="2" t="s">
        <v>125</v>
      </c>
      <c r="C584" s="235" t="s">
        <v>435</v>
      </c>
      <c r="D584" s="235" t="s">
        <v>27</v>
      </c>
      <c r="E584" s="235" t="s">
        <v>17</v>
      </c>
      <c r="F584" s="236" t="s">
        <v>1</v>
      </c>
      <c r="G584" s="237" t="s">
        <v>308</v>
      </c>
      <c r="H584" s="237" t="s">
        <v>1</v>
      </c>
      <c r="I584" s="238" t="s">
        <v>57</v>
      </c>
      <c r="J584" s="239" t="s">
        <v>126</v>
      </c>
      <c r="K584" s="3">
        <v>0.3</v>
      </c>
      <c r="L584" s="14"/>
      <c r="N584" s="22"/>
    </row>
    <row r="585" spans="2:14" s="7" customFormat="1" ht="20.25" customHeight="1">
      <c r="B585" s="33" t="s">
        <v>65</v>
      </c>
      <c r="C585" s="34" t="s">
        <v>435</v>
      </c>
      <c r="D585" s="34" t="s">
        <v>27</v>
      </c>
      <c r="E585" s="34" t="s">
        <v>17</v>
      </c>
      <c r="F585" s="57" t="s">
        <v>1</v>
      </c>
      <c r="G585" s="58" t="s">
        <v>308</v>
      </c>
      <c r="H585" s="58" t="s">
        <v>1</v>
      </c>
      <c r="I585" s="65" t="s">
        <v>57</v>
      </c>
      <c r="J585" s="73" t="s">
        <v>66</v>
      </c>
      <c r="K585" s="3">
        <f>10-6.26</f>
        <v>3.74</v>
      </c>
      <c r="L585" s="14"/>
      <c r="N585" s="24"/>
    </row>
    <row r="586" spans="2:12" s="7" customFormat="1" ht="52.5" customHeight="1">
      <c r="B586" s="228" t="s">
        <v>494</v>
      </c>
      <c r="C586" s="34" t="s">
        <v>435</v>
      </c>
      <c r="D586" s="34" t="s">
        <v>27</v>
      </c>
      <c r="E586" s="34" t="s">
        <v>17</v>
      </c>
      <c r="F586" s="57" t="s">
        <v>1</v>
      </c>
      <c r="G586" s="58" t="s">
        <v>308</v>
      </c>
      <c r="H586" s="58" t="s">
        <v>1</v>
      </c>
      <c r="I586" s="58" t="s">
        <v>493</v>
      </c>
      <c r="J586" s="73"/>
      <c r="K586" s="17">
        <f>K587</f>
        <v>25.9</v>
      </c>
      <c r="L586" s="14"/>
    </row>
    <row r="587" spans="2:13" s="7" customFormat="1" ht="33.75" customHeight="1">
      <c r="B587" s="33" t="s">
        <v>58</v>
      </c>
      <c r="C587" s="34" t="s">
        <v>435</v>
      </c>
      <c r="D587" s="34" t="s">
        <v>27</v>
      </c>
      <c r="E587" s="34" t="s">
        <v>17</v>
      </c>
      <c r="F587" s="57" t="s">
        <v>1</v>
      </c>
      <c r="G587" s="58" t="s">
        <v>308</v>
      </c>
      <c r="H587" s="58" t="s">
        <v>1</v>
      </c>
      <c r="I587" s="58" t="s">
        <v>493</v>
      </c>
      <c r="J587" s="73" t="s">
        <v>59</v>
      </c>
      <c r="K587" s="17">
        <v>25.9</v>
      </c>
      <c r="L587" s="14"/>
      <c r="M587" s="22"/>
    </row>
    <row r="588" spans="2:12" s="7" customFormat="1" ht="15.75" customHeight="1">
      <c r="B588" s="146" t="s">
        <v>415</v>
      </c>
      <c r="C588" s="34" t="s">
        <v>435</v>
      </c>
      <c r="D588" s="34" t="s">
        <v>33</v>
      </c>
      <c r="E588" s="34" t="s">
        <v>2</v>
      </c>
      <c r="F588" s="57"/>
      <c r="G588" s="58"/>
      <c r="H588" s="58"/>
      <c r="I588" s="58"/>
      <c r="J588" s="73"/>
      <c r="K588" s="17">
        <f>K589</f>
        <v>3058</v>
      </c>
      <c r="L588" s="14"/>
    </row>
    <row r="589" spans="2:12" s="7" customFormat="1" ht="16.5" customHeight="1">
      <c r="B589" s="80" t="s">
        <v>361</v>
      </c>
      <c r="C589" s="34" t="s">
        <v>435</v>
      </c>
      <c r="D589" s="34" t="s">
        <v>33</v>
      </c>
      <c r="E589" s="34" t="s">
        <v>8</v>
      </c>
      <c r="F589" s="57"/>
      <c r="G589" s="58"/>
      <c r="H589" s="58"/>
      <c r="I589" s="58"/>
      <c r="J589" s="73"/>
      <c r="K589" s="17">
        <f>K590</f>
        <v>3058</v>
      </c>
      <c r="L589" s="14"/>
    </row>
    <row r="590" spans="2:12" s="7" customFormat="1" ht="46.5" customHeight="1">
      <c r="B590" s="56" t="s">
        <v>249</v>
      </c>
      <c r="C590" s="34" t="s">
        <v>435</v>
      </c>
      <c r="D590" s="34" t="s">
        <v>33</v>
      </c>
      <c r="E590" s="34" t="s">
        <v>8</v>
      </c>
      <c r="F590" s="57" t="s">
        <v>1</v>
      </c>
      <c r="G590" s="58" t="s">
        <v>52</v>
      </c>
      <c r="H590" s="58" t="s">
        <v>2</v>
      </c>
      <c r="I590" s="58" t="s">
        <v>53</v>
      </c>
      <c r="J590" s="73"/>
      <c r="K590" s="17">
        <f>K591</f>
        <v>3058</v>
      </c>
      <c r="L590" s="14"/>
    </row>
    <row r="591" spans="2:12" s="7" customFormat="1" ht="33.75" customHeight="1">
      <c r="B591" s="56" t="s">
        <v>250</v>
      </c>
      <c r="C591" s="34" t="s">
        <v>435</v>
      </c>
      <c r="D591" s="34" t="s">
        <v>33</v>
      </c>
      <c r="E591" s="34" t="s">
        <v>8</v>
      </c>
      <c r="F591" s="132" t="s">
        <v>1</v>
      </c>
      <c r="G591" s="95" t="s">
        <v>55</v>
      </c>
      <c r="H591" s="95" t="s">
        <v>2</v>
      </c>
      <c r="I591" s="95" t="s">
        <v>53</v>
      </c>
      <c r="J591" s="73"/>
      <c r="K591" s="17">
        <f>K592</f>
        <v>3058</v>
      </c>
      <c r="L591" s="14"/>
    </row>
    <row r="592" spans="2:12" s="7" customFormat="1" ht="81.75" customHeight="1">
      <c r="B592" s="148" t="s">
        <v>254</v>
      </c>
      <c r="C592" s="34" t="s">
        <v>435</v>
      </c>
      <c r="D592" s="34" t="s">
        <v>33</v>
      </c>
      <c r="E592" s="35" t="s">
        <v>8</v>
      </c>
      <c r="F592" s="122" t="s">
        <v>1</v>
      </c>
      <c r="G592" s="123" t="s">
        <v>55</v>
      </c>
      <c r="H592" s="123" t="s">
        <v>4</v>
      </c>
      <c r="I592" s="124" t="s">
        <v>53</v>
      </c>
      <c r="J592" s="73"/>
      <c r="K592" s="17">
        <f>K593</f>
        <v>3058</v>
      </c>
      <c r="L592" s="14"/>
    </row>
    <row r="593" spans="2:12" s="7" customFormat="1" ht="75" customHeight="1">
      <c r="B593" s="135" t="s">
        <v>255</v>
      </c>
      <c r="C593" s="34" t="s">
        <v>435</v>
      </c>
      <c r="D593" s="34" t="s">
        <v>33</v>
      </c>
      <c r="E593" s="35" t="s">
        <v>8</v>
      </c>
      <c r="F593" s="101" t="s">
        <v>1</v>
      </c>
      <c r="G593" s="102" t="s">
        <v>55</v>
      </c>
      <c r="H593" s="102" t="s">
        <v>4</v>
      </c>
      <c r="I593" s="102" t="s">
        <v>256</v>
      </c>
      <c r="J593" s="73"/>
      <c r="K593" s="17">
        <f>K594+K595</f>
        <v>3058</v>
      </c>
      <c r="L593" s="14"/>
    </row>
    <row r="594" spans="2:12" s="7" customFormat="1" ht="31.5" customHeight="1">
      <c r="B594" s="33" t="s">
        <v>257</v>
      </c>
      <c r="C594" s="34" t="s">
        <v>435</v>
      </c>
      <c r="D594" s="34" t="s">
        <v>33</v>
      </c>
      <c r="E594" s="35" t="s">
        <v>8</v>
      </c>
      <c r="F594" s="101" t="s">
        <v>1</v>
      </c>
      <c r="G594" s="102" t="s">
        <v>55</v>
      </c>
      <c r="H594" s="102" t="s">
        <v>4</v>
      </c>
      <c r="I594" s="102" t="s">
        <v>256</v>
      </c>
      <c r="J594" s="73" t="s">
        <v>353</v>
      </c>
      <c r="K594" s="17">
        <f>3048+10</f>
        <v>3058</v>
      </c>
      <c r="L594" s="14"/>
    </row>
    <row r="595" spans="2:12" s="7" customFormat="1" ht="31.5" customHeight="1">
      <c r="B595" s="33" t="s">
        <v>63</v>
      </c>
      <c r="C595" s="34" t="s">
        <v>435</v>
      </c>
      <c r="D595" s="34" t="s">
        <v>33</v>
      </c>
      <c r="E595" s="34" t="s">
        <v>8</v>
      </c>
      <c r="F595" s="102" t="s">
        <v>1</v>
      </c>
      <c r="G595" s="102" t="s">
        <v>55</v>
      </c>
      <c r="H595" s="102" t="s">
        <v>4</v>
      </c>
      <c r="I595" s="59" t="s">
        <v>256</v>
      </c>
      <c r="J595" s="73" t="s">
        <v>64</v>
      </c>
      <c r="K595" s="17">
        <f>10-10</f>
        <v>0</v>
      </c>
      <c r="L595" s="14"/>
    </row>
    <row r="596" spans="2:12" s="7" customFormat="1" ht="30.75" customHeight="1">
      <c r="B596" s="89" t="s">
        <v>436</v>
      </c>
      <c r="C596" s="85" t="s">
        <v>437</v>
      </c>
      <c r="D596" s="34"/>
      <c r="E596" s="34"/>
      <c r="F596" s="57"/>
      <c r="G596" s="58"/>
      <c r="H596" s="58"/>
      <c r="I596" s="58"/>
      <c r="J596" s="73"/>
      <c r="K596" s="74">
        <f>K597+K667+K673+K660+K633+K652+K617</f>
        <v>66181.13</v>
      </c>
      <c r="L596" s="14"/>
    </row>
    <row r="597" spans="2:12" s="7" customFormat="1" ht="16.5" customHeight="1">
      <c r="B597" s="80" t="s">
        <v>419</v>
      </c>
      <c r="C597" s="34" t="s">
        <v>437</v>
      </c>
      <c r="D597" s="34" t="s">
        <v>1</v>
      </c>
      <c r="E597" s="34" t="s">
        <v>2</v>
      </c>
      <c r="F597" s="57"/>
      <c r="G597" s="58"/>
      <c r="H597" s="58"/>
      <c r="I597" s="58"/>
      <c r="J597" s="73"/>
      <c r="K597" s="17">
        <f>K598+K613</f>
        <v>5376.170000000001</v>
      </c>
      <c r="L597" s="209"/>
    </row>
    <row r="598" spans="2:12" s="7" customFormat="1" ht="45" customHeight="1">
      <c r="B598" s="88" t="s">
        <v>11</v>
      </c>
      <c r="C598" s="34" t="s">
        <v>437</v>
      </c>
      <c r="D598" s="34" t="s">
        <v>1</v>
      </c>
      <c r="E598" s="34" t="s">
        <v>12</v>
      </c>
      <c r="F598" s="57"/>
      <c r="G598" s="58"/>
      <c r="H598" s="58"/>
      <c r="I598" s="58"/>
      <c r="J598" s="73"/>
      <c r="K598" s="17">
        <f>K599</f>
        <v>5307.210000000001</v>
      </c>
      <c r="L598" s="209"/>
    </row>
    <row r="599" spans="2:12" s="7" customFormat="1" ht="46.5" customHeight="1">
      <c r="B599" s="33" t="s">
        <v>93</v>
      </c>
      <c r="C599" s="34" t="s">
        <v>437</v>
      </c>
      <c r="D599" s="34" t="s">
        <v>1</v>
      </c>
      <c r="E599" s="34" t="s">
        <v>12</v>
      </c>
      <c r="F599" s="91" t="s">
        <v>33</v>
      </c>
      <c r="G599" s="91" t="s">
        <v>52</v>
      </c>
      <c r="H599" s="91" t="s">
        <v>2</v>
      </c>
      <c r="I599" s="91" t="s">
        <v>53</v>
      </c>
      <c r="J599" s="73"/>
      <c r="K599" s="17">
        <f>K603+K600</f>
        <v>5307.210000000001</v>
      </c>
      <c r="L599" s="14"/>
    </row>
    <row r="600" spans="2:12" s="7" customFormat="1" ht="71.25" customHeight="1">
      <c r="B600" s="33" t="s">
        <v>94</v>
      </c>
      <c r="C600" s="34" t="s">
        <v>437</v>
      </c>
      <c r="D600" s="35" t="s">
        <v>1</v>
      </c>
      <c r="E600" s="35" t="s">
        <v>12</v>
      </c>
      <c r="F600" s="35" t="s">
        <v>33</v>
      </c>
      <c r="G600" s="36" t="s">
        <v>55</v>
      </c>
      <c r="H600" s="36" t="s">
        <v>2</v>
      </c>
      <c r="I600" s="37" t="s">
        <v>53</v>
      </c>
      <c r="J600" s="73"/>
      <c r="K600" s="17">
        <f>K601</f>
        <v>0</v>
      </c>
      <c r="L600" s="14"/>
    </row>
    <row r="601" spans="2:12" s="7" customFormat="1" ht="59.25" customHeight="1">
      <c r="B601" s="77" t="s">
        <v>78</v>
      </c>
      <c r="C601" s="34" t="s">
        <v>437</v>
      </c>
      <c r="D601" s="35" t="s">
        <v>1</v>
      </c>
      <c r="E601" s="35" t="s">
        <v>12</v>
      </c>
      <c r="F601" s="35" t="s">
        <v>33</v>
      </c>
      <c r="G601" s="36" t="s">
        <v>55</v>
      </c>
      <c r="H601" s="36" t="s">
        <v>2</v>
      </c>
      <c r="I601" s="37" t="s">
        <v>79</v>
      </c>
      <c r="J601" s="73"/>
      <c r="K601" s="17">
        <f>K602</f>
        <v>0</v>
      </c>
      <c r="L601" s="14"/>
    </row>
    <row r="602" spans="2:12" s="7" customFormat="1" ht="33" customHeight="1">
      <c r="B602" s="33" t="s">
        <v>58</v>
      </c>
      <c r="C602" s="34" t="s">
        <v>437</v>
      </c>
      <c r="D602" s="35" t="s">
        <v>1</v>
      </c>
      <c r="E602" s="35" t="s">
        <v>12</v>
      </c>
      <c r="F602" s="35" t="s">
        <v>33</v>
      </c>
      <c r="G602" s="36" t="s">
        <v>55</v>
      </c>
      <c r="H602" s="36" t="s">
        <v>2</v>
      </c>
      <c r="I602" s="37" t="s">
        <v>79</v>
      </c>
      <c r="J602" s="73" t="s">
        <v>59</v>
      </c>
      <c r="K602" s="17">
        <v>0</v>
      </c>
      <c r="L602" s="14"/>
    </row>
    <row r="603" spans="2:12" s="7" customFormat="1" ht="49.5" customHeight="1">
      <c r="B603" s="90" t="s">
        <v>95</v>
      </c>
      <c r="C603" s="34" t="s">
        <v>437</v>
      </c>
      <c r="D603" s="34" t="s">
        <v>1</v>
      </c>
      <c r="E603" s="34" t="s">
        <v>12</v>
      </c>
      <c r="F603" s="35" t="s">
        <v>33</v>
      </c>
      <c r="G603" s="36" t="s">
        <v>0</v>
      </c>
      <c r="H603" s="36" t="s">
        <v>2</v>
      </c>
      <c r="I603" s="37" t="s">
        <v>53</v>
      </c>
      <c r="J603" s="73"/>
      <c r="K603" s="17">
        <f>K604+K610+K608</f>
        <v>5307.210000000001</v>
      </c>
      <c r="L603" s="14"/>
    </row>
    <row r="604" spans="2:12" s="7" customFormat="1" ht="30" customHeight="1">
      <c r="B604" s="33" t="s">
        <v>56</v>
      </c>
      <c r="C604" s="34" t="s">
        <v>437</v>
      </c>
      <c r="D604" s="34" t="s">
        <v>1</v>
      </c>
      <c r="E604" s="34" t="s">
        <v>12</v>
      </c>
      <c r="F604" s="35" t="s">
        <v>33</v>
      </c>
      <c r="G604" s="36" t="s">
        <v>0</v>
      </c>
      <c r="H604" s="36" t="s">
        <v>2</v>
      </c>
      <c r="I604" s="37" t="s">
        <v>57</v>
      </c>
      <c r="J604" s="73"/>
      <c r="K604" s="17">
        <f>K605+K606+K607</f>
        <v>5041.4400000000005</v>
      </c>
      <c r="L604" s="14"/>
    </row>
    <row r="605" spans="2:14" s="7" customFormat="1" ht="30" customHeight="1">
      <c r="B605" s="33" t="s">
        <v>58</v>
      </c>
      <c r="C605" s="34" t="s">
        <v>437</v>
      </c>
      <c r="D605" s="34" t="s">
        <v>1</v>
      </c>
      <c r="E605" s="34" t="s">
        <v>12</v>
      </c>
      <c r="F605" s="91" t="s">
        <v>33</v>
      </c>
      <c r="G605" s="91" t="s">
        <v>0</v>
      </c>
      <c r="H605" s="91" t="s">
        <v>2</v>
      </c>
      <c r="I605" s="91" t="s">
        <v>57</v>
      </c>
      <c r="J605" s="73" t="s">
        <v>59</v>
      </c>
      <c r="K605" s="3">
        <f>4814-94.69</f>
        <v>4719.31</v>
      </c>
      <c r="L605" s="14"/>
      <c r="N605" s="48"/>
    </row>
    <row r="606" spans="2:14" s="7" customFormat="1" ht="30" customHeight="1">
      <c r="B606" s="33" t="s">
        <v>63</v>
      </c>
      <c r="C606" s="34" t="s">
        <v>437</v>
      </c>
      <c r="D606" s="34" t="s">
        <v>1</v>
      </c>
      <c r="E606" s="34" t="s">
        <v>12</v>
      </c>
      <c r="F606" s="35" t="s">
        <v>33</v>
      </c>
      <c r="G606" s="36" t="s">
        <v>0</v>
      </c>
      <c r="H606" s="36" t="s">
        <v>2</v>
      </c>
      <c r="I606" s="37" t="s">
        <v>57</v>
      </c>
      <c r="J606" s="73" t="s">
        <v>64</v>
      </c>
      <c r="K606" s="3">
        <f>517.7-195.99</f>
        <v>321.71000000000004</v>
      </c>
      <c r="L606" s="14"/>
      <c r="N606" s="48"/>
    </row>
    <row r="607" spans="2:14" s="7" customFormat="1" ht="21" customHeight="1">
      <c r="B607" s="33" t="s">
        <v>65</v>
      </c>
      <c r="C607" s="34" t="s">
        <v>437</v>
      </c>
      <c r="D607" s="34" t="s">
        <v>1</v>
      </c>
      <c r="E607" s="34" t="s">
        <v>12</v>
      </c>
      <c r="F607" s="91" t="s">
        <v>33</v>
      </c>
      <c r="G607" s="91" t="s">
        <v>0</v>
      </c>
      <c r="H607" s="91" t="s">
        <v>2</v>
      </c>
      <c r="I607" s="91" t="s">
        <v>57</v>
      </c>
      <c r="J607" s="73" t="s">
        <v>66</v>
      </c>
      <c r="K607" s="3">
        <f>10-9.58</f>
        <v>0.41999999999999993</v>
      </c>
      <c r="L607" s="14"/>
      <c r="N607" s="48"/>
    </row>
    <row r="608" spans="2:12" s="7" customFormat="1" ht="51.75" customHeight="1">
      <c r="B608" s="228" t="s">
        <v>494</v>
      </c>
      <c r="C608" s="34" t="s">
        <v>437</v>
      </c>
      <c r="D608" s="34" t="s">
        <v>1</v>
      </c>
      <c r="E608" s="34" t="s">
        <v>12</v>
      </c>
      <c r="F608" s="226" t="s">
        <v>33</v>
      </c>
      <c r="G608" s="227" t="s">
        <v>0</v>
      </c>
      <c r="H608" s="227" t="s">
        <v>2</v>
      </c>
      <c r="I608" s="112" t="s">
        <v>493</v>
      </c>
      <c r="J608" s="73"/>
      <c r="K608" s="17">
        <f>K609</f>
        <v>31.97</v>
      </c>
      <c r="L608" s="14"/>
    </row>
    <row r="609" spans="2:13" s="7" customFormat="1" ht="36" customHeight="1">
      <c r="B609" s="33" t="s">
        <v>58</v>
      </c>
      <c r="C609" s="34" t="s">
        <v>437</v>
      </c>
      <c r="D609" s="34" t="s">
        <v>1</v>
      </c>
      <c r="E609" s="34" t="s">
        <v>12</v>
      </c>
      <c r="F609" s="91" t="s">
        <v>33</v>
      </c>
      <c r="G609" s="91" t="s">
        <v>0</v>
      </c>
      <c r="H609" s="91" t="s">
        <v>2</v>
      </c>
      <c r="I609" s="91" t="s">
        <v>493</v>
      </c>
      <c r="J609" s="73" t="s">
        <v>59</v>
      </c>
      <c r="K609" s="17">
        <v>31.97</v>
      </c>
      <c r="L609" s="14"/>
      <c r="M609" s="22"/>
    </row>
    <row r="610" spans="2:12" s="7" customFormat="1" ht="35.25" customHeight="1">
      <c r="B610" s="80" t="s">
        <v>83</v>
      </c>
      <c r="C610" s="34" t="s">
        <v>437</v>
      </c>
      <c r="D610" s="34" t="s">
        <v>1</v>
      </c>
      <c r="E610" s="34" t="s">
        <v>12</v>
      </c>
      <c r="F610" s="35" t="s">
        <v>33</v>
      </c>
      <c r="G610" s="36" t="s">
        <v>0</v>
      </c>
      <c r="H610" s="36" t="s">
        <v>2</v>
      </c>
      <c r="I610" s="37" t="s">
        <v>68</v>
      </c>
      <c r="J610" s="73"/>
      <c r="K610" s="17">
        <f>K611+K612</f>
        <v>233.8</v>
      </c>
      <c r="L610" s="14"/>
    </row>
    <row r="611" spans="2:15" s="7" customFormat="1" ht="27.75" customHeight="1">
      <c r="B611" s="88" t="s">
        <v>58</v>
      </c>
      <c r="C611" s="34" t="s">
        <v>437</v>
      </c>
      <c r="D611" s="34" t="s">
        <v>1</v>
      </c>
      <c r="E611" s="34" t="s">
        <v>12</v>
      </c>
      <c r="F611" s="91" t="s">
        <v>33</v>
      </c>
      <c r="G611" s="91" t="s">
        <v>0</v>
      </c>
      <c r="H611" s="91" t="s">
        <v>2</v>
      </c>
      <c r="I611" s="91" t="s">
        <v>68</v>
      </c>
      <c r="J611" s="73" t="s">
        <v>59</v>
      </c>
      <c r="K611" s="3">
        <f>245-97.5+8.78</f>
        <v>156.28</v>
      </c>
      <c r="L611" s="14"/>
      <c r="O611" s="22"/>
    </row>
    <row r="612" spans="2:15" s="7" customFormat="1" ht="29.25" customHeight="1">
      <c r="B612" s="88" t="s">
        <v>63</v>
      </c>
      <c r="C612" s="34" t="s">
        <v>437</v>
      </c>
      <c r="D612" s="34" t="s">
        <v>1</v>
      </c>
      <c r="E612" s="34" t="s">
        <v>12</v>
      </c>
      <c r="F612" s="35" t="s">
        <v>33</v>
      </c>
      <c r="G612" s="36" t="s">
        <v>0</v>
      </c>
      <c r="H612" s="36" t="s">
        <v>2</v>
      </c>
      <c r="I612" s="37" t="s">
        <v>68</v>
      </c>
      <c r="J612" s="73" t="s">
        <v>64</v>
      </c>
      <c r="K612" s="3">
        <f>86.3-8.78</f>
        <v>77.52</v>
      </c>
      <c r="L612" s="14"/>
      <c r="O612" s="24"/>
    </row>
    <row r="613" spans="2:12" s="7" customFormat="1" ht="16.5" customHeight="1">
      <c r="B613" s="88" t="s">
        <v>438</v>
      </c>
      <c r="C613" s="34" t="s">
        <v>437</v>
      </c>
      <c r="D613" s="34" t="s">
        <v>1</v>
      </c>
      <c r="E613" s="34" t="s">
        <v>16</v>
      </c>
      <c r="F613" s="35"/>
      <c r="G613" s="36"/>
      <c r="H613" s="36"/>
      <c r="I613" s="37"/>
      <c r="J613" s="73"/>
      <c r="K613" s="17">
        <f>K614</f>
        <v>68.96</v>
      </c>
      <c r="L613" s="14"/>
    </row>
    <row r="614" spans="2:12" s="7" customFormat="1" ht="29.25" customHeight="1">
      <c r="B614" s="88" t="s">
        <v>102</v>
      </c>
      <c r="C614" s="34" t="s">
        <v>437</v>
      </c>
      <c r="D614" s="34" t="s">
        <v>1</v>
      </c>
      <c r="E614" s="34" t="s">
        <v>16</v>
      </c>
      <c r="F614" s="35" t="s">
        <v>103</v>
      </c>
      <c r="G614" s="36" t="s">
        <v>52</v>
      </c>
      <c r="H614" s="36" t="s">
        <v>2</v>
      </c>
      <c r="I614" s="37" t="s">
        <v>53</v>
      </c>
      <c r="J614" s="73"/>
      <c r="K614" s="17">
        <f>K615</f>
        <v>68.96</v>
      </c>
      <c r="L614" s="14"/>
    </row>
    <row r="615" spans="2:12" s="7" customFormat="1" ht="29.25" customHeight="1">
      <c r="B615" s="88" t="s">
        <v>439</v>
      </c>
      <c r="C615" s="34" t="s">
        <v>437</v>
      </c>
      <c r="D615" s="34" t="s">
        <v>1</v>
      </c>
      <c r="E615" s="34" t="s">
        <v>16</v>
      </c>
      <c r="F615" s="35" t="s">
        <v>103</v>
      </c>
      <c r="G615" s="36" t="s">
        <v>52</v>
      </c>
      <c r="H615" s="36" t="s">
        <v>2</v>
      </c>
      <c r="I615" s="37" t="s">
        <v>111</v>
      </c>
      <c r="J615" s="73"/>
      <c r="K615" s="17">
        <f>K616</f>
        <v>68.96</v>
      </c>
      <c r="L615" s="14"/>
    </row>
    <row r="616" spans="2:14" s="14" customFormat="1" ht="24" customHeight="1">
      <c r="B616" s="88" t="s">
        <v>112</v>
      </c>
      <c r="C616" s="34" t="s">
        <v>437</v>
      </c>
      <c r="D616" s="34" t="s">
        <v>1</v>
      </c>
      <c r="E616" s="34" t="s">
        <v>16</v>
      </c>
      <c r="F616" s="35" t="s">
        <v>103</v>
      </c>
      <c r="G616" s="36" t="s">
        <v>52</v>
      </c>
      <c r="H616" s="36" t="s">
        <v>2</v>
      </c>
      <c r="I616" s="37" t="s">
        <v>111</v>
      </c>
      <c r="J616" s="73" t="s">
        <v>113</v>
      </c>
      <c r="K616" s="3">
        <f>77-77+68+1-0.04</f>
        <v>68.96</v>
      </c>
      <c r="N616" s="23"/>
    </row>
    <row r="617" spans="2:12" s="7" customFormat="1" ht="24" customHeight="1">
      <c r="B617" s="88" t="s">
        <v>407</v>
      </c>
      <c r="C617" s="34"/>
      <c r="D617" s="34" t="s">
        <v>8</v>
      </c>
      <c r="E617" s="34" t="s">
        <v>2</v>
      </c>
      <c r="F617" s="35"/>
      <c r="G617" s="36"/>
      <c r="H617" s="36"/>
      <c r="I617" s="37"/>
      <c r="J617" s="73"/>
      <c r="K617" s="17">
        <f>K618</f>
        <v>18503.94</v>
      </c>
      <c r="L617" s="14"/>
    </row>
    <row r="618" spans="2:12" s="7" customFormat="1" ht="20.25" customHeight="1">
      <c r="B618" s="80" t="s">
        <v>20</v>
      </c>
      <c r="C618" s="34" t="s">
        <v>437</v>
      </c>
      <c r="D618" s="34" t="s">
        <v>8</v>
      </c>
      <c r="E618" s="34" t="s">
        <v>17</v>
      </c>
      <c r="F618" s="57"/>
      <c r="G618" s="58"/>
      <c r="H618" s="58"/>
      <c r="I618" s="65"/>
      <c r="J618" s="73"/>
      <c r="K618" s="17">
        <f>K619</f>
        <v>18503.94</v>
      </c>
      <c r="L618" s="14"/>
    </row>
    <row r="619" spans="2:12" s="7" customFormat="1" ht="48" customHeight="1">
      <c r="B619" s="33" t="s">
        <v>182</v>
      </c>
      <c r="C619" s="34" t="s">
        <v>437</v>
      </c>
      <c r="D619" s="34" t="s">
        <v>8</v>
      </c>
      <c r="E619" s="34" t="s">
        <v>17</v>
      </c>
      <c r="F619" s="57" t="s">
        <v>30</v>
      </c>
      <c r="G619" s="58" t="s">
        <v>52</v>
      </c>
      <c r="H619" s="58" t="s">
        <v>2</v>
      </c>
      <c r="I619" s="65" t="s">
        <v>53</v>
      </c>
      <c r="J619" s="73"/>
      <c r="K619" s="17">
        <f>K620+K629+K631</f>
        <v>18503.94</v>
      </c>
      <c r="L619" s="14"/>
    </row>
    <row r="620" spans="2:12" s="7" customFormat="1" ht="50.25" customHeight="1">
      <c r="B620" s="33" t="s">
        <v>183</v>
      </c>
      <c r="C620" s="34" t="s">
        <v>437</v>
      </c>
      <c r="D620" s="34" t="s">
        <v>8</v>
      </c>
      <c r="E620" s="34" t="s">
        <v>17</v>
      </c>
      <c r="F620" s="57" t="s">
        <v>30</v>
      </c>
      <c r="G620" s="58" t="s">
        <v>52</v>
      </c>
      <c r="H620" s="58" t="s">
        <v>1</v>
      </c>
      <c r="I620" s="65" t="s">
        <v>53</v>
      </c>
      <c r="J620" s="73"/>
      <c r="K620" s="17">
        <f>K621+K624+K627</f>
        <v>8227.03</v>
      </c>
      <c r="L620" s="14"/>
    </row>
    <row r="621" spans="2:12" s="7" customFormat="1" ht="30.75" customHeight="1">
      <c r="B621" s="88" t="s">
        <v>184</v>
      </c>
      <c r="C621" s="34" t="s">
        <v>437</v>
      </c>
      <c r="D621" s="34" t="s">
        <v>8</v>
      </c>
      <c r="E621" s="34" t="s">
        <v>17</v>
      </c>
      <c r="F621" s="94" t="s">
        <v>30</v>
      </c>
      <c r="G621" s="94" t="s">
        <v>52</v>
      </c>
      <c r="H621" s="94" t="s">
        <v>1</v>
      </c>
      <c r="I621" s="94" t="s">
        <v>185</v>
      </c>
      <c r="J621" s="73"/>
      <c r="K621" s="17">
        <f>K622+K623</f>
        <v>4208.64</v>
      </c>
      <c r="L621" s="14"/>
    </row>
    <row r="622" spans="2:11" ht="32.25" customHeight="1">
      <c r="B622" s="33" t="s">
        <v>63</v>
      </c>
      <c r="C622" s="63" t="s">
        <v>437</v>
      </c>
      <c r="D622" s="63" t="s">
        <v>8</v>
      </c>
      <c r="E622" s="63" t="s">
        <v>17</v>
      </c>
      <c r="F622" s="57" t="s">
        <v>30</v>
      </c>
      <c r="G622" s="58" t="s">
        <v>52</v>
      </c>
      <c r="H622" s="58" t="s">
        <v>1</v>
      </c>
      <c r="I622" s="65" t="s">
        <v>185</v>
      </c>
      <c r="J622" s="64" t="s">
        <v>64</v>
      </c>
      <c r="K622" s="39"/>
    </row>
    <row r="623" spans="2:16" s="7" customFormat="1" ht="21" customHeight="1">
      <c r="B623" s="33" t="s">
        <v>186</v>
      </c>
      <c r="C623" s="34" t="s">
        <v>437</v>
      </c>
      <c r="D623" s="34" t="s">
        <v>8</v>
      </c>
      <c r="E623" s="34" t="s">
        <v>17</v>
      </c>
      <c r="F623" s="57" t="s">
        <v>30</v>
      </c>
      <c r="G623" s="58" t="s">
        <v>52</v>
      </c>
      <c r="H623" s="58" t="s">
        <v>1</v>
      </c>
      <c r="I623" s="65" t="s">
        <v>185</v>
      </c>
      <c r="J623" s="73" t="s">
        <v>187</v>
      </c>
      <c r="K623" s="3">
        <f>4417.8+73.8+38.71+48.05-86.76-282.96</f>
        <v>4208.64</v>
      </c>
      <c r="L623" s="14"/>
      <c r="P623" s="24"/>
    </row>
    <row r="624" spans="2:12" s="7" customFormat="1" ht="44.25" customHeight="1">
      <c r="B624" s="88" t="s">
        <v>188</v>
      </c>
      <c r="C624" s="34" t="s">
        <v>437</v>
      </c>
      <c r="D624" s="34" t="s">
        <v>8</v>
      </c>
      <c r="E624" s="34" t="s">
        <v>17</v>
      </c>
      <c r="F624" s="57" t="s">
        <v>30</v>
      </c>
      <c r="G624" s="58" t="s">
        <v>52</v>
      </c>
      <c r="H624" s="58" t="s">
        <v>1</v>
      </c>
      <c r="I624" s="65" t="s">
        <v>189</v>
      </c>
      <c r="J624" s="73"/>
      <c r="K624" s="17">
        <f>K625+K626</f>
        <v>2840.71</v>
      </c>
      <c r="L624" s="14"/>
    </row>
    <row r="625" spans="2:12" s="7" customFormat="1" ht="26.25" customHeight="1">
      <c r="B625" s="33" t="s">
        <v>190</v>
      </c>
      <c r="C625" s="34" t="s">
        <v>437</v>
      </c>
      <c r="D625" s="34" t="s">
        <v>8</v>
      </c>
      <c r="E625" s="34" t="s">
        <v>17</v>
      </c>
      <c r="F625" s="94" t="s">
        <v>30</v>
      </c>
      <c r="G625" s="94" t="s">
        <v>52</v>
      </c>
      <c r="H625" s="94" t="s">
        <v>1</v>
      </c>
      <c r="I625" s="94" t="s">
        <v>189</v>
      </c>
      <c r="J625" s="73" t="s">
        <v>64</v>
      </c>
      <c r="K625" s="17"/>
      <c r="L625" s="14"/>
    </row>
    <row r="626" spans="2:17" s="7" customFormat="1" ht="27.75" customHeight="1">
      <c r="B626" s="33" t="s">
        <v>186</v>
      </c>
      <c r="C626" s="34" t="s">
        <v>437</v>
      </c>
      <c r="D626" s="34" t="s">
        <v>8</v>
      </c>
      <c r="E626" s="34" t="s">
        <v>17</v>
      </c>
      <c r="F626" s="57" t="s">
        <v>30</v>
      </c>
      <c r="G626" s="58" t="s">
        <v>52</v>
      </c>
      <c r="H626" s="58" t="s">
        <v>1</v>
      </c>
      <c r="I626" s="65" t="s">
        <v>189</v>
      </c>
      <c r="J626" s="73" t="s">
        <v>187</v>
      </c>
      <c r="K626" s="3">
        <f>2840.7+0.01</f>
        <v>2840.71</v>
      </c>
      <c r="L626" s="14"/>
      <c r="M626" s="20"/>
      <c r="N626" s="20"/>
      <c r="O626" s="20"/>
      <c r="P626" s="230"/>
      <c r="Q626" s="20"/>
    </row>
    <row r="627" spans="2:12" s="7" customFormat="1" ht="39" customHeight="1">
      <c r="B627" s="88" t="s">
        <v>188</v>
      </c>
      <c r="C627" s="34" t="s">
        <v>437</v>
      </c>
      <c r="D627" s="34" t="s">
        <v>8</v>
      </c>
      <c r="E627" s="34" t="s">
        <v>17</v>
      </c>
      <c r="F627" s="94" t="s">
        <v>30</v>
      </c>
      <c r="G627" s="94" t="s">
        <v>52</v>
      </c>
      <c r="H627" s="94" t="s">
        <v>1</v>
      </c>
      <c r="I627" s="94" t="s">
        <v>191</v>
      </c>
      <c r="J627" s="73"/>
      <c r="K627" s="17">
        <f>K628</f>
        <v>1177.68</v>
      </c>
      <c r="L627" s="14"/>
    </row>
    <row r="628" spans="2:17" s="7" customFormat="1" ht="28.5" customHeight="1">
      <c r="B628" s="33" t="s">
        <v>186</v>
      </c>
      <c r="C628" s="34" t="s">
        <v>437</v>
      </c>
      <c r="D628" s="34" t="s">
        <v>8</v>
      </c>
      <c r="E628" s="34" t="s">
        <v>17</v>
      </c>
      <c r="F628" s="57" t="s">
        <v>30</v>
      </c>
      <c r="G628" s="58" t="s">
        <v>52</v>
      </c>
      <c r="H628" s="58" t="s">
        <v>1</v>
      </c>
      <c r="I628" s="65" t="s">
        <v>191</v>
      </c>
      <c r="J628" s="73" t="s">
        <v>187</v>
      </c>
      <c r="K628" s="3">
        <f>1177.7-0.02</f>
        <v>1177.68</v>
      </c>
      <c r="L628" s="14"/>
      <c r="M628" s="16"/>
      <c r="N628" s="16"/>
      <c r="O628" s="16"/>
      <c r="P628" s="48"/>
      <c r="Q628" s="16"/>
    </row>
    <row r="629" spans="2:11" ht="40.5" customHeight="1">
      <c r="B629" s="77" t="s">
        <v>192</v>
      </c>
      <c r="C629" s="63" t="s">
        <v>437</v>
      </c>
      <c r="D629" s="63" t="s">
        <v>8</v>
      </c>
      <c r="E629" s="63" t="s">
        <v>17</v>
      </c>
      <c r="F629" s="57" t="s">
        <v>30</v>
      </c>
      <c r="G629" s="58" t="s">
        <v>52</v>
      </c>
      <c r="H629" s="58" t="s">
        <v>4</v>
      </c>
      <c r="I629" s="65" t="s">
        <v>53</v>
      </c>
      <c r="J629" s="64"/>
      <c r="K629" s="39">
        <f>K630</f>
        <v>4866.089999999999</v>
      </c>
    </row>
    <row r="630" spans="2:16" ht="17.25" customHeight="1">
      <c r="B630" s="62" t="s">
        <v>186</v>
      </c>
      <c r="C630" s="63" t="s">
        <v>437</v>
      </c>
      <c r="D630" s="63" t="s">
        <v>8</v>
      </c>
      <c r="E630" s="63" t="s">
        <v>17</v>
      </c>
      <c r="F630" s="94" t="s">
        <v>30</v>
      </c>
      <c r="G630" s="94" t="s">
        <v>52</v>
      </c>
      <c r="H630" s="94" t="s">
        <v>4</v>
      </c>
      <c r="I630" s="94" t="s">
        <v>193</v>
      </c>
      <c r="J630" s="64" t="s">
        <v>187</v>
      </c>
      <c r="K630" s="3">
        <f>3825.5+1472.7+317.5+100-1221.72+372.11</f>
        <v>4866.089999999999</v>
      </c>
      <c r="P630" s="201"/>
    </row>
    <row r="631" spans="2:16" ht="46.5" customHeight="1">
      <c r="B631" s="77" t="s">
        <v>194</v>
      </c>
      <c r="C631" s="63" t="s">
        <v>437</v>
      </c>
      <c r="D631" s="63" t="s">
        <v>8</v>
      </c>
      <c r="E631" s="63" t="s">
        <v>17</v>
      </c>
      <c r="F631" s="57" t="s">
        <v>30</v>
      </c>
      <c r="G631" s="58" t="s">
        <v>52</v>
      </c>
      <c r="H631" s="58" t="s">
        <v>6</v>
      </c>
      <c r="I631" s="65" t="s">
        <v>53</v>
      </c>
      <c r="J631" s="64"/>
      <c r="K631" s="39">
        <f>K632</f>
        <v>5410.82</v>
      </c>
      <c r="P631" s="21"/>
    </row>
    <row r="632" spans="2:16" ht="14.25" customHeight="1">
      <c r="B632" s="62" t="s">
        <v>186</v>
      </c>
      <c r="C632" s="63" t="s">
        <v>437</v>
      </c>
      <c r="D632" s="63" t="s">
        <v>8</v>
      </c>
      <c r="E632" s="63" t="s">
        <v>17</v>
      </c>
      <c r="F632" s="57" t="s">
        <v>30</v>
      </c>
      <c r="G632" s="58" t="s">
        <v>52</v>
      </c>
      <c r="H632" s="58" t="s">
        <v>6</v>
      </c>
      <c r="I632" s="65" t="s">
        <v>195</v>
      </c>
      <c r="J632" s="64" t="s">
        <v>187</v>
      </c>
      <c r="K632" s="3">
        <f>4099+1456.4+491.5+50-747.66+61.58</f>
        <v>5410.82</v>
      </c>
      <c r="P632" s="201"/>
    </row>
    <row r="633" spans="2:12" s="7" customFormat="1" ht="19.5" customHeight="1">
      <c r="B633" s="88" t="s">
        <v>429</v>
      </c>
      <c r="C633" s="34" t="s">
        <v>437</v>
      </c>
      <c r="D633" s="34" t="s">
        <v>10</v>
      </c>
      <c r="E633" s="34"/>
      <c r="F633" s="57"/>
      <c r="G633" s="58"/>
      <c r="H633" s="58"/>
      <c r="I633" s="65"/>
      <c r="J633" s="73"/>
      <c r="K633" s="17">
        <f>K634</f>
        <v>3159.55</v>
      </c>
      <c r="L633" s="14"/>
    </row>
    <row r="634" spans="2:12" s="7" customFormat="1" ht="19.5" customHeight="1">
      <c r="B634" s="88" t="s">
        <v>24</v>
      </c>
      <c r="C634" s="34" t="s">
        <v>437</v>
      </c>
      <c r="D634" s="34" t="s">
        <v>10</v>
      </c>
      <c r="E634" s="34" t="s">
        <v>4</v>
      </c>
      <c r="F634" s="57"/>
      <c r="G634" s="58"/>
      <c r="H634" s="58"/>
      <c r="I634" s="65"/>
      <c r="J634" s="73"/>
      <c r="K634" s="17">
        <f>K639+K650+K635</f>
        <v>3159.55</v>
      </c>
      <c r="L634" s="14"/>
    </row>
    <row r="635" spans="2:12" s="7" customFormat="1" ht="42.75" customHeight="1">
      <c r="B635" s="119" t="s">
        <v>149</v>
      </c>
      <c r="C635" s="34" t="s">
        <v>437</v>
      </c>
      <c r="D635" s="34" t="s">
        <v>10</v>
      </c>
      <c r="E635" s="34" t="s">
        <v>4</v>
      </c>
      <c r="F635" s="121" t="s">
        <v>12</v>
      </c>
      <c r="G635" s="121" t="s">
        <v>52</v>
      </c>
      <c r="H635" s="121" t="s">
        <v>2</v>
      </c>
      <c r="I635" s="121" t="s">
        <v>53</v>
      </c>
      <c r="J635" s="73"/>
      <c r="K635" s="17">
        <f>K636</f>
        <v>799.05</v>
      </c>
      <c r="L635" s="14"/>
    </row>
    <row r="636" spans="2:12" s="7" customFormat="1" ht="45.75" customHeight="1">
      <c r="B636" s="62" t="s">
        <v>479</v>
      </c>
      <c r="C636" s="34" t="s">
        <v>437</v>
      </c>
      <c r="D636" s="34" t="s">
        <v>10</v>
      </c>
      <c r="E636" s="34" t="s">
        <v>4</v>
      </c>
      <c r="F636" s="202" t="s">
        <v>12</v>
      </c>
      <c r="G636" s="203" t="s">
        <v>52</v>
      </c>
      <c r="H636" s="203" t="s">
        <v>8</v>
      </c>
      <c r="I636" s="204" t="s">
        <v>53</v>
      </c>
      <c r="J636" s="73"/>
      <c r="K636" s="17">
        <f>K637</f>
        <v>799.05</v>
      </c>
      <c r="L636" s="14"/>
    </row>
    <row r="637" spans="2:12" s="7" customFormat="1" ht="39.75" customHeight="1">
      <c r="B637" s="62" t="s">
        <v>234</v>
      </c>
      <c r="C637" s="34" t="s">
        <v>437</v>
      </c>
      <c r="D637" s="34" t="s">
        <v>10</v>
      </c>
      <c r="E637" s="34" t="s">
        <v>4</v>
      </c>
      <c r="F637" s="215" t="s">
        <v>12</v>
      </c>
      <c r="G637" s="216" t="s">
        <v>52</v>
      </c>
      <c r="H637" s="216" t="s">
        <v>8</v>
      </c>
      <c r="I637" s="217" t="s">
        <v>235</v>
      </c>
      <c r="J637" s="73"/>
      <c r="K637" s="17">
        <f>K638</f>
        <v>799.05</v>
      </c>
      <c r="L637" s="14"/>
    </row>
    <row r="638" spans="2:14" s="7" customFormat="1" ht="19.5" customHeight="1">
      <c r="B638" s="62" t="s">
        <v>186</v>
      </c>
      <c r="C638" s="34" t="s">
        <v>437</v>
      </c>
      <c r="D638" s="34" t="s">
        <v>10</v>
      </c>
      <c r="E638" s="34" t="s">
        <v>4</v>
      </c>
      <c r="F638" s="122" t="s">
        <v>12</v>
      </c>
      <c r="G638" s="123" t="s">
        <v>52</v>
      </c>
      <c r="H638" s="123" t="s">
        <v>8</v>
      </c>
      <c r="I638" s="124" t="s">
        <v>235</v>
      </c>
      <c r="J638" s="73" t="s">
        <v>187</v>
      </c>
      <c r="K638" s="17">
        <f>685.4+57+57-0.35</f>
        <v>799.05</v>
      </c>
      <c r="L638" s="14"/>
      <c r="N638" s="22"/>
    </row>
    <row r="639" spans="2:12" s="7" customFormat="1" ht="43.5" customHeight="1">
      <c r="B639" s="182" t="s">
        <v>221</v>
      </c>
      <c r="C639" s="34" t="s">
        <v>437</v>
      </c>
      <c r="D639" s="34" t="s">
        <v>10</v>
      </c>
      <c r="E639" s="34" t="s">
        <v>4</v>
      </c>
      <c r="F639" s="35" t="s">
        <v>17</v>
      </c>
      <c r="G639" s="36" t="s">
        <v>52</v>
      </c>
      <c r="H639" s="36" t="s">
        <v>2</v>
      </c>
      <c r="I639" s="37" t="s">
        <v>53</v>
      </c>
      <c r="J639" s="73"/>
      <c r="K639" s="17">
        <f>K640+K645</f>
        <v>2298.3</v>
      </c>
      <c r="L639" s="14"/>
    </row>
    <row r="640" spans="2:12" s="7" customFormat="1" ht="48.75" customHeight="1">
      <c r="B640" s="80" t="s">
        <v>222</v>
      </c>
      <c r="C640" s="34" t="s">
        <v>437</v>
      </c>
      <c r="D640" s="34" t="s">
        <v>10</v>
      </c>
      <c r="E640" s="34" t="s">
        <v>4</v>
      </c>
      <c r="F640" s="91" t="s">
        <v>17</v>
      </c>
      <c r="G640" s="91" t="s">
        <v>52</v>
      </c>
      <c r="H640" s="91" t="s">
        <v>1</v>
      </c>
      <c r="I640" s="91" t="s">
        <v>53</v>
      </c>
      <c r="J640" s="73"/>
      <c r="K640" s="17">
        <f>K641+K643</f>
        <v>1475.4</v>
      </c>
      <c r="L640" s="14"/>
    </row>
    <row r="641" spans="2:12" s="7" customFormat="1" ht="29.25" customHeight="1">
      <c r="B641" s="80" t="s">
        <v>223</v>
      </c>
      <c r="C641" s="34" t="s">
        <v>437</v>
      </c>
      <c r="D641" s="34" t="s">
        <v>10</v>
      </c>
      <c r="E641" s="34" t="s">
        <v>4</v>
      </c>
      <c r="F641" s="35" t="s">
        <v>17</v>
      </c>
      <c r="G641" s="36" t="s">
        <v>52</v>
      </c>
      <c r="H641" s="36" t="s">
        <v>1</v>
      </c>
      <c r="I641" s="37" t="s">
        <v>224</v>
      </c>
      <c r="J641" s="73"/>
      <c r="K641" s="17">
        <f>K642</f>
        <v>0</v>
      </c>
      <c r="L641" s="14"/>
    </row>
    <row r="642" spans="2:12" s="7" customFormat="1" ht="26.25" customHeight="1">
      <c r="B642" s="33" t="s">
        <v>186</v>
      </c>
      <c r="C642" s="34" t="s">
        <v>437</v>
      </c>
      <c r="D642" s="34" t="s">
        <v>10</v>
      </c>
      <c r="E642" s="34" t="s">
        <v>4</v>
      </c>
      <c r="F642" s="35" t="s">
        <v>17</v>
      </c>
      <c r="G642" s="36" t="s">
        <v>52</v>
      </c>
      <c r="H642" s="36" t="s">
        <v>1</v>
      </c>
      <c r="I642" s="37" t="s">
        <v>224</v>
      </c>
      <c r="J642" s="73" t="s">
        <v>187</v>
      </c>
      <c r="K642" s="17">
        <v>0</v>
      </c>
      <c r="L642" s="14"/>
    </row>
    <row r="643" spans="2:12" s="7" customFormat="1" ht="18" customHeight="1">
      <c r="B643" s="88" t="s">
        <v>225</v>
      </c>
      <c r="C643" s="34" t="s">
        <v>437</v>
      </c>
      <c r="D643" s="34" t="s">
        <v>10</v>
      </c>
      <c r="E643" s="34" t="s">
        <v>4</v>
      </c>
      <c r="F643" s="91" t="s">
        <v>17</v>
      </c>
      <c r="G643" s="91" t="s">
        <v>52</v>
      </c>
      <c r="H643" s="91" t="s">
        <v>1</v>
      </c>
      <c r="I643" s="91" t="s">
        <v>226</v>
      </c>
      <c r="J643" s="73"/>
      <c r="K643" s="17">
        <f>K644</f>
        <v>1475.4</v>
      </c>
      <c r="L643" s="14"/>
    </row>
    <row r="644" spans="2:12" s="7" customFormat="1" ht="19.5" customHeight="1">
      <c r="B644" s="33" t="s">
        <v>186</v>
      </c>
      <c r="C644" s="34" t="s">
        <v>437</v>
      </c>
      <c r="D644" s="34" t="s">
        <v>10</v>
      </c>
      <c r="E644" s="34" t="s">
        <v>4</v>
      </c>
      <c r="F644" s="35" t="s">
        <v>17</v>
      </c>
      <c r="G644" s="36" t="s">
        <v>52</v>
      </c>
      <c r="H644" s="36" t="s">
        <v>1</v>
      </c>
      <c r="I644" s="37" t="s">
        <v>226</v>
      </c>
      <c r="J644" s="73" t="s">
        <v>187</v>
      </c>
      <c r="K644" s="17">
        <v>1475.4</v>
      </c>
      <c r="L644" s="14"/>
    </row>
    <row r="645" spans="2:12" s="7" customFormat="1" ht="41.25" customHeight="1">
      <c r="B645" s="88" t="s">
        <v>440</v>
      </c>
      <c r="C645" s="34" t="s">
        <v>437</v>
      </c>
      <c r="D645" s="34" t="s">
        <v>10</v>
      </c>
      <c r="E645" s="34" t="s">
        <v>4</v>
      </c>
      <c r="F645" s="91" t="s">
        <v>17</v>
      </c>
      <c r="G645" s="91" t="s">
        <v>52</v>
      </c>
      <c r="H645" s="91" t="s">
        <v>4</v>
      </c>
      <c r="I645" s="91" t="s">
        <v>53</v>
      </c>
      <c r="J645" s="73"/>
      <c r="K645" s="17">
        <f>K646+K648</f>
        <v>822.9</v>
      </c>
      <c r="L645" s="14"/>
    </row>
    <row r="646" spans="2:12" s="7" customFormat="1" ht="31.5" customHeight="1">
      <c r="B646" s="80" t="s">
        <v>228</v>
      </c>
      <c r="C646" s="34" t="s">
        <v>437</v>
      </c>
      <c r="D646" s="34" t="s">
        <v>10</v>
      </c>
      <c r="E646" s="34" t="s">
        <v>4</v>
      </c>
      <c r="F646" s="35" t="s">
        <v>17</v>
      </c>
      <c r="G646" s="36" t="s">
        <v>52</v>
      </c>
      <c r="H646" s="36" t="s">
        <v>4</v>
      </c>
      <c r="I646" s="37" t="s">
        <v>229</v>
      </c>
      <c r="J646" s="73"/>
      <c r="K646" s="17">
        <f>K647</f>
        <v>239.9</v>
      </c>
      <c r="L646" s="14"/>
    </row>
    <row r="647" spans="2:14" s="7" customFormat="1" ht="21" customHeight="1">
      <c r="B647" s="33" t="s">
        <v>186</v>
      </c>
      <c r="C647" s="34" t="s">
        <v>437</v>
      </c>
      <c r="D647" s="34" t="s">
        <v>10</v>
      </c>
      <c r="E647" s="34" t="s">
        <v>4</v>
      </c>
      <c r="F647" s="35" t="s">
        <v>17</v>
      </c>
      <c r="G647" s="36" t="s">
        <v>52</v>
      </c>
      <c r="H647" s="36" t="s">
        <v>4</v>
      </c>
      <c r="I647" s="37" t="s">
        <v>229</v>
      </c>
      <c r="J647" s="73" t="s">
        <v>187</v>
      </c>
      <c r="K647" s="3">
        <f>240-0.1</f>
        <v>239.9</v>
      </c>
      <c r="L647" s="14"/>
      <c r="N647" s="232"/>
    </row>
    <row r="648" spans="2:12" s="7" customFormat="1" ht="21.75" customHeight="1">
      <c r="B648" s="88" t="s">
        <v>225</v>
      </c>
      <c r="C648" s="34" t="s">
        <v>437</v>
      </c>
      <c r="D648" s="34" t="s">
        <v>10</v>
      </c>
      <c r="E648" s="34" t="s">
        <v>4</v>
      </c>
      <c r="F648" s="91" t="s">
        <v>17</v>
      </c>
      <c r="G648" s="91" t="s">
        <v>52</v>
      </c>
      <c r="H648" s="91" t="s">
        <v>4</v>
      </c>
      <c r="I648" s="118" t="s">
        <v>226</v>
      </c>
      <c r="J648" s="73"/>
      <c r="K648" s="17">
        <f>K649</f>
        <v>583</v>
      </c>
      <c r="L648" s="14"/>
    </row>
    <row r="649" spans="2:12" s="7" customFormat="1" ht="20.25" customHeight="1">
      <c r="B649" s="33" t="s">
        <v>186</v>
      </c>
      <c r="C649" s="34" t="s">
        <v>437</v>
      </c>
      <c r="D649" s="34" t="s">
        <v>10</v>
      </c>
      <c r="E649" s="34" t="s">
        <v>4</v>
      </c>
      <c r="F649" s="35" t="s">
        <v>17</v>
      </c>
      <c r="G649" s="36" t="s">
        <v>52</v>
      </c>
      <c r="H649" s="36" t="s">
        <v>4</v>
      </c>
      <c r="I649" s="37" t="s">
        <v>226</v>
      </c>
      <c r="J649" s="73" t="s">
        <v>187</v>
      </c>
      <c r="K649" s="17">
        <f>720.54-137.54</f>
        <v>583</v>
      </c>
      <c r="L649" s="14"/>
    </row>
    <row r="650" spans="2:12" s="7" customFormat="1" ht="57.75" customHeight="1">
      <c r="B650" s="88" t="s">
        <v>230</v>
      </c>
      <c r="C650" s="34" t="s">
        <v>437</v>
      </c>
      <c r="D650" s="73" t="s">
        <v>10</v>
      </c>
      <c r="E650" s="73" t="s">
        <v>4</v>
      </c>
      <c r="F650" s="57" t="s">
        <v>107</v>
      </c>
      <c r="G650" s="58" t="s">
        <v>52</v>
      </c>
      <c r="H650" s="58" t="s">
        <v>2</v>
      </c>
      <c r="I650" s="65" t="s">
        <v>231</v>
      </c>
      <c r="J650" s="73"/>
      <c r="K650" s="17">
        <f>K651</f>
        <v>62.2</v>
      </c>
      <c r="L650" s="14"/>
    </row>
    <row r="651" spans="2:12" s="7" customFormat="1" ht="23.25" customHeight="1">
      <c r="B651" s="33" t="s">
        <v>186</v>
      </c>
      <c r="C651" s="34" t="s">
        <v>437</v>
      </c>
      <c r="D651" s="73" t="s">
        <v>10</v>
      </c>
      <c r="E651" s="73" t="s">
        <v>4</v>
      </c>
      <c r="F651" s="57" t="s">
        <v>107</v>
      </c>
      <c r="G651" s="58" t="s">
        <v>52</v>
      </c>
      <c r="H651" s="58" t="s">
        <v>2</v>
      </c>
      <c r="I651" s="65" t="s">
        <v>231</v>
      </c>
      <c r="J651" s="73" t="s">
        <v>187</v>
      </c>
      <c r="K651" s="17">
        <v>62.2</v>
      </c>
      <c r="L651" s="14"/>
    </row>
    <row r="652" spans="2:12" s="7" customFormat="1" ht="23.25" customHeight="1">
      <c r="B652" s="80" t="s">
        <v>430</v>
      </c>
      <c r="C652" s="34" t="s">
        <v>437</v>
      </c>
      <c r="D652" s="34" t="s">
        <v>12</v>
      </c>
      <c r="E652" s="34"/>
      <c r="F652" s="57"/>
      <c r="G652" s="58"/>
      <c r="H652" s="58"/>
      <c r="I652" s="65"/>
      <c r="J652" s="73"/>
      <c r="K652" s="17">
        <f>K653</f>
        <v>786.0999999999999</v>
      </c>
      <c r="L652" s="14"/>
    </row>
    <row r="653" spans="2:12" s="7" customFormat="1" ht="23.25" customHeight="1">
      <c r="B653" s="80" t="s">
        <v>26</v>
      </c>
      <c r="C653" s="34" t="s">
        <v>437</v>
      </c>
      <c r="D653" s="34" t="s">
        <v>12</v>
      </c>
      <c r="E653" s="34" t="s">
        <v>10</v>
      </c>
      <c r="F653" s="57"/>
      <c r="G653" s="58"/>
      <c r="H653" s="58"/>
      <c r="I653" s="65"/>
      <c r="J653" s="73"/>
      <c r="K653" s="17">
        <f>K654</f>
        <v>786.0999999999999</v>
      </c>
      <c r="L653" s="14"/>
    </row>
    <row r="654" spans="2:12" s="7" customFormat="1" ht="54" customHeight="1">
      <c r="B654" s="99" t="s">
        <v>141</v>
      </c>
      <c r="C654" s="34" t="s">
        <v>437</v>
      </c>
      <c r="D654" s="63" t="s">
        <v>12</v>
      </c>
      <c r="E654" s="63" t="s">
        <v>10</v>
      </c>
      <c r="F654" s="35">
        <v>13</v>
      </c>
      <c r="G654" s="36" t="s">
        <v>52</v>
      </c>
      <c r="H654" s="36" t="s">
        <v>2</v>
      </c>
      <c r="I654" s="36" t="s">
        <v>142</v>
      </c>
      <c r="J654" s="73"/>
      <c r="K654" s="17">
        <f>K655</f>
        <v>786.0999999999999</v>
      </c>
      <c r="L654" s="14"/>
    </row>
    <row r="655" spans="2:12" s="7" customFormat="1" ht="57" customHeight="1">
      <c r="B655" s="77" t="s">
        <v>244</v>
      </c>
      <c r="C655" s="34" t="s">
        <v>437</v>
      </c>
      <c r="D655" s="63" t="s">
        <v>12</v>
      </c>
      <c r="E655" s="63" t="s">
        <v>10</v>
      </c>
      <c r="F655" s="104" t="s">
        <v>16</v>
      </c>
      <c r="G655" s="104" t="s">
        <v>52</v>
      </c>
      <c r="H655" s="104" t="s">
        <v>27</v>
      </c>
      <c r="I655" s="104" t="s">
        <v>53</v>
      </c>
      <c r="J655" s="38"/>
      <c r="K655" s="39">
        <f>K656+K658</f>
        <v>786.0999999999999</v>
      </c>
      <c r="L655" s="14"/>
    </row>
    <row r="656" spans="2:12" s="7" customFormat="1" ht="23.25" customHeight="1">
      <c r="B656" s="77" t="s">
        <v>144</v>
      </c>
      <c r="C656" s="34" t="s">
        <v>437</v>
      </c>
      <c r="D656" s="63" t="s">
        <v>12</v>
      </c>
      <c r="E656" s="63" t="s">
        <v>10</v>
      </c>
      <c r="F656" s="101" t="s">
        <v>16</v>
      </c>
      <c r="G656" s="102" t="s">
        <v>52</v>
      </c>
      <c r="H656" s="102" t="s">
        <v>27</v>
      </c>
      <c r="I656" s="102" t="s">
        <v>146</v>
      </c>
      <c r="J656" s="38"/>
      <c r="K656" s="39">
        <f>K657</f>
        <v>648.56</v>
      </c>
      <c r="L656" s="14"/>
    </row>
    <row r="657" spans="2:14" s="7" customFormat="1" ht="23.25" customHeight="1">
      <c r="B657" s="33" t="s">
        <v>186</v>
      </c>
      <c r="C657" s="34" t="s">
        <v>437</v>
      </c>
      <c r="D657" s="63" t="s">
        <v>12</v>
      </c>
      <c r="E657" s="63" t="s">
        <v>10</v>
      </c>
      <c r="F657" s="101" t="s">
        <v>16</v>
      </c>
      <c r="G657" s="102" t="s">
        <v>52</v>
      </c>
      <c r="H657" s="102" t="s">
        <v>27</v>
      </c>
      <c r="I657" s="59" t="s">
        <v>146</v>
      </c>
      <c r="J657" s="205">
        <v>540</v>
      </c>
      <c r="K657" s="39">
        <f>599.56+50-1</f>
        <v>648.56</v>
      </c>
      <c r="L657" s="14"/>
      <c r="N657" s="24"/>
    </row>
    <row r="658" spans="2:12" s="7" customFormat="1" ht="17.25" customHeight="1">
      <c r="B658" s="188" t="s">
        <v>225</v>
      </c>
      <c r="C658" s="34" t="s">
        <v>437</v>
      </c>
      <c r="D658" s="63" t="s">
        <v>12</v>
      </c>
      <c r="E658" s="63" t="s">
        <v>10</v>
      </c>
      <c r="F658" s="101" t="s">
        <v>16</v>
      </c>
      <c r="G658" s="102" t="s">
        <v>52</v>
      </c>
      <c r="H658" s="102" t="s">
        <v>27</v>
      </c>
      <c r="I658" s="59" t="s">
        <v>226</v>
      </c>
      <c r="J658" s="38"/>
      <c r="K658" s="39">
        <f>K659</f>
        <v>137.54</v>
      </c>
      <c r="L658" s="14"/>
    </row>
    <row r="659" spans="2:12" s="7" customFormat="1" ht="15.75" customHeight="1">
      <c r="B659" s="188" t="s">
        <v>186</v>
      </c>
      <c r="C659" s="34" t="s">
        <v>437</v>
      </c>
      <c r="D659" s="63" t="s">
        <v>12</v>
      </c>
      <c r="E659" s="63" t="s">
        <v>10</v>
      </c>
      <c r="F659" s="101" t="s">
        <v>16</v>
      </c>
      <c r="G659" s="102" t="s">
        <v>52</v>
      </c>
      <c r="H659" s="102" t="s">
        <v>27</v>
      </c>
      <c r="I659" s="59" t="s">
        <v>226</v>
      </c>
      <c r="J659" s="38">
        <v>540</v>
      </c>
      <c r="K659" s="39">
        <v>137.54</v>
      </c>
      <c r="L659" s="14"/>
    </row>
    <row r="660" spans="2:12" s="7" customFormat="1" ht="16.5" customHeight="1">
      <c r="B660" s="146" t="s">
        <v>415</v>
      </c>
      <c r="C660" s="34" t="s">
        <v>437</v>
      </c>
      <c r="D660" s="34" t="s">
        <v>33</v>
      </c>
      <c r="E660" s="34" t="s">
        <v>2</v>
      </c>
      <c r="F660" s="57"/>
      <c r="G660" s="58"/>
      <c r="H660" s="58"/>
      <c r="I660" s="65"/>
      <c r="J660" s="73"/>
      <c r="K660" s="17">
        <f>K661</f>
        <v>1707.6</v>
      </c>
      <c r="L660" s="14"/>
    </row>
    <row r="661" spans="2:12" s="7" customFormat="1" ht="17.25" customHeight="1">
      <c r="B661" s="80" t="s">
        <v>34</v>
      </c>
      <c r="C661" s="34" t="s">
        <v>437</v>
      </c>
      <c r="D661" s="73" t="s">
        <v>33</v>
      </c>
      <c r="E661" s="73" t="s">
        <v>1</v>
      </c>
      <c r="F661" s="57"/>
      <c r="G661" s="58"/>
      <c r="H661" s="58"/>
      <c r="I661" s="65"/>
      <c r="J661" s="73"/>
      <c r="K661" s="17">
        <f>K662</f>
        <v>1707.6</v>
      </c>
      <c r="L661" s="14"/>
    </row>
    <row r="662" spans="2:12" s="7" customFormat="1" ht="48.75" customHeight="1">
      <c r="B662" s="90" t="s">
        <v>129</v>
      </c>
      <c r="C662" s="34" t="s">
        <v>437</v>
      </c>
      <c r="D662" s="73" t="s">
        <v>33</v>
      </c>
      <c r="E662" s="73" t="s">
        <v>1</v>
      </c>
      <c r="F662" s="121" t="s">
        <v>27</v>
      </c>
      <c r="G662" s="121" t="s">
        <v>52</v>
      </c>
      <c r="H662" s="121" t="s">
        <v>2</v>
      </c>
      <c r="I662" s="121" t="s">
        <v>53</v>
      </c>
      <c r="J662" s="105"/>
      <c r="K662" s="40">
        <f>K663</f>
        <v>1707.6</v>
      </c>
      <c r="L662" s="14"/>
    </row>
    <row r="663" spans="2:12" s="7" customFormat="1" ht="42" customHeight="1">
      <c r="B663" s="33" t="s">
        <v>441</v>
      </c>
      <c r="C663" s="34" t="s">
        <v>437</v>
      </c>
      <c r="D663" s="73" t="s">
        <v>33</v>
      </c>
      <c r="E663" s="73" t="s">
        <v>1</v>
      </c>
      <c r="F663" s="57" t="s">
        <v>27</v>
      </c>
      <c r="G663" s="58" t="s">
        <v>52</v>
      </c>
      <c r="H663" s="58" t="s">
        <v>10</v>
      </c>
      <c r="I663" s="65" t="s">
        <v>53</v>
      </c>
      <c r="J663" s="73"/>
      <c r="K663" s="17">
        <f>K664</f>
        <v>1707.6</v>
      </c>
      <c r="L663" s="14"/>
    </row>
    <row r="664" spans="2:12" s="7" customFormat="1" ht="24" customHeight="1">
      <c r="B664" s="33" t="s">
        <v>347</v>
      </c>
      <c r="C664" s="34" t="s">
        <v>437</v>
      </c>
      <c r="D664" s="73" t="s">
        <v>33</v>
      </c>
      <c r="E664" s="73" t="s">
        <v>1</v>
      </c>
      <c r="F664" s="94" t="s">
        <v>27</v>
      </c>
      <c r="G664" s="94" t="s">
        <v>52</v>
      </c>
      <c r="H664" s="94" t="s">
        <v>10</v>
      </c>
      <c r="I664" s="94" t="s">
        <v>348</v>
      </c>
      <c r="J664" s="73"/>
      <c r="K664" s="17">
        <f>K665+K666</f>
        <v>1707.6</v>
      </c>
      <c r="L664" s="14"/>
    </row>
    <row r="665" spans="2:14" s="14" customFormat="1" ht="37.5" customHeight="1">
      <c r="B665" s="33" t="s">
        <v>442</v>
      </c>
      <c r="C665" s="34" t="s">
        <v>437</v>
      </c>
      <c r="D665" s="73" t="s">
        <v>33</v>
      </c>
      <c r="E665" s="73" t="s">
        <v>1</v>
      </c>
      <c r="F665" s="57" t="s">
        <v>27</v>
      </c>
      <c r="G665" s="58" t="s">
        <v>52</v>
      </c>
      <c r="H665" s="58" t="s">
        <v>10</v>
      </c>
      <c r="I665" s="65" t="s">
        <v>348</v>
      </c>
      <c r="J665" s="73" t="s">
        <v>349</v>
      </c>
      <c r="K665" s="3">
        <f>1753.2-718.5+682.5-150+145-13.17</f>
        <v>1699.03</v>
      </c>
      <c r="N665" s="23"/>
    </row>
    <row r="666" spans="2:14" s="7" customFormat="1" ht="30" customHeight="1">
      <c r="B666" s="33" t="s">
        <v>63</v>
      </c>
      <c r="C666" s="34" t="s">
        <v>437</v>
      </c>
      <c r="D666" s="73" t="s">
        <v>33</v>
      </c>
      <c r="E666" s="73" t="s">
        <v>1</v>
      </c>
      <c r="F666" s="57" t="s">
        <v>27</v>
      </c>
      <c r="G666" s="58" t="s">
        <v>52</v>
      </c>
      <c r="H666" s="58" t="s">
        <v>10</v>
      </c>
      <c r="I666" s="65" t="s">
        <v>348</v>
      </c>
      <c r="J666" s="73" t="s">
        <v>64</v>
      </c>
      <c r="K666" s="3">
        <f>7+2-0.43</f>
        <v>8.57</v>
      </c>
      <c r="L666" s="14"/>
      <c r="N666" s="24"/>
    </row>
    <row r="667" spans="2:12" s="7" customFormat="1" ht="24.75" customHeight="1">
      <c r="B667" s="33" t="s">
        <v>443</v>
      </c>
      <c r="C667" s="34" t="s">
        <v>437</v>
      </c>
      <c r="D667" s="96" t="s">
        <v>16</v>
      </c>
      <c r="E667" s="96" t="s">
        <v>2</v>
      </c>
      <c r="F667" s="57"/>
      <c r="G667" s="58"/>
      <c r="H667" s="58"/>
      <c r="I667" s="65"/>
      <c r="J667" s="73"/>
      <c r="K667" s="17">
        <f>K668</f>
        <v>9.869999999999996</v>
      </c>
      <c r="L667" s="14"/>
    </row>
    <row r="668" spans="2:12" s="7" customFormat="1" ht="20.25" customHeight="1">
      <c r="B668" s="33" t="s">
        <v>384</v>
      </c>
      <c r="C668" s="34" t="s">
        <v>437</v>
      </c>
      <c r="D668" s="35" t="s">
        <v>16</v>
      </c>
      <c r="E668" s="35" t="s">
        <v>1</v>
      </c>
      <c r="F668" s="57"/>
      <c r="G668" s="58"/>
      <c r="H668" s="58"/>
      <c r="I668" s="65"/>
      <c r="J668" s="73"/>
      <c r="K668" s="17">
        <f>K669</f>
        <v>9.869999999999996</v>
      </c>
      <c r="L668" s="14"/>
    </row>
    <row r="669" spans="2:12" s="7" customFormat="1" ht="45.75" customHeight="1">
      <c r="B669" s="33" t="s">
        <v>93</v>
      </c>
      <c r="C669" s="34" t="s">
        <v>437</v>
      </c>
      <c r="D669" s="35" t="s">
        <v>16</v>
      </c>
      <c r="E669" s="34" t="s">
        <v>1</v>
      </c>
      <c r="F669" s="35" t="s">
        <v>33</v>
      </c>
      <c r="G669" s="36" t="s">
        <v>52</v>
      </c>
      <c r="H669" s="36" t="s">
        <v>2</v>
      </c>
      <c r="I669" s="37" t="s">
        <v>53</v>
      </c>
      <c r="J669" s="73"/>
      <c r="K669" s="17">
        <f>K670</f>
        <v>9.869999999999996</v>
      </c>
      <c r="L669" s="14"/>
    </row>
    <row r="670" spans="2:12" s="7" customFormat="1" ht="71.25" customHeight="1">
      <c r="B670" s="33" t="s">
        <v>94</v>
      </c>
      <c r="C670" s="34" t="s">
        <v>437</v>
      </c>
      <c r="D670" s="35" t="s">
        <v>16</v>
      </c>
      <c r="E670" s="35" t="s">
        <v>1</v>
      </c>
      <c r="F670" s="35" t="s">
        <v>33</v>
      </c>
      <c r="G670" s="36" t="s">
        <v>55</v>
      </c>
      <c r="H670" s="36" t="s">
        <v>2</v>
      </c>
      <c r="I670" s="37" t="s">
        <v>53</v>
      </c>
      <c r="J670" s="73"/>
      <c r="K670" s="17">
        <f>K671</f>
        <v>9.869999999999996</v>
      </c>
      <c r="L670" s="14"/>
    </row>
    <row r="671" spans="2:12" s="7" customFormat="1" ht="22.5" customHeight="1">
      <c r="B671" s="33" t="s">
        <v>382</v>
      </c>
      <c r="C671" s="34" t="s">
        <v>444</v>
      </c>
      <c r="D671" s="35" t="s">
        <v>16</v>
      </c>
      <c r="E671" s="34" t="s">
        <v>1</v>
      </c>
      <c r="F671" s="91" t="s">
        <v>33</v>
      </c>
      <c r="G671" s="91" t="s">
        <v>55</v>
      </c>
      <c r="H671" s="91" t="s">
        <v>1</v>
      </c>
      <c r="I671" s="91" t="s">
        <v>383</v>
      </c>
      <c r="J671" s="73"/>
      <c r="K671" s="17">
        <f>K672</f>
        <v>9.869999999999996</v>
      </c>
      <c r="L671" s="14"/>
    </row>
    <row r="672" spans="2:14" s="14" customFormat="1" ht="15.75" customHeight="1">
      <c r="B672" s="173" t="s">
        <v>384</v>
      </c>
      <c r="C672" s="34" t="s">
        <v>437</v>
      </c>
      <c r="D672" s="35" t="s">
        <v>16</v>
      </c>
      <c r="E672" s="35" t="s">
        <v>1</v>
      </c>
      <c r="F672" s="35" t="s">
        <v>33</v>
      </c>
      <c r="G672" s="36" t="s">
        <v>55</v>
      </c>
      <c r="H672" s="36" t="s">
        <v>1</v>
      </c>
      <c r="I672" s="37" t="s">
        <v>383</v>
      </c>
      <c r="J672" s="73" t="s">
        <v>385</v>
      </c>
      <c r="K672" s="17">
        <f>98-22.76-40-10-15.37</f>
        <v>9.869999999999996</v>
      </c>
      <c r="N672" s="196"/>
    </row>
    <row r="673" spans="2:12" s="7" customFormat="1" ht="35.25" customHeight="1">
      <c r="B673" s="88" t="s">
        <v>445</v>
      </c>
      <c r="C673" s="34" t="s">
        <v>437</v>
      </c>
      <c r="D673" s="35" t="s">
        <v>19</v>
      </c>
      <c r="E673" s="35" t="s">
        <v>2</v>
      </c>
      <c r="F673" s="57"/>
      <c r="G673" s="58"/>
      <c r="H673" s="58"/>
      <c r="I673" s="65"/>
      <c r="J673" s="73"/>
      <c r="K673" s="17">
        <f>K674+K682+K688</f>
        <v>36637.9</v>
      </c>
      <c r="L673" s="14"/>
    </row>
    <row r="674" spans="2:12" s="7" customFormat="1" ht="42" customHeight="1">
      <c r="B674" s="88" t="s">
        <v>38</v>
      </c>
      <c r="C674" s="34" t="s">
        <v>437</v>
      </c>
      <c r="D674" s="35" t="s">
        <v>19</v>
      </c>
      <c r="E674" s="35" t="s">
        <v>1</v>
      </c>
      <c r="F674" s="57"/>
      <c r="G674" s="58"/>
      <c r="H674" s="58"/>
      <c r="I674" s="65"/>
      <c r="J674" s="73"/>
      <c r="K674" s="17">
        <f>K675</f>
        <v>9267.4</v>
      </c>
      <c r="L674" s="14"/>
    </row>
    <row r="675" spans="2:12" s="7" customFormat="1" ht="45" customHeight="1">
      <c r="B675" s="33" t="s">
        <v>93</v>
      </c>
      <c r="C675" s="34" t="s">
        <v>437</v>
      </c>
      <c r="D675" s="35" t="s">
        <v>19</v>
      </c>
      <c r="E675" s="34" t="s">
        <v>1</v>
      </c>
      <c r="F675" s="91" t="s">
        <v>33</v>
      </c>
      <c r="G675" s="91" t="s">
        <v>52</v>
      </c>
      <c r="H675" s="91" t="s">
        <v>2</v>
      </c>
      <c r="I675" s="91" t="s">
        <v>53</v>
      </c>
      <c r="J675" s="73"/>
      <c r="K675" s="17">
        <f>K676</f>
        <v>9267.4</v>
      </c>
      <c r="L675" s="14"/>
    </row>
    <row r="676" spans="2:12" s="7" customFormat="1" ht="33" customHeight="1">
      <c r="B676" s="33" t="s">
        <v>386</v>
      </c>
      <c r="C676" s="34" t="s">
        <v>437</v>
      </c>
      <c r="D676" s="35" t="s">
        <v>19</v>
      </c>
      <c r="E676" s="35" t="s">
        <v>1</v>
      </c>
      <c r="F676" s="35" t="s">
        <v>33</v>
      </c>
      <c r="G676" s="36" t="s">
        <v>62</v>
      </c>
      <c r="H676" s="36" t="s">
        <v>2</v>
      </c>
      <c r="I676" s="37" t="s">
        <v>53</v>
      </c>
      <c r="J676" s="73"/>
      <c r="K676" s="17">
        <f>K677</f>
        <v>9267.4</v>
      </c>
      <c r="L676" s="14"/>
    </row>
    <row r="677" spans="2:12" s="7" customFormat="1" ht="31.5" customHeight="1">
      <c r="B677" s="88" t="s">
        <v>387</v>
      </c>
      <c r="C677" s="34" t="s">
        <v>437</v>
      </c>
      <c r="D677" s="35" t="s">
        <v>19</v>
      </c>
      <c r="E677" s="34" t="s">
        <v>1</v>
      </c>
      <c r="F677" s="91" t="s">
        <v>33</v>
      </c>
      <c r="G677" s="91" t="s">
        <v>62</v>
      </c>
      <c r="H677" s="91" t="s">
        <v>1</v>
      </c>
      <c r="I677" s="91" t="s">
        <v>53</v>
      </c>
      <c r="J677" s="73"/>
      <c r="K677" s="17">
        <f>K678+K680</f>
        <v>9267.4</v>
      </c>
      <c r="L677" s="14"/>
    </row>
    <row r="678" spans="2:12" s="7" customFormat="1" ht="31.5" customHeight="1">
      <c r="B678" s="88" t="s">
        <v>388</v>
      </c>
      <c r="C678" s="34" t="s">
        <v>437</v>
      </c>
      <c r="D678" s="35" t="s">
        <v>19</v>
      </c>
      <c r="E678" s="34" t="s">
        <v>1</v>
      </c>
      <c r="F678" s="36" t="s">
        <v>33</v>
      </c>
      <c r="G678" s="36" t="s">
        <v>62</v>
      </c>
      <c r="H678" s="36" t="s">
        <v>1</v>
      </c>
      <c r="I678" s="37" t="s">
        <v>389</v>
      </c>
      <c r="J678" s="73"/>
      <c r="K678" s="17">
        <f>K679</f>
        <v>6863.4</v>
      </c>
      <c r="L678" s="14"/>
    </row>
    <row r="679" spans="2:12" s="7" customFormat="1" ht="19.5" customHeight="1">
      <c r="B679" s="33" t="s">
        <v>390</v>
      </c>
      <c r="C679" s="34" t="s">
        <v>437</v>
      </c>
      <c r="D679" s="35" t="s">
        <v>19</v>
      </c>
      <c r="E679" s="34" t="s">
        <v>1</v>
      </c>
      <c r="F679" s="91" t="s">
        <v>33</v>
      </c>
      <c r="G679" s="91" t="s">
        <v>62</v>
      </c>
      <c r="H679" s="91" t="s">
        <v>1</v>
      </c>
      <c r="I679" s="91" t="s">
        <v>389</v>
      </c>
      <c r="J679" s="73" t="s">
        <v>391</v>
      </c>
      <c r="K679" s="17">
        <v>6863.4</v>
      </c>
      <c r="L679" s="14"/>
    </row>
    <row r="680" spans="2:12" s="7" customFormat="1" ht="96" customHeight="1">
      <c r="B680" s="88" t="s">
        <v>392</v>
      </c>
      <c r="C680" s="34" t="s">
        <v>437</v>
      </c>
      <c r="D680" s="35" t="s">
        <v>19</v>
      </c>
      <c r="E680" s="35" t="s">
        <v>1</v>
      </c>
      <c r="F680" s="35" t="s">
        <v>33</v>
      </c>
      <c r="G680" s="36" t="s">
        <v>62</v>
      </c>
      <c r="H680" s="36" t="s">
        <v>1</v>
      </c>
      <c r="I680" s="37" t="s">
        <v>393</v>
      </c>
      <c r="J680" s="73"/>
      <c r="K680" s="17">
        <f>K681</f>
        <v>2404</v>
      </c>
      <c r="L680" s="14"/>
    </row>
    <row r="681" spans="2:13" s="7" customFormat="1" ht="15.75" customHeight="1">
      <c r="B681" s="33" t="s">
        <v>390</v>
      </c>
      <c r="C681" s="34" t="s">
        <v>437</v>
      </c>
      <c r="D681" s="35" t="s">
        <v>19</v>
      </c>
      <c r="E681" s="34" t="s">
        <v>1</v>
      </c>
      <c r="F681" s="36" t="s">
        <v>33</v>
      </c>
      <c r="G681" s="36" t="s">
        <v>62</v>
      </c>
      <c r="H681" s="36" t="s">
        <v>1</v>
      </c>
      <c r="I681" s="37" t="s">
        <v>393</v>
      </c>
      <c r="J681" s="73" t="s">
        <v>391</v>
      </c>
      <c r="K681" s="17">
        <f>2471-67</f>
        <v>2404</v>
      </c>
      <c r="L681" s="14"/>
      <c r="M681" s="23"/>
    </row>
    <row r="682" spans="2:12" s="7" customFormat="1" ht="15.75" customHeight="1">
      <c r="B682" s="88" t="s">
        <v>39</v>
      </c>
      <c r="C682" s="34" t="s">
        <v>437</v>
      </c>
      <c r="D682" s="35" t="s">
        <v>19</v>
      </c>
      <c r="E682" s="35" t="s">
        <v>4</v>
      </c>
      <c r="F682" s="57"/>
      <c r="G682" s="58"/>
      <c r="H682" s="58"/>
      <c r="I682" s="65"/>
      <c r="J682" s="73"/>
      <c r="K682" s="17">
        <f>K683</f>
        <v>26823.300000000003</v>
      </c>
      <c r="L682" s="14"/>
    </row>
    <row r="683" spans="2:12" s="7" customFormat="1" ht="42.75" customHeight="1">
      <c r="B683" s="33" t="s">
        <v>93</v>
      </c>
      <c r="C683" s="34" t="s">
        <v>437</v>
      </c>
      <c r="D683" s="35" t="s">
        <v>19</v>
      </c>
      <c r="E683" s="34" t="s">
        <v>4</v>
      </c>
      <c r="F683" s="91" t="s">
        <v>33</v>
      </c>
      <c r="G683" s="91" t="s">
        <v>52</v>
      </c>
      <c r="H683" s="91" t="s">
        <v>2</v>
      </c>
      <c r="I683" s="91" t="s">
        <v>53</v>
      </c>
      <c r="J683" s="73"/>
      <c r="K683" s="17">
        <f>K684</f>
        <v>26823.300000000003</v>
      </c>
      <c r="L683" s="14"/>
    </row>
    <row r="684" spans="2:12" s="7" customFormat="1" ht="29.25" customHeight="1">
      <c r="B684" s="33" t="s">
        <v>386</v>
      </c>
      <c r="C684" s="34" t="s">
        <v>437</v>
      </c>
      <c r="D684" s="35" t="s">
        <v>19</v>
      </c>
      <c r="E684" s="34" t="s">
        <v>4</v>
      </c>
      <c r="F684" s="36" t="s">
        <v>33</v>
      </c>
      <c r="G684" s="36" t="s">
        <v>62</v>
      </c>
      <c r="H684" s="36" t="s">
        <v>2</v>
      </c>
      <c r="I684" s="37" t="s">
        <v>53</v>
      </c>
      <c r="J684" s="73"/>
      <c r="K684" s="17">
        <f>K685</f>
        <v>26823.300000000003</v>
      </c>
      <c r="L684" s="14"/>
    </row>
    <row r="685" spans="2:12" s="7" customFormat="1" ht="30" customHeight="1">
      <c r="B685" s="88" t="s">
        <v>394</v>
      </c>
      <c r="C685" s="34" t="s">
        <v>437</v>
      </c>
      <c r="D685" s="35" t="s">
        <v>19</v>
      </c>
      <c r="E685" s="34" t="s">
        <v>4</v>
      </c>
      <c r="F685" s="36" t="s">
        <v>33</v>
      </c>
      <c r="G685" s="36" t="s">
        <v>62</v>
      </c>
      <c r="H685" s="36" t="s">
        <v>4</v>
      </c>
      <c r="I685" s="37" t="s">
        <v>53</v>
      </c>
      <c r="J685" s="73"/>
      <c r="K685" s="17">
        <f>K686</f>
        <v>26823.300000000003</v>
      </c>
      <c r="L685" s="14"/>
    </row>
    <row r="686" spans="2:12" s="7" customFormat="1" ht="42" customHeight="1">
      <c r="B686" s="88" t="s">
        <v>395</v>
      </c>
      <c r="C686" s="34" t="s">
        <v>437</v>
      </c>
      <c r="D686" s="35" t="s">
        <v>19</v>
      </c>
      <c r="E686" s="34" t="s">
        <v>4</v>
      </c>
      <c r="F686" s="91" t="s">
        <v>33</v>
      </c>
      <c r="G686" s="91" t="s">
        <v>62</v>
      </c>
      <c r="H686" s="91" t="s">
        <v>4</v>
      </c>
      <c r="I686" s="91" t="s">
        <v>396</v>
      </c>
      <c r="J686" s="73"/>
      <c r="K686" s="17">
        <f>K687</f>
        <v>26823.300000000003</v>
      </c>
      <c r="L686" s="14"/>
    </row>
    <row r="687" spans="2:14" s="7" customFormat="1" ht="15.75" customHeight="1">
      <c r="B687" s="33" t="s">
        <v>390</v>
      </c>
      <c r="C687" s="34" t="s">
        <v>437</v>
      </c>
      <c r="D687" s="35" t="s">
        <v>19</v>
      </c>
      <c r="E687" s="34" t="s">
        <v>4</v>
      </c>
      <c r="F687" s="36" t="s">
        <v>33</v>
      </c>
      <c r="G687" s="36" t="s">
        <v>62</v>
      </c>
      <c r="H687" s="36" t="s">
        <v>4</v>
      </c>
      <c r="I687" s="37" t="s">
        <v>396</v>
      </c>
      <c r="J687" s="73" t="s">
        <v>391</v>
      </c>
      <c r="K687" s="17">
        <f>17056.9+5057.5-7.1-484+2300+2900</f>
        <v>26823.300000000003</v>
      </c>
      <c r="L687" s="14"/>
      <c r="N687" s="22"/>
    </row>
    <row r="688" spans="2:12" s="7" customFormat="1" ht="15.75" customHeight="1">
      <c r="B688" s="189" t="s">
        <v>40</v>
      </c>
      <c r="C688" s="34" t="s">
        <v>437</v>
      </c>
      <c r="D688" s="34" t="s">
        <v>19</v>
      </c>
      <c r="E688" s="34" t="s">
        <v>6</v>
      </c>
      <c r="F688" s="36"/>
      <c r="G688" s="36"/>
      <c r="H688" s="36"/>
      <c r="I688" s="37"/>
      <c r="J688" s="73"/>
      <c r="K688" s="17">
        <f>K689</f>
        <v>547.2</v>
      </c>
      <c r="L688" s="14"/>
    </row>
    <row r="689" spans="2:12" s="7" customFormat="1" ht="55.5" customHeight="1">
      <c r="B689" s="154" t="s">
        <v>397</v>
      </c>
      <c r="C689" s="34" t="s">
        <v>437</v>
      </c>
      <c r="D689" s="34" t="s">
        <v>19</v>
      </c>
      <c r="E689" s="34" t="s">
        <v>6</v>
      </c>
      <c r="F689" s="36" t="s">
        <v>33</v>
      </c>
      <c r="G689" s="36" t="s">
        <v>62</v>
      </c>
      <c r="H689" s="36" t="s">
        <v>6</v>
      </c>
      <c r="I689" s="37" t="s">
        <v>79</v>
      </c>
      <c r="J689" s="73"/>
      <c r="K689" s="17">
        <f>K690</f>
        <v>547.2</v>
      </c>
      <c r="L689" s="14"/>
    </row>
    <row r="690" spans="2:14" s="7" customFormat="1" ht="15.75" customHeight="1">
      <c r="B690" s="189" t="s">
        <v>186</v>
      </c>
      <c r="C690" s="34" t="s">
        <v>437</v>
      </c>
      <c r="D690" s="34" t="s">
        <v>19</v>
      </c>
      <c r="E690" s="34" t="s">
        <v>6</v>
      </c>
      <c r="F690" s="36" t="s">
        <v>33</v>
      </c>
      <c r="G690" s="36" t="s">
        <v>62</v>
      </c>
      <c r="H690" s="36" t="s">
        <v>6</v>
      </c>
      <c r="I690" s="37" t="s">
        <v>79</v>
      </c>
      <c r="J690" s="73" t="s">
        <v>187</v>
      </c>
      <c r="K690" s="3">
        <f>488.8+57.23+1.2-0.03</f>
        <v>547.2</v>
      </c>
      <c r="L690" s="14"/>
      <c r="M690" s="22"/>
      <c r="N690" s="24"/>
    </row>
    <row r="691" spans="2:11" ht="15.75" customHeight="1">
      <c r="B691" s="190" t="s">
        <v>41</v>
      </c>
      <c r="C691" s="90"/>
      <c r="D691" s="90"/>
      <c r="E691" s="90"/>
      <c r="F691" s="191"/>
      <c r="G691" s="191"/>
      <c r="H691" s="191"/>
      <c r="I691" s="191"/>
      <c r="J691" s="34"/>
      <c r="K691" s="153">
        <f>K13+K185+K207+K424+K495+K596</f>
        <v>491282.14</v>
      </c>
    </row>
    <row r="694" spans="11:17" ht="12.75">
      <c r="K694" s="192"/>
      <c r="Q694" s="221"/>
    </row>
    <row r="695" ht="12.75">
      <c r="K695" s="192"/>
    </row>
    <row r="696" ht="12.75">
      <c r="K696" s="192"/>
    </row>
    <row r="697" spans="11:17" ht="12.75">
      <c r="K697" s="192"/>
      <c r="M697" s="13"/>
      <c r="N697" s="13"/>
      <c r="O697" s="13"/>
      <c r="P697" s="13"/>
      <c r="Q697" s="13"/>
    </row>
    <row r="698" ht="12.75">
      <c r="K698" s="192"/>
    </row>
    <row r="699" ht="12.75">
      <c r="K699" s="192"/>
    </row>
    <row r="700" ht="12.75">
      <c r="K700" s="192"/>
    </row>
    <row r="701" ht="12.75">
      <c r="K701" s="192"/>
    </row>
    <row r="702" ht="12.75">
      <c r="K702" s="192"/>
    </row>
    <row r="703" ht="12.75">
      <c r="K703" s="192"/>
    </row>
    <row r="704" ht="12.75">
      <c r="K704" s="192"/>
    </row>
    <row r="706" ht="12.75">
      <c r="K706" s="234"/>
    </row>
    <row r="708" ht="12.75">
      <c r="K708" s="193"/>
    </row>
  </sheetData>
  <sheetProtection selectLockedCells="1" selectUnlockedCells="1"/>
  <autoFilter ref="B12:K691"/>
  <mergeCells count="3">
    <mergeCell ref="B6:K7"/>
    <mergeCell ref="F9:I11"/>
    <mergeCell ref="K9:K11"/>
  </mergeCells>
  <printOptions/>
  <pageMargins left="0.9840277777777777" right="0.5902777777777778" top="0.5902777777777778" bottom="0.39375" header="0.5118055555555555" footer="0.5118055555555555"/>
  <pageSetup horizontalDpi="300" verticalDpi="300" orientation="portrait" paperSize="9" scale="61" r:id="rId3"/>
  <rowBreaks count="1" manualBreakCount="1">
    <brk id="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fin-2</dc:creator>
  <cp:keywords/>
  <dc:description/>
  <cp:lastModifiedBy>Устинов</cp:lastModifiedBy>
  <cp:lastPrinted>2020-07-10T09:52:41Z</cp:lastPrinted>
  <dcterms:created xsi:type="dcterms:W3CDTF">2019-04-17T06:15:10Z</dcterms:created>
  <dcterms:modified xsi:type="dcterms:W3CDTF">2020-07-10T09:52:47Z</dcterms:modified>
  <cp:category/>
  <cp:version/>
  <cp:contentType/>
  <cp:contentStatus/>
</cp:coreProperties>
</file>