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 (мун.прогр.)" sheetId="4" r:id="rId4"/>
  </sheets>
  <definedNames>
    <definedName name="_xlnm._FilterDatabase" localSheetId="1" hidden="1">'приложение 4'!$C$14:$H$514</definedName>
    <definedName name="_xlnm._FilterDatabase" localSheetId="2" hidden="1">'приложение 5'!$A$11:$I$569</definedName>
    <definedName name="_xlnm.Print_Titles" localSheetId="1">'приложение 4'!$15:$18</definedName>
    <definedName name="_xlnm.Print_Titles" localSheetId="2">'приложение 5'!$15:$18</definedName>
    <definedName name="_xlnm.Print_Area" localSheetId="1">'приложение 4'!$B$1:$H$514</definedName>
    <definedName name="_xlnm.Print_Area" localSheetId="2">'приложение 5'!$B$1:$I$569</definedName>
    <definedName name="_xlnm.Print_Area" localSheetId="3">'приложение 6 (мун.прогр.)'!$A$1:$G$326</definedName>
  </definedNames>
  <calcPr fullCalcOnLoad="1"/>
</workbook>
</file>

<file path=xl/sharedStrings.xml><?xml version="1.0" encoding="utf-8"?>
<sst xmlns="http://schemas.openxmlformats.org/spreadsheetml/2006/main" count="6234" uniqueCount="699">
  <si>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</t>
  </si>
  <si>
    <t>Санитарно-эпидемиологическое благополучие</t>
  </si>
  <si>
    <t>120</t>
  </si>
  <si>
    <t>Расходы на выплаты персоналу муниципальных органов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</si>
  <si>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</si>
  <si>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</si>
  <si>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</si>
  <si>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</si>
  <si>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</si>
  <si>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</si>
  <si>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</si>
  <si>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</si>
  <si>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</si>
  <si>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</si>
  <si>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</si>
  <si>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</si>
  <si>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</si>
  <si>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</si>
  <si>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</si>
  <si>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</si>
  <si>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</si>
  <si>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</si>
  <si>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Подпрограмма 1 «Профилактика преступлений и иных правонарушений»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</si>
  <si>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</si>
  <si>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</si>
  <si>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</si>
  <si>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</si>
  <si>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08 0 01 S1360</t>
  </si>
  <si>
    <t>Расходы на ведение бухгалтерского учета в в образовательных учреждениях за счет субвенции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</si>
  <si>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дорог"(фед.сред)</t>
  </si>
  <si>
    <t>14 0 04 L0180</t>
  </si>
  <si>
    <t>Основное мероприятие 4 "Приобретение бланков маршрутных карт автобусных маршрутов и бланков свидетельств об осуществлении перевозок по маршруту регулярных перевозок</t>
  </si>
  <si>
    <t>08 0 04 00704</t>
  </si>
  <si>
    <t>Приобретение маршрутных карт</t>
  </si>
  <si>
    <t>Муниципальная программа «Развитие дошкольного, общего и дополнительного образования в Устюженском муниципальном районе на 2016-2018 годы»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</si>
  <si>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</si>
  <si>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</si>
  <si>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</si>
  <si>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01 0 12 L4980</t>
  </si>
  <si>
    <t>Расходы на обеспечение функций органов местного самоуправления</t>
  </si>
  <si>
    <t>01 0 11 00000</t>
  </si>
  <si>
    <t>01 0 11 S3230</t>
  </si>
  <si>
    <t>01 0 13 L0970</t>
  </si>
  <si>
    <t>Муниципальная программа  «Сохранение и развитие культурного потенциала Устюженского  муниципального района  на 2016-2018 годы»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</si>
  <si>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</si>
  <si>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</si>
  <si>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>Муниципальная программа "Устойчивое развитие сельских территорий Устюженского муниципального района на период 2014-2017 годы до 2020 года"</t>
  </si>
  <si>
    <t>Муниципальная программа «Управление муниципальным имуществом Устюженского муниципального района на период 2016-2020 годы»</t>
  </si>
  <si>
    <t>01 0 12 00000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</si>
  <si>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</si>
  <si>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</si>
  <si>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 xml:space="preserve">Основное мероприятие 13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</si>
  <si>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</si>
  <si>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01 0 13 00000</t>
  </si>
  <si>
    <t>04 0 01 00000</t>
  </si>
  <si>
    <t>06 0 0313590</t>
  </si>
  <si>
    <t>06 0 0000000</t>
  </si>
  <si>
    <t>01 0 11 16590</t>
  </si>
  <si>
    <t>Организация и осуществление мероприятий по работе с детьми и молодежью</t>
  </si>
  <si>
    <t>04 0 01 20590</t>
  </si>
  <si>
    <t>04 0 03 00000</t>
  </si>
  <si>
    <t>04 0 03 20590</t>
  </si>
  <si>
    <t>Учреждения культуры (Дома культуры)</t>
  </si>
  <si>
    <t>02 0 01 00000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</si>
  <si>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</si>
  <si>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</si>
  <si>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02 0 02 00000</t>
  </si>
  <si>
    <t>02 0 03 00000</t>
  </si>
  <si>
    <t>Учреждения культуры (Библиотеки)</t>
  </si>
  <si>
    <t>02 0 03 05280</t>
  </si>
  <si>
    <t>Софинансирование расходов на комплектование книжных  фондов общедоступных библиотек</t>
  </si>
  <si>
    <t>Расходы на содержание управления по культуре, туризму, спорту и молодежной политике администрации района</t>
  </si>
  <si>
    <t>02 0 04 00000</t>
  </si>
  <si>
    <t>04 0 04 20590</t>
  </si>
  <si>
    <t>04 0 04 00000</t>
  </si>
  <si>
    <t>04 0 02 00000</t>
  </si>
  <si>
    <t>04 0 02 20590</t>
  </si>
  <si>
    <t>Мероприятия в области туризма</t>
  </si>
  <si>
    <t>12 0 05 00000</t>
  </si>
  <si>
    <t>Расходы на обеспечение функций государственных (муниципальных) органов</t>
  </si>
  <si>
    <t>12 0 01 00190</t>
  </si>
  <si>
    <t>Мероприятия в области спорта и физической культуры</t>
  </si>
  <si>
    <t>05 0 01 00000</t>
  </si>
  <si>
    <t>Мероприятия по профилактиве преступлений и иных правонарушений</t>
  </si>
  <si>
    <t>03 1 03 00000</t>
  </si>
  <si>
    <t>Проведение мероприятий на внедрение и (или) эксплуатацию аппаратно-программного комплекса "Безопасный город"</t>
  </si>
  <si>
    <t>03 1 01 01020</t>
  </si>
  <si>
    <t>16 0 02 01611</t>
  </si>
  <si>
    <t>12 0 05 01130</t>
  </si>
  <si>
    <t>05 0 02 00000</t>
  </si>
  <si>
    <t>05 0 02 00490</t>
  </si>
  <si>
    <t>05 0 02 05280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</si>
  <si>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</si>
  <si>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</si>
  <si>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Муниципальная программа "Формирование доступной среды жизнедеятельности для инвалидов и других маломобильных групп населения в Устюженском муниципальном районе на 2016-2020 годы"</t>
  </si>
  <si>
    <t>18 0 00 00000</t>
  </si>
  <si>
    <t>18 0 02 00000</t>
  </si>
  <si>
    <t>18 0 02 00118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</si>
  <si>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</si>
  <si>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</si>
  <si>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</si>
  <si>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14 0 04 00000</t>
  </si>
  <si>
    <t>Строительство фельдшерско-акушерских пунктов и офисов врача общей практики</t>
  </si>
  <si>
    <t>ведомственная целевая программа "Предотвращение распространения сорного растения борщевик Сосновского на территории Устюженского муниципального района на 2017-2020 годы"</t>
  </si>
  <si>
    <t>35 0 00 00000</t>
  </si>
  <si>
    <t>35 0 00 S1400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</si>
  <si>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 граждан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</si>
  <si>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</si>
  <si>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</si>
  <si>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</si>
  <si>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01 0 11 00230</t>
  </si>
  <si>
    <t>Ремонт помещения дошкольной группы</t>
  </si>
  <si>
    <t>01 0 12 00120</t>
  </si>
  <si>
    <t>реализация проекта "Народный бюджет"</t>
  </si>
  <si>
    <t>75 0 00 00090</t>
  </si>
  <si>
    <t>830</t>
  </si>
  <si>
    <t>Выплаты по исполнительным листам</t>
  </si>
  <si>
    <t>исполнительные листы</t>
  </si>
  <si>
    <t>Расходы на комплектование книжных  фондов общедоступных библиотек</t>
  </si>
  <si>
    <t>Расходы на обеспечение развития и укрепления материально-технической базы муниципальных домов культуры</t>
  </si>
  <si>
    <t>14 0 04 02250</t>
  </si>
  <si>
    <t>Другие вопросы в области здравоохранения</t>
  </si>
  <si>
    <t xml:space="preserve">         Устюженского муниципального района</t>
  </si>
  <si>
    <t xml:space="preserve">         к решению  Земского Собрания</t>
  </si>
  <si>
    <t>12 0 06 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</si>
  <si>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</si>
  <si>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</si>
  <si>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</si>
  <si>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 Строительство, реконструкция объектов социальной и коммунальной инфраструктуры муниципальной собственности</t>
  </si>
  <si>
    <t>05 0 05 00490</t>
  </si>
  <si>
    <t>Основное мероприятие  Развитие культурно-досуговой деятельности</t>
  </si>
  <si>
    <t>Основное мероприятие  Развитие музейного дела</t>
  </si>
  <si>
    <t>Основное мероприятие  "Развитие общедоступных библиотек"</t>
  </si>
  <si>
    <t>Основное мероприятие  "Обеспечение условий реализации программы"</t>
  </si>
  <si>
    <t>Основное мероприятие  «Организация предоставления дополнительного образования в муниципальных образовательных организациях района»</t>
  </si>
  <si>
    <t>02 0 05 00000</t>
  </si>
  <si>
    <t>02 0 05 05590</t>
  </si>
  <si>
    <t>Муниципальная программа "Энергосбережение на территории Устюженского муниципального раойна на 2016-2020 годы"</t>
  </si>
  <si>
    <t>06 0 00 00000</t>
  </si>
  <si>
    <t>Основное мероприятие "Проведение энергетического обследования муниципальных учреждений района"</t>
  </si>
  <si>
    <t>06 0 01 00000</t>
  </si>
  <si>
    <t>06 0 01 00601</t>
  </si>
  <si>
    <t xml:space="preserve">Реализация непрограммных расходов бюджета </t>
  </si>
  <si>
    <t>75 0 00 05590</t>
  </si>
  <si>
    <t>75 0 00 00500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</si>
  <si>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</si>
  <si>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</si>
  <si>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>Основное мероприятие "Предотвращение распространения сорного растения борщевик Сосновского"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</si>
  <si>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</si>
  <si>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</si>
  <si>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</si>
  <si>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</si>
  <si>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</si>
  <si>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Распределение бюджетных ассигнований на реализацию муниципальных программ Устюженского муниципального района</t>
  </si>
  <si>
    <t>Резервный фонд</t>
  </si>
  <si>
    <t>Резервные средства</t>
  </si>
  <si>
    <t>870</t>
  </si>
  <si>
    <t>ИТОГО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</si>
  <si>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</si>
  <si>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</si>
  <si>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</si>
  <si>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</si>
  <si>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Привлечение общественности к охране общественного порядка</t>
  </si>
  <si>
    <t>Судебная система</t>
  </si>
  <si>
    <t>Общеэкономические вопросы</t>
  </si>
  <si>
    <t>Управление по культуре, туризму, спорту и молодежной политике администрации   Устюженского муниципального района</t>
  </si>
  <si>
    <t>ВСЕГО  РАСХОДОВ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</si>
  <si>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</si>
  <si>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</si>
  <si>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</si>
  <si>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75 0 00 00031</t>
  </si>
  <si>
    <t>01 0 04 72010</t>
  </si>
  <si>
    <t>540</t>
  </si>
  <si>
    <t>Иные межбюджетные трансферты</t>
  </si>
  <si>
    <t>Обслуживание муниципального долга</t>
  </si>
  <si>
    <t>Расходы на обеспечение деятельности (оказание услуг) казенных учреждений</t>
  </si>
  <si>
    <t>75 0 00 00150</t>
  </si>
  <si>
    <t>Обеспечение проведения выборов и референдумов</t>
  </si>
  <si>
    <t>Обеспечение деятельности избирательной комиссии</t>
  </si>
  <si>
    <t>75 0 00 00300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</si>
  <si>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</t>
  </si>
  <si>
    <t>75 0 00 00400</t>
  </si>
  <si>
    <t>110</t>
  </si>
  <si>
    <t>Организация деятельности МКУ "Устюженский МФЦ"</t>
  </si>
  <si>
    <t>Отдел централизованной бухгалтерии</t>
  </si>
  <si>
    <t>75 0 00 00401</t>
  </si>
  <si>
    <t>91 0 00 00000</t>
  </si>
  <si>
    <t>91 1 00 00000</t>
  </si>
  <si>
    <t>91 1 00 00190</t>
  </si>
  <si>
    <t>96 0 00 00000</t>
  </si>
  <si>
    <t>96 2 00 00190</t>
  </si>
  <si>
    <t>97 0 00 00000</t>
  </si>
  <si>
    <t>97 0 00 21030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</si>
  <si>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</si>
  <si>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13 0 06 00000</t>
  </si>
  <si>
    <t>13 0 06 72180</t>
  </si>
  <si>
    <t>13 0 00 00000</t>
  </si>
  <si>
    <t>Основное мероприятие 1 Предупреждение безпризорности, безнадзорности, профилактика правонарушений несовершеннолетних</t>
  </si>
  <si>
    <t>Муниципальная программа "Стимулирование развития жилищного строительства на территории Устюженского муниципального района на 2016-2020 годы"</t>
  </si>
  <si>
    <t>Муниципальная программа «Поддержка и развитие субъектов малого и среднего предпринимательства в Устюженском  муниципальном районе на период 2016-2018 годы»</t>
  </si>
  <si>
    <t>03 1 04 S1060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</si>
  <si>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</si>
  <si>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08 0 01 71350</t>
  </si>
  <si>
    <t>01 0 10 00000</t>
  </si>
  <si>
    <t>03 0 00 00000</t>
  </si>
  <si>
    <t>03 1 00 0000</t>
  </si>
  <si>
    <t>03 1 01 00000</t>
  </si>
  <si>
    <t>03 1 01 72140</t>
  </si>
  <si>
    <t>75 0 00 00020</t>
  </si>
  <si>
    <t>Снижение количества экстремистских проявлений, недопущение террористических актов</t>
  </si>
  <si>
    <t>03 1 03 00330</t>
  </si>
  <si>
    <t>75 0 00 00060</t>
  </si>
  <si>
    <t>93 0 00 00000</t>
  </si>
  <si>
    <t>93 1 00 00190</t>
  </si>
  <si>
    <t>75 0 00 00080</t>
  </si>
  <si>
    <t>(тыс. рублей)</t>
  </si>
  <si>
    <t>раздел</t>
  </si>
  <si>
    <t>подраздел</t>
  </si>
  <si>
    <t>Вид расходов</t>
  </si>
  <si>
    <t>Целевая статья</t>
  </si>
  <si>
    <t>410</t>
  </si>
  <si>
    <t>Муниципальная программа «Развитие дошкольного, общего и дополнительного образования в Устюженском муниципальном районе на 2015-2018 годы»</t>
  </si>
  <si>
    <t>01 0 00 00000</t>
  </si>
  <si>
    <t>01 0 01 00000</t>
  </si>
  <si>
    <t>Расходы на обеспечение деятельности (оказание услуг) дошкольных образовательных учреждений</t>
  </si>
  <si>
    <t>01 0 01 72010</t>
  </si>
  <si>
    <t>01 0 02 72010</t>
  </si>
  <si>
    <t>01 0 03 00000</t>
  </si>
  <si>
    <t xml:space="preserve">Сумма </t>
  </si>
  <si>
    <t>08 0 03 00703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</si>
  <si>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</si>
  <si>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05 0 01 00490</t>
  </si>
  <si>
    <t>05 0 04 00490</t>
  </si>
  <si>
    <t>05 0 01 05280</t>
  </si>
  <si>
    <t>Сельское хозяйство и рыболовство</t>
  </si>
  <si>
    <t>Коммунальное хозяйство</t>
  </si>
  <si>
    <t>4</t>
  </si>
  <si>
    <t>01 0 04 00000</t>
  </si>
  <si>
    <t>01 0 03 16590</t>
  </si>
  <si>
    <t>Основное мероприятие 5 «Обеспечение условий для функционирования муниципальных общеобразовательных организаций района»</t>
  </si>
  <si>
    <t>01 0 05 00000</t>
  </si>
  <si>
    <t>01 0 05 13590</t>
  </si>
  <si>
    <t>01 0 06 00000</t>
  </si>
  <si>
    <t>01 0 06 72020</t>
  </si>
  <si>
    <t>01 0 06 72040</t>
  </si>
  <si>
    <t>01 0 07 00000</t>
  </si>
  <si>
    <t>01 0 07 15590</t>
  </si>
  <si>
    <t>10 0 00 00000</t>
  </si>
  <si>
    <t>Муниципальная программа "Управление муниципальными финансами Устюженского муниципального района на 2016-2020 годы"</t>
  </si>
  <si>
    <t>10 1 00 00000</t>
  </si>
  <si>
    <t>10 2 00 00000</t>
  </si>
  <si>
    <t>10 3 00 00000</t>
  </si>
  <si>
    <t>10 2 00 01501</t>
  </si>
  <si>
    <t>10 3 00 00190</t>
  </si>
  <si>
    <t>03 1 01 00310</t>
  </si>
  <si>
    <t>10 3 00 05280</t>
  </si>
  <si>
    <t>10 1 00 01010</t>
  </si>
  <si>
    <t>10 2 01 00000</t>
  </si>
  <si>
    <t>10 2 01 01401</t>
  </si>
  <si>
    <t>10 2 01 72220</t>
  </si>
  <si>
    <t>10 2 02 00000</t>
  </si>
  <si>
    <t>10 2 02 01501</t>
  </si>
  <si>
    <t>01 0 02 00000</t>
  </si>
  <si>
    <t>01 0 08 00000</t>
  </si>
  <si>
    <t>01 0 08 00190</t>
  </si>
  <si>
    <t>Муниципальная программа «Реализация молодёжной политики в Устюженском муниципальном районе на 2016-2018 годы»</t>
  </si>
  <si>
    <t>04 0 00 00000</t>
  </si>
  <si>
    <t>Муниципальная программа  «Сохранение и развитие культурного потенциала Устюженского района  на 2016-2018 годы»</t>
  </si>
  <si>
    <t>02 0 00 00000</t>
  </si>
  <si>
    <t>02 0 01 01590</t>
  </si>
  <si>
    <t>02 0 02 02590</t>
  </si>
  <si>
    <t>02 0 01 05280</t>
  </si>
  <si>
    <t>02 0 03 03590</t>
  </si>
  <si>
    <t>02 0 04 00590</t>
  </si>
  <si>
    <t>Основное мероприятие 2 Реализация профилактических и пропогандистских мер, направленных на культурное, спортивное, правовое и военно-патриотическое воспитание граждан</t>
  </si>
  <si>
    <t>03 1 02 00000</t>
  </si>
  <si>
    <t>03 1 02 01020</t>
  </si>
  <si>
    <t>05 0 00 00000</t>
  </si>
  <si>
    <t>Дополнительное образование детей</t>
  </si>
  <si>
    <t>Строительство детского сада на 80 мест 2016г.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</si>
  <si>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</si>
  <si>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</si>
  <si>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 xml:space="preserve">  Строительство, реконструкция объектов социальной и коммунальной инфраструктур муниципальной собственности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</si>
  <si>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</si>
  <si>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07 0 04 00000</t>
  </si>
  <si>
    <t>07 0 04 02130</t>
  </si>
  <si>
    <t>Распределение бюджетных ассигнований по разделам, подразделам классификации расходов на 2018 год</t>
  </si>
  <si>
    <t xml:space="preserve">Физическая культура    </t>
  </si>
  <si>
    <t>Основное мероприятие "Бюджетные инвестиции на строительство объектов инфраструктуры местного значения</t>
  </si>
  <si>
    <t>строительство универсальной спортивной  площадки в г. Устюжна</t>
  </si>
  <si>
    <t>Основное мероприятие  "Организация, проведение и участие в официальных физкультурных и спортивных мероприятиях"</t>
  </si>
  <si>
    <t xml:space="preserve">Физическая культура   </t>
  </si>
  <si>
    <t>Основное мероприятие  "Обеспечение доступа к открытым и закрытым спортивным объектам</t>
  </si>
  <si>
    <t>Основное мероприятие "Реализация проектов (мероприятий) по поощрению и популизации достижений</t>
  </si>
  <si>
    <t>14 0 11 02250</t>
  </si>
  <si>
    <t>Другие вопросы в области охраны окружающей среды</t>
  </si>
  <si>
    <t>Основное мероприятие "Строительство колодцев общего пользования на территории Устюженского муниципального района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</si>
  <si>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</si>
  <si>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</si>
  <si>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13 0 07 00000</t>
  </si>
  <si>
    <t>13 0 07 01400</t>
  </si>
  <si>
    <t>Муниципальная программа "Энергосбережение на территории Устюженского муниципального района на 2016-2020 годы"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</si>
  <si>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</si>
  <si>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2018 год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</si>
  <si>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</si>
  <si>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</si>
  <si>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06 0 03 00000</t>
  </si>
  <si>
    <t>06 0 03 13590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</si>
  <si>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</si>
  <si>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36 0 00 00000</t>
  </si>
  <si>
    <t>36 0 00 00190</t>
  </si>
  <si>
    <t>36 0 00 00191</t>
  </si>
  <si>
    <t xml:space="preserve"> Основное мероприятие: Материально-техническое обеспечение деятельности</t>
  </si>
  <si>
    <t>Основное мероприятие: Расходы на обеспечение функций муниципальных органов</t>
  </si>
  <si>
    <t xml:space="preserve"> «Приложение 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</si>
  <si>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</si>
  <si>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78 0 00 00000</t>
  </si>
  <si>
    <t>Осуществление отдельных государственных полномочий</t>
  </si>
  <si>
    <t>78 0 00 51200</t>
  </si>
  <si>
    <t>Резервные фонды</t>
  </si>
  <si>
    <t>70 0 00 00000</t>
  </si>
  <si>
    <t>70 5 00 00000</t>
  </si>
  <si>
    <t>Резервные фонды испольнительных органов муниципальной власти</t>
  </si>
  <si>
    <t>Основное мероприятие "Создание положительного имиджа Устюженского муниципального района"</t>
  </si>
  <si>
    <t>Основное мероприятие "Формирование конкурентоспособного туристского продукта в районе"</t>
  </si>
  <si>
    <t>Муниципальная программа  «Сохранение и развитие культурного потенциала Устюженского муниципальноно района на 2016-2018 годы»</t>
  </si>
  <si>
    <t>Основное мероприятие «Организация предоставления дополнительного образования детям в муниципальных образовательных организациях района»</t>
  </si>
  <si>
    <t>Основное мероприятие  "Организация участия представителей Устюженского района в областных образовательных семинарах, форумах, конкурсах, фестивалях, сборах"</t>
  </si>
  <si>
    <t>Основное мероприятие "Материальное обеспечение молодежных и творческих объединений, клубов, волонтерских отрядов"</t>
  </si>
  <si>
    <t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</t>
  </si>
  <si>
    <t>Основное мероприятие "Организация труда и летнего отдыха молодежи"</t>
  </si>
  <si>
    <t>Основное мероприятие "Содействие развитию молодежного предпринимательства: комплекс мероприятий по вовлечению молодежи в предпринимательскую деятельность"</t>
  </si>
  <si>
    <t>Мероприятия направленные на развитие молодежного предпринимательства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</si>
  <si>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</si>
  <si>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</si>
  <si>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Основное мероприятие  "Обеспечение условий реализации муниципальной программы"</t>
  </si>
  <si>
    <t>Основное мероприятие  "Обеспечение доступа к открытым и закрытым спортивным объектам"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</si>
  <si>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</si>
  <si>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05 0 05 00000</t>
  </si>
  <si>
    <t>05 0 05 S3230</t>
  </si>
  <si>
    <t>Основное мероприятие "Бюджетные инвестиции на строительство объектов инфраструктуры местного значения"</t>
  </si>
  <si>
    <t>Подпрограмма "Профилактика преступлений и иных правонарушений"</t>
  </si>
  <si>
    <t>Основное мероприятие  "Реализация профилактических и пропогандистских мер, направленных на культурное, спортивное, правовое и военно-патриотическое воспитание граждан"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</si>
  <si>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</si>
  <si>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</si>
  <si>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</si>
  <si>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</si>
  <si>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</si>
  <si>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</si>
  <si>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</si>
  <si>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</si>
  <si>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</si>
  <si>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</si>
  <si>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</si>
  <si>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</si>
  <si>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</si>
  <si>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</si>
  <si>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</si>
  <si>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</si>
  <si>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"Мероприятия, направленные на повышение престижа муниципальной службы"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</si>
  <si>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</si>
  <si>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мероприятие  "Обеспечение комфортных условий жизнедеятельности инвалидов и других маломобильных групп населения путем адаптации объектов социальной инфраструктуры для их нужд"</t>
  </si>
  <si>
    <t>Мероприятия направленные на обеспечение комфортных условий жизнедеятельности инвалидов и других маломобильных групп</t>
  </si>
  <si>
    <t>Основное мероприятие "Предупреждение экстремизма и терроризма"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</si>
  <si>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</si>
  <si>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</si>
  <si>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 xml:space="preserve">Основное мероприятие "Реализация мероприятий по замене (ремонту)  систем водоснабжения и водоотведения" 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</si>
  <si>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</si>
  <si>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36 0 00 72190</t>
  </si>
  <si>
    <t>36 0 00 72210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</si>
  <si>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</si>
  <si>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14 0 11 00000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</si>
  <si>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</si>
  <si>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78 0 00 72230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</si>
  <si>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РФ от 7 мая 2008 года №714 "Об обеспечении жильем ветеранов ВОВ 1941-1945 годов"</t>
  </si>
  <si>
    <t>36 0 00 72060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</si>
  <si>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</si>
  <si>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</si>
  <si>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</si>
  <si>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</si>
  <si>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</si>
  <si>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Межевание земельного участка и постановка на кадастровый учет земельного участка для строительства колодца общего пользования</t>
  </si>
  <si>
    <t>13 0 07 01500</t>
  </si>
  <si>
    <t>13 0 07 01600</t>
  </si>
  <si>
    <t>Техническая инвентаризация объекта и постановка на кадастровый учет колодца общего пользования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</si>
  <si>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</si>
  <si>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</si>
  <si>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</si>
  <si>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</si>
  <si>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</si>
  <si>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</si>
  <si>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</si>
  <si>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</si>
  <si>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</si>
  <si>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</si>
  <si>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</si>
  <si>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</si>
  <si>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"Приобретение отвалов для трактора для содержания дорог"</t>
  </si>
  <si>
    <t>08 0 05 00000</t>
  </si>
  <si>
    <t>08 0 05 00705</t>
  </si>
  <si>
    <t xml:space="preserve"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 </t>
  </si>
  <si>
    <t>Основное мероприятие "Организация предоставления дополнительного образования детям в муниципальных образовательных организациях района"</t>
  </si>
  <si>
    <t>Основное мероприятие  "Создание условий для функционирования и обеспечения системы персонифицированного финансирования дополнительного образования детей".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</si>
  <si>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</si>
  <si>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</si>
  <si>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</si>
  <si>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03 2 00 00000</t>
  </si>
  <si>
    <t>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</t>
  </si>
  <si>
    <t xml:space="preserve"> Строительство, реконструкция объектов социальной и коммунальной инфраструктуры муниципальной собственности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</si>
  <si>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</si>
  <si>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</si>
  <si>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93 0 00 00190</t>
  </si>
  <si>
    <t>Руководитель контрольно-счетной палаты муниципального образования и его заместители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</si>
  <si>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</si>
  <si>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03 2 02  L0151</t>
  </si>
  <si>
    <t>Основное мероприятие "Привлечение общественности к охране общественного порядка"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</si>
  <si>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</si>
  <si>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</si>
  <si>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</si>
  <si>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</si>
  <si>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</si>
  <si>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</si>
  <si>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</si>
  <si>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</si>
  <si>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</si>
  <si>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</si>
  <si>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</si>
  <si>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</si>
  <si>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</si>
  <si>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</si>
  <si>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98 0 00 00000</t>
  </si>
  <si>
    <t>98 0 00 05280</t>
  </si>
  <si>
    <t>Межбюджетные трансферты из бюджетов муниципальных образований района</t>
  </si>
  <si>
    <t>78 0 00 51350</t>
  </si>
  <si>
    <t>78 0 00 72250</t>
  </si>
  <si>
    <t>78 0 00 72010</t>
  </si>
  <si>
    <t>97 0 00 00080</t>
  </si>
  <si>
    <t>97 0 00 00020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</si>
  <si>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</si>
  <si>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</si>
  <si>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Обеспечение деятельности ЕДДС</t>
  </si>
  <si>
    <t>Основное мероприятие  "Привлечение общественности к охране общественного порядка"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</si>
  <si>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</si>
  <si>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Сельское хозяйство и рыболоводство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</si>
  <si>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</si>
  <si>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Расходы на реализацию системы персонифицированного финансирования дополнительного образования детей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</si>
  <si>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</si>
  <si>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</si>
  <si>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</si>
  <si>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</si>
  <si>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</si>
  <si>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</si>
  <si>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</si>
  <si>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01 0 11 S1220</t>
  </si>
  <si>
    <t>Капитальный ремонт объектов социальной и коммунальной инфраструктуры муниципальной собственности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</si>
  <si>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</si>
  <si>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14 0 02 L5671</t>
  </si>
  <si>
    <t>Расходы  на стимулирование органов местного самоуправления муниципальных районов области за достижение наилучших результатов по социально - экономическому развитию (областной бюджет)</t>
  </si>
  <si>
    <t>36 0 00 74001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</si>
  <si>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</si>
  <si>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</si>
  <si>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</si>
  <si>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</si>
  <si>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</si>
  <si>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19 0 00 00000</t>
  </si>
  <si>
    <t>Основное мероприятие "Создание условий для обеспечения поселений, входящих в состав района, услугами торговли на реализацию мероприятий по организации ярмарок"</t>
  </si>
  <si>
    <t>12 0 07 00000</t>
  </si>
  <si>
    <t>Основное мероприятие «Обеспечение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программам» (приобретение учебников)</t>
  </si>
  <si>
    <t>Основное мероприятие 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</si>
  <si>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</si>
  <si>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 "Предоставление единовременных выплат педагогическим работникам муниципальных общеобразовательных организаций, проживающим и работающим в сельской местности"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</si>
  <si>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</si>
  <si>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</si>
  <si>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</si>
  <si>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19 0 01 L5551</t>
  </si>
  <si>
    <t>19 0 01 00000</t>
  </si>
  <si>
    <t>19 0 02 00000</t>
  </si>
  <si>
    <t>19 0 02 L5552</t>
  </si>
  <si>
    <t>36 0 00 00200</t>
  </si>
  <si>
    <t>«Приложение  7</t>
  </si>
  <si>
    <t>от 22.12.2017 № 91</t>
  </si>
  <si>
    <t xml:space="preserve">«Приложение 8 </t>
  </si>
  <si>
    <t>от  22.12.2017 № 91</t>
  </si>
  <si>
    <t>«Приложение  9</t>
  </si>
  <si>
    <t xml:space="preserve">         от 22.12.2017 № 91</t>
  </si>
  <si>
    <t>Создание условий для обеспечения поселений, входящих в состав района, услугами торговли на реализацию мероприятий по организации ярмарок</t>
  </si>
  <si>
    <t>Основное мероприятие"Приобретение оборудования и инвентаря для детского сада"</t>
  </si>
  <si>
    <t>01 0 15 00000</t>
  </si>
  <si>
    <t>Приобретение оборудования и инвентаря для детского сада</t>
  </si>
  <si>
    <t>01 0 15 00190</t>
  </si>
  <si>
    <t>04 0 05 L4970</t>
  </si>
  <si>
    <t>04 0 05 00000</t>
  </si>
  <si>
    <t>Основное мероприятие "Обеспечение жильем молодых семей"</t>
  </si>
  <si>
    <t>предоставление социальных выплат молодым семьям</t>
  </si>
  <si>
    <t>Приложение  3</t>
  </si>
  <si>
    <t>Приложение 4</t>
  </si>
  <si>
    <t>Приложение  5</t>
  </si>
  <si>
    <t xml:space="preserve"> Приложение 6</t>
  </si>
  <si>
    <t>Муниципальная программа  "Развитие физической культуры и спорта Устюженского муниципального района на 2016-2018 годы"</t>
  </si>
  <si>
    <t>08 0 02 00702</t>
  </si>
  <si>
    <t>15 0 00 00000</t>
  </si>
  <si>
    <t>15 1 00 00000</t>
  </si>
  <si>
    <t>15 1 01 00000</t>
  </si>
  <si>
    <t>15 1 01 01510</t>
  </si>
  <si>
    <t>15 1 02 00000</t>
  </si>
  <si>
    <t>15 1 02 01520</t>
  </si>
  <si>
    <t>15 1 04 00000</t>
  </si>
  <si>
    <t>15 1 04 01540</t>
  </si>
  <si>
    <t>15 1 05 00000</t>
  </si>
  <si>
    <t>15 1 05 01550</t>
  </si>
  <si>
    <t>75 0 00 72200</t>
  </si>
  <si>
    <t>01 0 02 72020</t>
  </si>
  <si>
    <t>Проектно-сметная документация в отношении а/д общего пользования местного значения дляобеспечения подъездов к земельным участкам,предоставленных отдельным категориямграждан</t>
  </si>
  <si>
    <t>75 0 00 0 0710</t>
  </si>
  <si>
    <t>09 0 01 S2270</t>
  </si>
  <si>
    <t>09 0 02 S2270</t>
  </si>
  <si>
    <t>09 0 01 00000</t>
  </si>
  <si>
    <t>15 2 00 00000</t>
  </si>
  <si>
    <t>15 2 01 00000</t>
  </si>
  <si>
    <t>15 2 01 01560</t>
  </si>
  <si>
    <t>07 0 00 00000</t>
  </si>
  <si>
    <t>08 0 00 00000</t>
  </si>
  <si>
    <t>08 0 01 00000</t>
  </si>
  <si>
    <t>08 0 01 00801</t>
  </si>
  <si>
    <t>Основное мероприятие 1 Разработка и утверждение документов территориального планирования муниципальных образований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</si>
  <si>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                                                                                                                             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</si>
  <si>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</si>
  <si>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"Стимулирование развития жилищного строительства на территории Устюженского муниципального района"</t>
  </si>
  <si>
    <t>Основное мероприятие 1 Разработка и утверждение документов территориального плпнирования муниципальных образований</t>
  </si>
  <si>
    <t>11 0 00 00000</t>
  </si>
  <si>
    <t>11 0 01 00000</t>
  </si>
  <si>
    <t>11 0 01 01100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</si>
  <si>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</si>
  <si>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09 0 00 00000</t>
  </si>
  <si>
    <t>09  0 01 00000</t>
  </si>
  <si>
    <t>Муниципальная программа «Поддержка субъектов малого и среднего предпринимательства в Устюженском  муниципальном районе на период 2016-2018 годов»</t>
  </si>
  <si>
    <t>12 0 00 00000</t>
  </si>
  <si>
    <t>12 0 01 00000</t>
  </si>
  <si>
    <t>09 0 01 00901</t>
  </si>
  <si>
    <t>09 0 02 00000</t>
  </si>
  <si>
    <t>09 0 02 00903</t>
  </si>
  <si>
    <t>75 0 00 02090</t>
  </si>
  <si>
    <t>03 1 07 00000</t>
  </si>
  <si>
    <t>03 1 07 00370</t>
  </si>
  <si>
    <t>03 1 00 00000</t>
  </si>
  <si>
    <t>01 0 09 00000</t>
  </si>
  <si>
    <t>01 0 09 00210</t>
  </si>
  <si>
    <t>Организация временного трудоустройства несовершеннолетних в период каникул и в свободное от учебы время, работы оздоровительных лагерей, трудовых отрядов</t>
  </si>
  <si>
    <t>03 1 01 00320</t>
  </si>
  <si>
    <t>03 1 04 00000</t>
  </si>
  <si>
    <t>75 0 00 00100</t>
  </si>
  <si>
    <t>14 0 00 00000</t>
  </si>
  <si>
    <t>14 0 02 00000</t>
  </si>
  <si>
    <t>08 0 01 S1350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</si>
  <si>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</si>
  <si>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>Муниципальная программа «Развитие туризма в Устюженском муниципальном районе на  2016-2018 годы»</t>
  </si>
  <si>
    <t>16 0 00 00000</t>
  </si>
  <si>
    <t>16 0 01 00000</t>
  </si>
  <si>
    <t>16 0 01 01611</t>
  </si>
  <si>
    <t>16 0 02 00000</t>
  </si>
  <si>
    <t>16 0 02 01623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</si>
  <si>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</si>
  <si>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</si>
  <si>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07 0 03 00000</t>
  </si>
  <si>
    <t>07 0 03 02120</t>
  </si>
  <si>
    <t>Организаия и проведение конкурса "Лучший муниципальный служащий"</t>
  </si>
  <si>
    <t xml:space="preserve">07 0 03 02110 </t>
  </si>
  <si>
    <t>07 0 03 02110</t>
  </si>
  <si>
    <t>Размещение материалов о деятельности администрации, о прохождении муниципальной службы на официальном сайте</t>
  </si>
  <si>
    <t>Пенсионное обеспечение муниципальных служащих</t>
  </si>
  <si>
    <t>07 0 05 00000</t>
  </si>
  <si>
    <t>07 0 05 02140</t>
  </si>
  <si>
    <t>Обеспечение дошкольного образования в муниципальных дошкольных образовательных организациях</t>
  </si>
  <si>
    <t>Обеспечение деятельности Контрольно-счетной палаты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</si>
  <si>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</si>
  <si>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</si>
  <si>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</si>
  <si>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</si>
  <si>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</si>
  <si>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 муниципальных нужд</t>
  </si>
  <si>
    <t xml:space="preserve">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по адаптированным основным общеобразовательным программам </t>
  </si>
  <si>
    <t>Создание в общеобразовательных организациях, расположенных в сельской местности, условий для занятия физ.культурой и спортом за счет средств федерального бюджета</t>
  </si>
  <si>
    <t>720</t>
  </si>
  <si>
    <t>Школы - детские сады, школы начальные, неполные средние и средние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</si>
  <si>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</si>
  <si>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</si>
  <si>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</si>
  <si>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</si>
  <si>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</si>
  <si>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</si>
  <si>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 xml:space="preserve"> 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</si>
  <si>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</si>
  <si>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</si>
  <si>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</si>
  <si>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</si>
  <si>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</si>
  <si>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</si>
  <si>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</si>
  <si>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</si>
  <si>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</si>
  <si>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</si>
  <si>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</si>
  <si>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</si>
  <si>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Целевая</t>
  </si>
  <si>
    <t>статья</t>
  </si>
  <si>
    <t xml:space="preserve">Вид </t>
  </si>
  <si>
    <t>06</t>
  </si>
  <si>
    <t>07</t>
  </si>
  <si>
    <t>04</t>
  </si>
  <si>
    <t>ВСЕГО расходов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</si>
  <si>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</si>
  <si>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</si>
  <si>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</si>
  <si>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</si>
  <si>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</si>
  <si>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</si>
  <si>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</si>
  <si>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</si>
  <si>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</si>
  <si>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Бюджетные инвестиции</t>
  </si>
  <si>
    <t>Корректировка проектной документации и контроль за строительством  детского сада на 80мест.</t>
  </si>
  <si>
    <t>75 0 00 02240</t>
  </si>
  <si>
    <t xml:space="preserve"> Проведение мероприятий по предотвращению распространения сорного растения борщевик Сосновского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</si>
  <si>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</si>
  <si>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</si>
  <si>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</si>
  <si>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</si>
  <si>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</si>
  <si>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</si>
  <si>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</si>
  <si>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</si>
  <si>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</si>
  <si>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</si>
  <si>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</si>
  <si>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</si>
  <si>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</si>
  <si>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</si>
  <si>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</si>
  <si>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</si>
  <si>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</si>
  <si>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</si>
  <si>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</si>
  <si>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02 0 01 L5580</t>
  </si>
  <si>
    <t>НАЦИОНАЛЬНАЯ БЕЗОПАСНОСТЬ И ПРАВООХРАНИТЕЛЬНАЯ  ДЕЯТЕЛЬНОСТЬ</t>
  </si>
  <si>
    <t xml:space="preserve">    Расходы местного бюджета Устюженского муниципального </t>
  </si>
  <si>
    <t>(тыс.руб)</t>
  </si>
  <si>
    <t>Пенсионное  обеспечение</t>
  </si>
  <si>
    <t>Охрана  семьи  и детства</t>
  </si>
  <si>
    <t>01 0 11L0970</t>
  </si>
  <si>
    <t>Обеспечение мероприятий  федеральной целевой программы развития образования на 2016-2020 годы</t>
  </si>
  <si>
    <t>01 0 07 L4980</t>
  </si>
  <si>
    <t>Охрана семьи  и детства</t>
  </si>
  <si>
    <t>Наименование показателей</t>
  </si>
  <si>
    <t>Под-</t>
  </si>
  <si>
    <t>раз-</t>
  </si>
  <si>
    <t>»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</si>
  <si>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</si>
  <si>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</si>
  <si>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</si>
  <si>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</si>
  <si>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</si>
  <si>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</si>
  <si>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</si>
  <si>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</si>
  <si>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</si>
  <si>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</si>
  <si>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</si>
  <si>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</si>
  <si>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</si>
  <si>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</si>
  <si>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</si>
  <si>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</si>
  <si>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</si>
  <si>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</si>
  <si>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</si>
  <si>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</si>
  <si>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</si>
  <si>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Обеспечение ежемесячных денежных выплат работающим и проживающим в сельской местности</t>
  </si>
  <si>
    <t>555</t>
  </si>
  <si>
    <t>Контрольно-счетная палата Устюженского муниципального района</t>
  </si>
  <si>
    <t>547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</si>
  <si>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</si>
  <si>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</si>
  <si>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</si>
  <si>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</si>
  <si>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</si>
  <si>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</si>
  <si>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</si>
  <si>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02 0 03 L5193</t>
  </si>
  <si>
    <t>03 2 03 00000</t>
  </si>
  <si>
    <t>03 2 03 02030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</si>
  <si>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</si>
  <si>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</si>
  <si>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</si>
  <si>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</si>
  <si>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 Разработка и утверждение документов территориального планирования муниципальных образований</t>
  </si>
  <si>
    <t>12 0 07 S1260</t>
  </si>
  <si>
    <t xml:space="preserve">от  28.06.2018 № 41 </t>
  </si>
  <si>
    <t xml:space="preserve">         от  28.06.2018 № 41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</si>
</sst>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172" fontId="4" fillId="3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0" fontId="6" fillId="32" borderId="12" xfId="53" applyNumberFormat="1" applyFont="1" applyFill="1" applyBorder="1" applyAlignment="1" applyProtection="1">
      <alignment horizontal="left" vertical="center" wrapText="1"/>
      <protection hidden="1"/>
    </xf>
    <xf numFmtId="3" fontId="6" fillId="32" borderId="11" xfId="0" applyNumberFormat="1" applyFont="1" applyFill="1" applyBorder="1" applyAlignment="1">
      <alignment horizontal="center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vertical="center" wrapText="1"/>
    </xf>
    <xf numFmtId="0" fontId="4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vertical="center" wrapText="1"/>
      <protection/>
    </xf>
    <xf numFmtId="172" fontId="4" fillId="32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49" fontId="4" fillId="32" borderId="12" xfId="0" applyNumberFormat="1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172" fontId="4" fillId="32" borderId="11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right" vertical="center" wrapText="1"/>
    </xf>
    <xf numFmtId="172" fontId="4" fillId="32" borderId="0" xfId="0" applyNumberFormat="1" applyFont="1" applyFill="1" applyAlignment="1">
      <alignment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2" xfId="0" applyFont="1" applyFill="1" applyBorder="1" applyAlignment="1">
      <alignment horizontal="justify"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4" fillId="32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horizontal="center"/>
    </xf>
    <xf numFmtId="0" fontId="6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11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172" fontId="6" fillId="32" borderId="11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17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6" fillId="32" borderId="12" xfId="0" applyNumberFormat="1" applyFont="1" applyFill="1" applyBorder="1" applyAlignment="1">
      <alignment horizontal="right"/>
    </xf>
    <xf numFmtId="0" fontId="7" fillId="32" borderId="13" xfId="53" applyNumberFormat="1" applyFont="1" applyFill="1" applyBorder="1" applyAlignment="1" applyProtection="1">
      <alignment horizontal="left" vertical="center" wrapText="1"/>
      <protection hidden="1"/>
    </xf>
    <xf numFmtId="3" fontId="4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3" fontId="4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/>
    </xf>
    <xf numFmtId="0" fontId="4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7" fillId="32" borderId="13" xfId="53" applyNumberFormat="1" applyFont="1" applyFill="1" applyBorder="1" applyAlignment="1" applyProtection="1">
      <alignment horizontal="left" wrapText="1"/>
      <protection hidden="1"/>
    </xf>
    <xf numFmtId="172" fontId="4" fillId="0" borderId="11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172" fontId="4" fillId="32" borderId="12" xfId="0" applyNumberFormat="1" applyFont="1" applyFill="1" applyBorder="1" applyAlignment="1">
      <alignment horizontal="right" vertical="top" wrapText="1"/>
    </xf>
    <xf numFmtId="0" fontId="4" fillId="32" borderId="12" xfId="0" applyFont="1" applyFill="1" applyBorder="1" applyAlignment="1">
      <alignment horizontal="right"/>
    </xf>
    <xf numFmtId="0" fontId="6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6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12" xfId="0" applyNumberFormat="1" applyFont="1" applyFill="1" applyBorder="1" applyAlignment="1">
      <alignment/>
    </xf>
    <xf numFmtId="0" fontId="6" fillId="32" borderId="0" xfId="0" applyFont="1" applyFill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172" fontId="4" fillId="32" borderId="0" xfId="0" applyNumberFormat="1" applyFont="1" applyFill="1" applyBorder="1" applyAlignment="1">
      <alignment horizontal="center"/>
    </xf>
    <xf numFmtId="172" fontId="4" fillId="32" borderId="12" xfId="0" applyNumberFormat="1" applyFont="1" applyFill="1" applyBorder="1" applyAlignment="1">
      <alignment horizontal="right" wrapText="1"/>
    </xf>
    <xf numFmtId="172" fontId="6" fillId="32" borderId="12" xfId="0" applyNumberFormat="1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right" wrapText="1"/>
    </xf>
    <xf numFmtId="0" fontId="4" fillId="32" borderId="12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horizontal="right" wrapText="1"/>
    </xf>
    <xf numFmtId="2" fontId="4" fillId="32" borderId="12" xfId="0" applyNumberFormat="1" applyFont="1" applyFill="1" applyBorder="1" applyAlignment="1">
      <alignment horizontal="right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center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wrapText="1"/>
    </xf>
    <xf numFmtId="0" fontId="4" fillId="32" borderId="14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4" fillId="0" borderId="13" xfId="53" applyNumberFormat="1" applyFont="1" applyFill="1" applyBorder="1" applyAlignment="1" applyProtection="1">
      <alignment horizontal="left" wrapText="1"/>
      <protection hidden="1"/>
    </xf>
    <xf numFmtId="0" fontId="6" fillId="0" borderId="13" xfId="0" applyFont="1" applyBorder="1" applyAlignment="1">
      <alignment horizontal="left" wrapText="1"/>
    </xf>
    <xf numFmtId="172" fontId="6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6" fillId="0" borderId="13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49" fontId="6" fillId="32" borderId="12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49" fontId="9" fillId="32" borderId="11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2" borderId="2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6" fillId="32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72" fontId="6" fillId="32" borderId="12" xfId="0" applyNumberFormat="1" applyFont="1" applyFill="1" applyBorder="1" applyAlignment="1">
      <alignment horizontal="right" vertical="top" wrapText="1"/>
    </xf>
    <xf numFmtId="0" fontId="6" fillId="32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5" borderId="12" xfId="53" applyNumberFormat="1" applyFont="1" applyFill="1" applyBorder="1" applyAlignment="1" applyProtection="1">
      <alignment horizontal="left" vertical="center" wrapText="1"/>
      <protection hidden="1"/>
    </xf>
    <xf numFmtId="175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9" sqref="C9:G9"/>
    </sheetView>
  </sheetViews>
  <sheetFormatPr defaultColWidth="9.00390625" defaultRowHeight="12.75"/>
  <cols>
    <col min="1" max="1" width="5.25390625" style="226" customWidth="1"/>
    <col min="2" max="2" width="61.75390625" style="226" customWidth="1"/>
    <col min="3" max="3" width="9.625" style="226" customWidth="1"/>
    <col min="4" max="4" width="9.75390625" style="226" customWidth="1"/>
    <col min="5" max="5" width="20.75390625" style="226" customWidth="1"/>
    <col min="6" max="6" width="0.12890625" style="226" customWidth="1"/>
    <col min="7" max="7" width="9.125" style="226" customWidth="1"/>
    <col min="8" max="8" width="10.25390625" style="226" bestFit="1" customWidth="1"/>
    <col min="9" max="16384" width="9.125" style="226" customWidth="1"/>
  </cols>
  <sheetData>
    <row r="1" spans="3:5" ht="12.75">
      <c r="C1" s="227"/>
      <c r="D1" s="319" t="s">
        <v>494</v>
      </c>
      <c r="E1" s="319"/>
    </row>
    <row r="2" spans="3:5" ht="12.75">
      <c r="C2" s="228" t="s">
        <v>641</v>
      </c>
      <c r="D2" s="228"/>
      <c r="E2" s="228"/>
    </row>
    <row r="3" spans="3:5" ht="12.75">
      <c r="C3" s="228" t="s">
        <v>602</v>
      </c>
      <c r="D3" s="228"/>
      <c r="E3" s="228"/>
    </row>
    <row r="4" spans="3:7" ht="12.75">
      <c r="C4" s="320" t="s">
        <v>697</v>
      </c>
      <c r="D4" s="320"/>
      <c r="E4" s="320"/>
      <c r="F4" s="321"/>
      <c r="G4" s="321"/>
    </row>
    <row r="5" spans="3:7" ht="12.75">
      <c r="C5" s="111"/>
      <c r="D5" s="111"/>
      <c r="E5" s="111"/>
      <c r="F5" s="112"/>
      <c r="G5" s="112"/>
    </row>
    <row r="6" spans="3:5" ht="12.75">
      <c r="C6" s="227"/>
      <c r="D6" s="319" t="s">
        <v>479</v>
      </c>
      <c r="E6" s="319"/>
    </row>
    <row r="7" spans="3:5" ht="12.75">
      <c r="C7" s="228" t="s">
        <v>641</v>
      </c>
      <c r="D7" s="228"/>
      <c r="E7" s="228"/>
    </row>
    <row r="8" spans="3:5" ht="12.75">
      <c r="C8" s="228" t="s">
        <v>602</v>
      </c>
      <c r="D8" s="228"/>
      <c r="E8" s="228"/>
    </row>
    <row r="9" spans="3:7" ht="12.75">
      <c r="C9" s="320" t="s">
        <v>480</v>
      </c>
      <c r="D9" s="320"/>
      <c r="E9" s="320"/>
      <c r="F9" s="321"/>
      <c r="G9" s="321"/>
    </row>
    <row r="11" spans="1:6" ht="21" customHeight="1">
      <c r="A11" s="229"/>
      <c r="B11" s="322" t="s">
        <v>286</v>
      </c>
      <c r="C11" s="322"/>
      <c r="D11" s="322"/>
      <c r="E11" s="322"/>
      <c r="F11" s="230"/>
    </row>
    <row r="12" spans="1:6" ht="12.75" customHeight="1">
      <c r="A12" s="231"/>
      <c r="B12" s="232"/>
      <c r="C12" s="232"/>
      <c r="D12" s="232"/>
      <c r="E12" s="232"/>
      <c r="F12" s="228"/>
    </row>
    <row r="13" spans="2:6" ht="14.25" customHeight="1">
      <c r="B13" s="233"/>
      <c r="C13" s="233"/>
      <c r="D13" s="234"/>
      <c r="E13" s="120" t="s">
        <v>215</v>
      </c>
      <c r="F13" s="228"/>
    </row>
    <row r="14" spans="2:6" ht="12.75" customHeight="1">
      <c r="B14" s="323" t="s">
        <v>612</v>
      </c>
      <c r="C14" s="323" t="s">
        <v>216</v>
      </c>
      <c r="D14" s="323" t="s">
        <v>217</v>
      </c>
      <c r="E14" s="323" t="s">
        <v>594</v>
      </c>
      <c r="F14" s="228"/>
    </row>
    <row r="15" spans="2:6" ht="12" customHeight="1">
      <c r="B15" s="324"/>
      <c r="C15" s="324"/>
      <c r="D15" s="324"/>
      <c r="E15" s="324"/>
      <c r="F15" s="228"/>
    </row>
    <row r="16" spans="2:6" ht="12" customHeight="1">
      <c r="B16" s="325"/>
      <c r="C16" s="325"/>
      <c r="D16" s="325"/>
      <c r="E16" s="325"/>
      <c r="F16" s="228"/>
    </row>
    <row r="17" spans="2:6" ht="12.75" customHeight="1">
      <c r="B17" s="1">
        <v>1</v>
      </c>
      <c r="C17" s="1">
        <v>2</v>
      </c>
      <c r="D17" s="2" t="s">
        <v>591</v>
      </c>
      <c r="E17" s="3">
        <v>4</v>
      </c>
      <c r="F17" s="228"/>
    </row>
    <row r="18" spans="2:6" ht="12.75">
      <c r="B18" s="235" t="s">
        <v>613</v>
      </c>
      <c r="C18" s="236" t="s">
        <v>595</v>
      </c>
      <c r="D18" s="236" t="s">
        <v>596</v>
      </c>
      <c r="E18" s="297">
        <f>E19++E20+E21+E23+E25+E26+E22+E24</f>
        <v>51665.59999999999</v>
      </c>
      <c r="F18" s="237">
        <f>SUM(F19:F26)</f>
        <v>0</v>
      </c>
    </row>
    <row r="19" spans="2:6" ht="32.25" customHeight="1">
      <c r="B19" s="9" t="s">
        <v>343</v>
      </c>
      <c r="C19" s="238" t="s">
        <v>595</v>
      </c>
      <c r="D19" s="238" t="s">
        <v>600</v>
      </c>
      <c r="E19" s="298">
        <f>'приложение 4'!H20</f>
        <v>1350</v>
      </c>
      <c r="F19" s="228"/>
    </row>
    <row r="20" spans="2:6" ht="38.25">
      <c r="B20" s="103" t="s">
        <v>345</v>
      </c>
      <c r="C20" s="238" t="s">
        <v>595</v>
      </c>
      <c r="D20" s="238" t="s">
        <v>597</v>
      </c>
      <c r="E20" s="298">
        <f>'приложение 4'!H25</f>
        <v>1323.5</v>
      </c>
      <c r="F20" s="228"/>
    </row>
    <row r="21" spans="2:6" ht="45.75" customHeight="1">
      <c r="B21" s="59" t="s">
        <v>349</v>
      </c>
      <c r="C21" s="238" t="s">
        <v>595</v>
      </c>
      <c r="D21" s="238" t="s">
        <v>608</v>
      </c>
      <c r="E21" s="298">
        <f>'приложение 4'!H31</f>
        <v>14396</v>
      </c>
      <c r="F21" s="228"/>
    </row>
    <row r="22" spans="2:6" ht="15.75" customHeight="1">
      <c r="B22" s="239" t="s">
        <v>163</v>
      </c>
      <c r="C22" s="238" t="s">
        <v>595</v>
      </c>
      <c r="D22" s="238" t="s">
        <v>598</v>
      </c>
      <c r="E22" s="298">
        <f>'приложение 4'!H53</f>
        <v>18</v>
      </c>
      <c r="F22" s="228"/>
    </row>
    <row r="23" spans="2:6" ht="30" customHeight="1">
      <c r="B23" s="9" t="s">
        <v>410</v>
      </c>
      <c r="C23" s="238" t="s">
        <v>595</v>
      </c>
      <c r="D23" s="238" t="s">
        <v>606</v>
      </c>
      <c r="E23" s="298">
        <f>'приложение 4'!H57</f>
        <v>6768.1</v>
      </c>
      <c r="F23" s="228"/>
    </row>
    <row r="24" spans="2:6" ht="12.75" hidden="1">
      <c r="B24" s="239" t="s">
        <v>177</v>
      </c>
      <c r="C24" s="238" t="s">
        <v>595</v>
      </c>
      <c r="D24" s="238" t="s">
        <v>607</v>
      </c>
      <c r="E24" s="298">
        <f>'приложение 4'!H78</f>
        <v>0</v>
      </c>
      <c r="F24" s="228"/>
    </row>
    <row r="25" spans="2:6" ht="18" customHeight="1">
      <c r="B25" s="239" t="s">
        <v>154</v>
      </c>
      <c r="C25" s="238" t="s">
        <v>595</v>
      </c>
      <c r="D25" s="238" t="s">
        <v>637</v>
      </c>
      <c r="E25" s="298">
        <f>'приложение 4'!H80</f>
        <v>100</v>
      </c>
      <c r="F25" s="240"/>
    </row>
    <row r="26" spans="2:6" ht="12.75">
      <c r="B26" s="239" t="s">
        <v>634</v>
      </c>
      <c r="C26" s="238" t="s">
        <v>595</v>
      </c>
      <c r="D26" s="238" t="s">
        <v>670</v>
      </c>
      <c r="E26" s="298">
        <f>'приложение 4'!H84</f>
        <v>27709.999999999996</v>
      </c>
      <c r="F26" s="228"/>
    </row>
    <row r="27" spans="2:6" ht="30.75" customHeight="1">
      <c r="B27" s="241" t="s">
        <v>643</v>
      </c>
      <c r="C27" s="236" t="s">
        <v>597</v>
      </c>
      <c r="D27" s="236" t="s">
        <v>596</v>
      </c>
      <c r="E27" s="297">
        <f>E28+E29</f>
        <v>1336.7</v>
      </c>
      <c r="F27" s="237">
        <f>F28+F29</f>
        <v>0</v>
      </c>
    </row>
    <row r="28" spans="2:6" ht="29.25" customHeight="1">
      <c r="B28" s="239" t="s">
        <v>671</v>
      </c>
      <c r="C28" s="238" t="s">
        <v>597</v>
      </c>
      <c r="D28" s="238" t="s">
        <v>610</v>
      </c>
      <c r="E28" s="298">
        <f>'приложение 4'!H160</f>
        <v>1176.5</v>
      </c>
      <c r="F28" s="228"/>
    </row>
    <row r="29" spans="2:6" ht="28.5" customHeight="1">
      <c r="B29" s="239" t="s">
        <v>684</v>
      </c>
      <c r="C29" s="238" t="s">
        <v>597</v>
      </c>
      <c r="D29" s="238" t="s">
        <v>685</v>
      </c>
      <c r="E29" s="298">
        <f>'приложение 4'!H164</f>
        <v>160.20000000000002</v>
      </c>
      <c r="F29" s="228"/>
    </row>
    <row r="30" spans="2:6" ht="12.75">
      <c r="B30" s="241" t="s">
        <v>614</v>
      </c>
      <c r="C30" s="236" t="s">
        <v>608</v>
      </c>
      <c r="D30" s="236" t="s">
        <v>596</v>
      </c>
      <c r="E30" s="297">
        <f>E31+E33+E34+E32</f>
        <v>22839.000000000004</v>
      </c>
      <c r="F30" s="237">
        <f>SUM(F31:F34)</f>
        <v>0</v>
      </c>
    </row>
    <row r="31" spans="2:6" ht="12.75" hidden="1">
      <c r="B31" s="239" t="s">
        <v>687</v>
      </c>
      <c r="C31" s="238" t="s">
        <v>608</v>
      </c>
      <c r="D31" s="238" t="s">
        <v>595</v>
      </c>
      <c r="E31" s="298">
        <f>'приложение 4'!H180</f>
        <v>0</v>
      </c>
      <c r="F31" s="228"/>
    </row>
    <row r="32" spans="2:6" ht="12.75">
      <c r="B32" s="242" t="s">
        <v>234</v>
      </c>
      <c r="C32" s="238" t="s">
        <v>608</v>
      </c>
      <c r="D32" s="238" t="s">
        <v>598</v>
      </c>
      <c r="E32" s="298">
        <f>'приложение 4'!H186</f>
        <v>0</v>
      </c>
      <c r="F32" s="228"/>
    </row>
    <row r="33" spans="2:6" ht="12.75">
      <c r="B33" s="141" t="s">
        <v>686</v>
      </c>
      <c r="C33" s="238" t="s">
        <v>608</v>
      </c>
      <c r="D33" s="238" t="s">
        <v>610</v>
      </c>
      <c r="E33" s="298">
        <f>'приложение 4'!H191</f>
        <v>19347.300000000003</v>
      </c>
      <c r="F33" s="228"/>
    </row>
    <row r="34" spans="2:6" ht="16.5" customHeight="1">
      <c r="B34" s="239" t="s">
        <v>636</v>
      </c>
      <c r="C34" s="238" t="s">
        <v>608</v>
      </c>
      <c r="D34" s="238" t="s">
        <v>601</v>
      </c>
      <c r="E34" s="298">
        <f>'приложение 4'!H213</f>
        <v>3491.7</v>
      </c>
      <c r="F34" s="228"/>
    </row>
    <row r="35" spans="2:6" ht="18.75" customHeight="1">
      <c r="B35" s="207" t="s">
        <v>150</v>
      </c>
      <c r="C35" s="236" t="s">
        <v>598</v>
      </c>
      <c r="D35" s="236" t="s">
        <v>596</v>
      </c>
      <c r="E35" s="297">
        <f>E36+E37+E38</f>
        <v>5034.2</v>
      </c>
      <c r="F35" s="228"/>
    </row>
    <row r="36" spans="2:6" ht="15" customHeight="1">
      <c r="B36" s="11" t="s">
        <v>151</v>
      </c>
      <c r="C36" s="238" t="s">
        <v>598</v>
      </c>
      <c r="D36" s="238" t="s">
        <v>595</v>
      </c>
      <c r="E36" s="298">
        <f>'приложение 4'!H239</f>
        <v>250.7</v>
      </c>
      <c r="F36" s="228"/>
    </row>
    <row r="37" spans="2:6" ht="12.75">
      <c r="B37" s="242" t="s">
        <v>235</v>
      </c>
      <c r="C37" s="238" t="s">
        <v>598</v>
      </c>
      <c r="D37" s="238" t="s">
        <v>600</v>
      </c>
      <c r="E37" s="298">
        <f>'приложение 4'!H245</f>
        <v>3449.5</v>
      </c>
      <c r="F37" s="228"/>
    </row>
    <row r="38" spans="2:6" ht="12.75">
      <c r="B38" s="242" t="s">
        <v>460</v>
      </c>
      <c r="C38" s="238" t="s">
        <v>598</v>
      </c>
      <c r="D38" s="238" t="s">
        <v>597</v>
      </c>
      <c r="E38" s="298">
        <f>'приложение 4'!H261</f>
        <v>1334</v>
      </c>
      <c r="F38" s="228"/>
    </row>
    <row r="39" spans="2:6" ht="15" customHeight="1">
      <c r="B39" s="241" t="s">
        <v>629</v>
      </c>
      <c r="C39" s="236" t="s">
        <v>606</v>
      </c>
      <c r="D39" s="236" t="s">
        <v>596</v>
      </c>
      <c r="E39" s="297">
        <f>E40</f>
        <v>629.4</v>
      </c>
      <c r="F39" s="237">
        <f>SUM(F40)</f>
        <v>0</v>
      </c>
    </row>
    <row r="40" spans="2:6" ht="15.75" customHeight="1">
      <c r="B40" s="239" t="s">
        <v>295</v>
      </c>
      <c r="C40" s="238" t="s">
        <v>606</v>
      </c>
      <c r="D40" s="238" t="s">
        <v>598</v>
      </c>
      <c r="E40" s="298">
        <f>'приложение 4'!H270</f>
        <v>629.4</v>
      </c>
      <c r="F40" s="228"/>
    </row>
    <row r="41" spans="2:6" ht="17.25" customHeight="1">
      <c r="B41" s="241" t="s">
        <v>615</v>
      </c>
      <c r="C41" s="236" t="s">
        <v>607</v>
      </c>
      <c r="D41" s="236" t="s">
        <v>596</v>
      </c>
      <c r="E41" s="297">
        <f>E42+E43+E45+E46+E44</f>
        <v>279608.10000000003</v>
      </c>
      <c r="F41" s="237">
        <f>SUM(F42:F46)</f>
        <v>0</v>
      </c>
    </row>
    <row r="42" spans="2:6" ht="12.75">
      <c r="B42" s="239" t="s">
        <v>616</v>
      </c>
      <c r="C42" s="238" t="s">
        <v>607</v>
      </c>
      <c r="D42" s="238" t="s">
        <v>595</v>
      </c>
      <c r="E42" s="298">
        <f>'приложение 4'!H280</f>
        <v>70969.50000000001</v>
      </c>
      <c r="F42" s="228"/>
    </row>
    <row r="43" spans="2:6" ht="12.75">
      <c r="B43" s="239" t="s">
        <v>611</v>
      </c>
      <c r="C43" s="238" t="s">
        <v>607</v>
      </c>
      <c r="D43" s="238" t="s">
        <v>600</v>
      </c>
      <c r="E43" s="298">
        <f>'приложение 4'!H299</f>
        <v>139650.2</v>
      </c>
      <c r="F43" s="228"/>
    </row>
    <row r="44" spans="2:6" ht="12.75">
      <c r="B44" s="239" t="s">
        <v>278</v>
      </c>
      <c r="C44" s="238" t="s">
        <v>607</v>
      </c>
      <c r="D44" s="238" t="s">
        <v>597</v>
      </c>
      <c r="E44" s="298">
        <f>'приложение 4'!H322</f>
        <v>17904</v>
      </c>
      <c r="F44" s="228"/>
    </row>
    <row r="45" spans="2:6" ht="17.25" customHeight="1">
      <c r="B45" s="259" t="s">
        <v>446</v>
      </c>
      <c r="C45" s="238" t="s">
        <v>607</v>
      </c>
      <c r="D45" s="238" t="s">
        <v>607</v>
      </c>
      <c r="E45" s="298">
        <f>'приложение 4'!H345</f>
        <v>652.0999999999999</v>
      </c>
      <c r="F45" s="228"/>
    </row>
    <row r="46" spans="2:6" ht="12.75">
      <c r="B46" s="239" t="s">
        <v>617</v>
      </c>
      <c r="C46" s="238" t="s">
        <v>607</v>
      </c>
      <c r="D46" s="238" t="s">
        <v>610</v>
      </c>
      <c r="E46" s="298">
        <f>'приложение 4'!H368</f>
        <v>50432.3</v>
      </c>
      <c r="F46" s="228"/>
    </row>
    <row r="47" spans="2:6" ht="12.75">
      <c r="B47" s="243" t="s">
        <v>158</v>
      </c>
      <c r="C47" s="236" t="s">
        <v>599</v>
      </c>
      <c r="D47" s="236" t="s">
        <v>596</v>
      </c>
      <c r="E47" s="297">
        <f>E48+E49</f>
        <v>27369.200000000004</v>
      </c>
      <c r="F47" s="244">
        <f>F48+F49</f>
        <v>0</v>
      </c>
    </row>
    <row r="48" spans="2:6" ht="12.75">
      <c r="B48" s="239" t="s">
        <v>618</v>
      </c>
      <c r="C48" s="2" t="s">
        <v>599</v>
      </c>
      <c r="D48" s="2" t="s">
        <v>595</v>
      </c>
      <c r="E48" s="298">
        <f>'приложение 4'!H389</f>
        <v>23959.300000000003</v>
      </c>
      <c r="F48" s="228"/>
    </row>
    <row r="49" spans="2:6" ht="12.75">
      <c r="B49" s="245" t="s">
        <v>448</v>
      </c>
      <c r="C49" s="2" t="s">
        <v>599</v>
      </c>
      <c r="D49" s="2" t="s">
        <v>608</v>
      </c>
      <c r="E49" s="298">
        <f>'приложение 4'!H410</f>
        <v>3409.9</v>
      </c>
      <c r="F49" s="228"/>
    </row>
    <row r="50" spans="2:6" ht="12.75">
      <c r="B50" s="235" t="s">
        <v>672</v>
      </c>
      <c r="C50" s="236" t="s">
        <v>610</v>
      </c>
      <c r="D50" s="236" t="s">
        <v>596</v>
      </c>
      <c r="E50" s="297">
        <f>E51+E52</f>
        <v>129.9</v>
      </c>
      <c r="F50" s="244" t="e">
        <f>#REF!+F51</f>
        <v>#REF!</v>
      </c>
    </row>
    <row r="51" spans="2:6" ht="12.75">
      <c r="B51" s="246" t="s">
        <v>1</v>
      </c>
      <c r="C51" s="247" t="s">
        <v>610</v>
      </c>
      <c r="D51" s="238" t="s">
        <v>607</v>
      </c>
      <c r="E51" s="298">
        <f>'приложение 4'!H423</f>
        <v>129.9</v>
      </c>
      <c r="F51" s="228"/>
    </row>
    <row r="52" spans="2:6" s="248" customFormat="1" ht="12.75" hidden="1">
      <c r="B52" s="200" t="s">
        <v>121</v>
      </c>
      <c r="C52" s="202" t="s">
        <v>610</v>
      </c>
      <c r="D52" s="131" t="s">
        <v>610</v>
      </c>
      <c r="E52" s="299">
        <f>'приложение 4'!H427</f>
        <v>0</v>
      </c>
      <c r="F52" s="129"/>
    </row>
    <row r="53" spans="2:6" ht="12.75">
      <c r="B53" s="235" t="s">
        <v>623</v>
      </c>
      <c r="C53" s="249" t="s">
        <v>624</v>
      </c>
      <c r="D53" s="236" t="s">
        <v>596</v>
      </c>
      <c r="E53" s="297">
        <f>E54+E55+E56+E57</f>
        <v>9750.300000000001</v>
      </c>
      <c r="F53" s="250" t="e">
        <f>F54+#REF!+F55+F56+F57</f>
        <v>#REF!</v>
      </c>
    </row>
    <row r="54" spans="2:6" ht="12.75">
      <c r="B54" s="245" t="s">
        <v>646</v>
      </c>
      <c r="C54" s="247" t="s">
        <v>624</v>
      </c>
      <c r="D54" s="238" t="s">
        <v>595</v>
      </c>
      <c r="E54" s="298">
        <f>'приложение 4'!H433</f>
        <v>1630</v>
      </c>
      <c r="F54" s="228"/>
    </row>
    <row r="55" spans="2:6" ht="12.75">
      <c r="B55" s="245" t="s">
        <v>635</v>
      </c>
      <c r="C55" s="238" t="s">
        <v>624</v>
      </c>
      <c r="D55" s="2" t="s">
        <v>597</v>
      </c>
      <c r="E55" s="298">
        <f>'приложение 4'!H439</f>
        <v>3773.2000000000003</v>
      </c>
      <c r="F55" s="228"/>
    </row>
    <row r="56" spans="2:6" ht="12.75">
      <c r="B56" s="245" t="s">
        <v>647</v>
      </c>
      <c r="C56" s="2" t="s">
        <v>624</v>
      </c>
      <c r="D56" s="2" t="s">
        <v>608</v>
      </c>
      <c r="E56" s="298">
        <f>'приложение 4'!H454</f>
        <v>3260</v>
      </c>
      <c r="F56" s="228"/>
    </row>
    <row r="57" spans="2:6" ht="12.75">
      <c r="B57" s="239" t="s">
        <v>625</v>
      </c>
      <c r="C57" s="2" t="s">
        <v>624</v>
      </c>
      <c r="D57" s="2" t="s">
        <v>606</v>
      </c>
      <c r="E57" s="298">
        <f>'приложение 4'!H463</f>
        <v>1087.1</v>
      </c>
      <c r="F57" s="228"/>
    </row>
    <row r="58" spans="2:6" ht="12.75">
      <c r="B58" s="241" t="s">
        <v>673</v>
      </c>
      <c r="C58" s="251" t="s">
        <v>637</v>
      </c>
      <c r="D58" s="251" t="s">
        <v>596</v>
      </c>
      <c r="E58" s="297">
        <f>E60+E59</f>
        <v>9528.2</v>
      </c>
      <c r="F58" s="237">
        <f>F60</f>
        <v>0</v>
      </c>
    </row>
    <row r="59" spans="2:6" ht="12.75">
      <c r="B59" s="252" t="s">
        <v>291</v>
      </c>
      <c r="C59" s="2" t="s">
        <v>637</v>
      </c>
      <c r="D59" s="2" t="s">
        <v>595</v>
      </c>
      <c r="E59" s="297">
        <f>'приложение 4'!H469</f>
        <v>7417</v>
      </c>
      <c r="F59" s="253"/>
    </row>
    <row r="60" spans="2:6" ht="12.75">
      <c r="B60" s="10" t="s">
        <v>13</v>
      </c>
      <c r="C60" s="238" t="s">
        <v>637</v>
      </c>
      <c r="D60" s="238" t="s">
        <v>600</v>
      </c>
      <c r="E60" s="298">
        <f>'приложение 4'!H482</f>
        <v>2111.2</v>
      </c>
      <c r="F60" s="228"/>
    </row>
    <row r="61" spans="2:6" ht="25.5">
      <c r="B61" s="15" t="s">
        <v>449</v>
      </c>
      <c r="C61" s="251" t="s">
        <v>670</v>
      </c>
      <c r="D61" s="251" t="s">
        <v>596</v>
      </c>
      <c r="E61" s="297">
        <f>E62</f>
        <v>145</v>
      </c>
      <c r="F61" s="237">
        <f>F62</f>
        <v>0</v>
      </c>
    </row>
    <row r="62" spans="2:6" ht="12.75">
      <c r="B62" s="239" t="s">
        <v>450</v>
      </c>
      <c r="C62" s="238" t="s">
        <v>670</v>
      </c>
      <c r="D62" s="238" t="s">
        <v>595</v>
      </c>
      <c r="E62" s="300">
        <f>'приложение 4'!H494</f>
        <v>145</v>
      </c>
      <c r="F62" s="228"/>
    </row>
    <row r="63" spans="2:6" ht="35.25" customHeight="1">
      <c r="B63" s="108" t="s">
        <v>451</v>
      </c>
      <c r="C63" s="236" t="s">
        <v>685</v>
      </c>
      <c r="D63" s="236" t="s">
        <v>596</v>
      </c>
      <c r="E63" s="301">
        <f>E64+E65</f>
        <v>23856.800000000003</v>
      </c>
      <c r="F63" s="237">
        <f>F64+F65</f>
        <v>0</v>
      </c>
    </row>
    <row r="64" spans="2:6" ht="29.25" customHeight="1">
      <c r="B64" s="10" t="s">
        <v>424</v>
      </c>
      <c r="C64" s="238" t="s">
        <v>685</v>
      </c>
      <c r="D64" s="238" t="s">
        <v>595</v>
      </c>
      <c r="E64" s="300">
        <f>'приложение 4'!H500</f>
        <v>7704.6</v>
      </c>
      <c r="F64" s="228"/>
    </row>
    <row r="65" spans="2:6" ht="12.75">
      <c r="B65" s="10" t="s">
        <v>578</v>
      </c>
      <c r="C65" s="238" t="s">
        <v>685</v>
      </c>
      <c r="D65" s="238" t="s">
        <v>600</v>
      </c>
      <c r="E65" s="300">
        <f>'приложение 4'!H511</f>
        <v>16152.2</v>
      </c>
      <c r="F65" s="228"/>
    </row>
    <row r="66" spans="2:6" ht="12.75">
      <c r="B66" s="241" t="s">
        <v>166</v>
      </c>
      <c r="C66" s="238"/>
      <c r="D66" s="238"/>
      <c r="E66" s="302">
        <f>E18+E27+E30+E35+E39+E41+E47+E50+E53+E58+E61+E63</f>
        <v>431892.4</v>
      </c>
      <c r="F66" s="244" t="e">
        <f>F18+F27+F30+F39+F41+F47+F50+F53+F58+F61+F63</f>
        <v>#REF!</v>
      </c>
    </row>
    <row r="67" spans="3:6" ht="12.75">
      <c r="C67" s="255"/>
      <c r="D67" s="255"/>
      <c r="E67" s="256" t="s">
        <v>590</v>
      </c>
      <c r="F67" s="228"/>
    </row>
    <row r="68" ht="12.75">
      <c r="F68" s="228" t="s">
        <v>655</v>
      </c>
    </row>
    <row r="70" spans="5:7" ht="12.75">
      <c r="E70" s="295"/>
      <c r="G70" s="296"/>
    </row>
    <row r="73" ht="12.75">
      <c r="E73" s="257"/>
    </row>
    <row r="77" ht="12.75">
      <c r="E77" s="258"/>
    </row>
  </sheetData>
  <sheetProtection/>
  <mergeCells count="9">
    <mergeCell ref="D1:E1"/>
    <mergeCell ref="C4:G4"/>
    <mergeCell ref="B11:E11"/>
    <mergeCell ref="D6:E6"/>
    <mergeCell ref="C9:G9"/>
    <mergeCell ref="B14:B16"/>
    <mergeCell ref="C14:C16"/>
    <mergeCell ref="E14:E16"/>
    <mergeCell ref="D14:D16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4"/>
  <sheetViews>
    <sheetView view="pageBreakPreview" zoomScale="110" zoomScaleSheetLayoutView="110" zoomScalePageLayoutView="0" workbookViewId="0" topLeftCell="B1">
      <selection activeCell="E4" sqref="E4:I4"/>
    </sheetView>
  </sheetViews>
  <sheetFormatPr defaultColWidth="9.00390625" defaultRowHeight="12.75"/>
  <cols>
    <col min="1" max="1" width="2.00390625" style="109" hidden="1" customWidth="1"/>
    <col min="2" max="2" width="2.00390625" style="109" customWidth="1"/>
    <col min="3" max="3" width="58.00390625" style="109" customWidth="1"/>
    <col min="4" max="4" width="6.125" style="109" customWidth="1"/>
    <col min="5" max="5" width="7.375" style="109" customWidth="1"/>
    <col min="6" max="6" width="17.125" style="109" customWidth="1"/>
    <col min="7" max="7" width="11.625" style="109" customWidth="1"/>
    <col min="8" max="8" width="17.00390625" style="109" customWidth="1"/>
    <col min="9" max="9" width="2.00390625" style="109" customWidth="1"/>
    <col min="10" max="16384" width="9.125" style="109" customWidth="1"/>
  </cols>
  <sheetData>
    <row r="1" spans="5:7" ht="12.75">
      <c r="E1" s="110"/>
      <c r="F1" s="320" t="s">
        <v>495</v>
      </c>
      <c r="G1" s="320"/>
    </row>
    <row r="2" ht="12.75">
      <c r="E2" s="109" t="s">
        <v>641</v>
      </c>
    </row>
    <row r="3" ht="12.75">
      <c r="E3" s="109" t="s">
        <v>602</v>
      </c>
    </row>
    <row r="4" spans="5:9" ht="12.75">
      <c r="E4" s="320" t="s">
        <v>697</v>
      </c>
      <c r="F4" s="320"/>
      <c r="G4" s="320"/>
      <c r="H4" s="321"/>
      <c r="I4" s="321"/>
    </row>
    <row r="5" spans="5:9" ht="12.75">
      <c r="E5" s="111"/>
      <c r="F5" s="111"/>
      <c r="G5" s="111"/>
      <c r="H5" s="112"/>
      <c r="I5" s="112"/>
    </row>
    <row r="6" spans="5:7" ht="12.75">
      <c r="E6" s="110"/>
      <c r="F6" s="320" t="s">
        <v>481</v>
      </c>
      <c r="G6" s="320"/>
    </row>
    <row r="7" ht="12.75">
      <c r="E7" s="109" t="s">
        <v>641</v>
      </c>
    </row>
    <row r="8" ht="12.75">
      <c r="E8" s="109" t="s">
        <v>602</v>
      </c>
    </row>
    <row r="9" spans="5:9" ht="12.75">
      <c r="E9" s="320" t="s">
        <v>482</v>
      </c>
      <c r="F9" s="320"/>
      <c r="G9" s="320"/>
      <c r="H9" s="321"/>
      <c r="I9" s="321"/>
    </row>
    <row r="10" spans="5:7" ht="12.75">
      <c r="E10" s="110"/>
      <c r="F10" s="111"/>
      <c r="G10" s="111"/>
    </row>
    <row r="11" spans="1:8" ht="36.75" customHeight="1">
      <c r="A11" s="113" t="s">
        <v>644</v>
      </c>
      <c r="B11" s="112"/>
      <c r="C11" s="326" t="s">
        <v>303</v>
      </c>
      <c r="D11" s="326"/>
      <c r="E11" s="326"/>
      <c r="F11" s="326"/>
      <c r="G11" s="326"/>
      <c r="H11" s="326"/>
    </row>
    <row r="12" spans="3:10" ht="18.75" customHeight="1">
      <c r="C12" s="114"/>
      <c r="D12" s="114"/>
      <c r="E12" s="115"/>
      <c r="F12" s="115"/>
      <c r="G12" s="115"/>
      <c r="H12" s="115"/>
      <c r="I12" s="116"/>
      <c r="J12" s="116"/>
    </row>
    <row r="13" spans="3:10" ht="20.25" customHeight="1">
      <c r="C13" s="114"/>
      <c r="D13" s="114"/>
      <c r="E13" s="115"/>
      <c r="F13" s="115"/>
      <c r="G13" s="115"/>
      <c r="H13" s="115"/>
      <c r="I13" s="116"/>
      <c r="J13" s="116"/>
    </row>
    <row r="14" spans="3:8" ht="12.75">
      <c r="C14" s="117"/>
      <c r="D14" s="117"/>
      <c r="E14" s="118"/>
      <c r="F14" s="118"/>
      <c r="G14" s="119" t="s">
        <v>633</v>
      </c>
      <c r="H14" s="120" t="s">
        <v>215</v>
      </c>
    </row>
    <row r="15" spans="3:8" ht="12.75">
      <c r="C15" s="327" t="s">
        <v>652</v>
      </c>
      <c r="D15" s="121" t="s">
        <v>592</v>
      </c>
      <c r="E15" s="122" t="s">
        <v>653</v>
      </c>
      <c r="F15" s="330" t="s">
        <v>219</v>
      </c>
      <c r="G15" s="330" t="s">
        <v>218</v>
      </c>
      <c r="H15" s="327" t="s">
        <v>594</v>
      </c>
    </row>
    <row r="16" spans="3:9" ht="12.75">
      <c r="C16" s="328"/>
      <c r="D16" s="123" t="s">
        <v>593</v>
      </c>
      <c r="E16" s="124" t="s">
        <v>654</v>
      </c>
      <c r="F16" s="331"/>
      <c r="G16" s="331"/>
      <c r="H16" s="328"/>
      <c r="I16" s="118"/>
    </row>
    <row r="17" spans="3:8" ht="12.75">
      <c r="C17" s="329"/>
      <c r="D17" s="125"/>
      <c r="E17" s="126" t="s">
        <v>593</v>
      </c>
      <c r="F17" s="332"/>
      <c r="G17" s="332"/>
      <c r="H17" s="329"/>
    </row>
    <row r="18" spans="3:8" ht="12.75">
      <c r="C18" s="125">
        <v>1</v>
      </c>
      <c r="D18" s="125">
        <v>2</v>
      </c>
      <c r="E18" s="127" t="s">
        <v>591</v>
      </c>
      <c r="F18" s="128">
        <v>4</v>
      </c>
      <c r="G18" s="128">
        <v>5</v>
      </c>
      <c r="H18" s="128">
        <v>6</v>
      </c>
    </row>
    <row r="19" spans="3:8" s="129" customFormat="1" ht="16.5" customHeight="1">
      <c r="C19" s="130" t="s">
        <v>628</v>
      </c>
      <c r="D19" s="131" t="s">
        <v>595</v>
      </c>
      <c r="E19" s="131"/>
      <c r="F19" s="132"/>
      <c r="G19" s="132"/>
      <c r="H19" s="133">
        <f>H20+H25+H31+H53+H57+H80+H84+H77</f>
        <v>51665.59999999999</v>
      </c>
    </row>
    <row r="20" spans="3:8" s="129" customFormat="1" ht="36" customHeight="1">
      <c r="C20" s="108" t="s">
        <v>343</v>
      </c>
      <c r="D20" s="131" t="s">
        <v>595</v>
      </c>
      <c r="E20" s="131" t="s">
        <v>600</v>
      </c>
      <c r="F20" s="132"/>
      <c r="G20" s="7"/>
      <c r="H20" s="133">
        <f>H22</f>
        <v>1350</v>
      </c>
    </row>
    <row r="21" spans="3:8" s="129" customFormat="1" ht="28.5" customHeight="1">
      <c r="C21" s="9" t="s">
        <v>344</v>
      </c>
      <c r="D21" s="104" t="s">
        <v>595</v>
      </c>
      <c r="E21" s="104" t="s">
        <v>600</v>
      </c>
      <c r="F21" s="5" t="s">
        <v>186</v>
      </c>
      <c r="G21" s="4"/>
      <c r="H21" s="12">
        <f>H24</f>
        <v>1350</v>
      </c>
    </row>
    <row r="22" spans="3:8" s="129" customFormat="1" ht="16.5" customHeight="1">
      <c r="C22" s="9" t="s">
        <v>4</v>
      </c>
      <c r="D22" s="104" t="s">
        <v>595</v>
      </c>
      <c r="E22" s="104" t="s">
        <v>600</v>
      </c>
      <c r="F22" s="5" t="s">
        <v>187</v>
      </c>
      <c r="G22" s="4"/>
      <c r="H22" s="12">
        <f>H24</f>
        <v>1350</v>
      </c>
    </row>
    <row r="23" spans="3:8" s="129" customFormat="1" ht="25.5" customHeight="1">
      <c r="C23" s="9" t="s">
        <v>79</v>
      </c>
      <c r="D23" s="104" t="s">
        <v>595</v>
      </c>
      <c r="E23" s="104" t="s">
        <v>600</v>
      </c>
      <c r="F23" s="5" t="s">
        <v>188</v>
      </c>
      <c r="G23" s="4"/>
      <c r="H23" s="12">
        <f>H24</f>
        <v>1350</v>
      </c>
    </row>
    <row r="24" spans="3:8" s="129" customFormat="1" ht="29.25" customHeight="1">
      <c r="C24" s="6" t="s">
        <v>587</v>
      </c>
      <c r="D24" s="104" t="s">
        <v>595</v>
      </c>
      <c r="E24" s="104" t="s">
        <v>600</v>
      </c>
      <c r="F24" s="5" t="s">
        <v>188</v>
      </c>
      <c r="G24" s="4" t="s">
        <v>2</v>
      </c>
      <c r="H24" s="12">
        <f>'приложение 5'!H130</f>
        <v>1350</v>
      </c>
    </row>
    <row r="25" spans="3:8" s="129" customFormat="1" ht="42" customHeight="1">
      <c r="C25" s="216" t="s">
        <v>345</v>
      </c>
      <c r="D25" s="131" t="s">
        <v>595</v>
      </c>
      <c r="E25" s="131" t="s">
        <v>597</v>
      </c>
      <c r="F25" s="132"/>
      <c r="G25" s="7"/>
      <c r="H25" s="133">
        <f>H26</f>
        <v>1323.5</v>
      </c>
    </row>
    <row r="26" spans="3:8" s="129" customFormat="1" ht="34.5" customHeight="1">
      <c r="C26" s="9" t="s">
        <v>346</v>
      </c>
      <c r="D26" s="104" t="s">
        <v>595</v>
      </c>
      <c r="E26" s="104" t="s">
        <v>597</v>
      </c>
      <c r="F26" s="5" t="s">
        <v>189</v>
      </c>
      <c r="G26" s="4"/>
      <c r="H26" s="12">
        <f>H27</f>
        <v>1323.5</v>
      </c>
    </row>
    <row r="27" spans="3:8" s="129" customFormat="1" ht="28.5" customHeight="1">
      <c r="C27" s="9" t="s">
        <v>79</v>
      </c>
      <c r="D27" s="104" t="s">
        <v>595</v>
      </c>
      <c r="E27" s="104" t="s">
        <v>597</v>
      </c>
      <c r="F27" s="5" t="s">
        <v>190</v>
      </c>
      <c r="G27" s="4"/>
      <c r="H27" s="12">
        <f>H28+H29+H30</f>
        <v>1323.5</v>
      </c>
    </row>
    <row r="28" spans="3:8" s="129" customFormat="1" ht="29.25" customHeight="1">
      <c r="C28" s="6" t="s">
        <v>587</v>
      </c>
      <c r="D28" s="104" t="s">
        <v>595</v>
      </c>
      <c r="E28" s="104" t="s">
        <v>597</v>
      </c>
      <c r="F28" s="5" t="s">
        <v>190</v>
      </c>
      <c r="G28" s="4" t="s">
        <v>2</v>
      </c>
      <c r="H28" s="12">
        <f>'приложение 5'!H134</f>
        <v>885.5</v>
      </c>
    </row>
    <row r="29" spans="3:8" s="129" customFormat="1" ht="31.5" customHeight="1">
      <c r="C29" s="6" t="s">
        <v>584</v>
      </c>
      <c r="D29" s="104" t="s">
        <v>595</v>
      </c>
      <c r="E29" s="104" t="s">
        <v>597</v>
      </c>
      <c r="F29" s="5" t="s">
        <v>190</v>
      </c>
      <c r="G29" s="4" t="s">
        <v>6</v>
      </c>
      <c r="H29" s="12">
        <f>'приложение 5'!H135</f>
        <v>430</v>
      </c>
    </row>
    <row r="30" spans="3:8" s="129" customFormat="1" ht="15.75" customHeight="1">
      <c r="C30" s="6" t="s">
        <v>5</v>
      </c>
      <c r="D30" s="104" t="s">
        <v>595</v>
      </c>
      <c r="E30" s="104" t="s">
        <v>597</v>
      </c>
      <c r="F30" s="5" t="s">
        <v>190</v>
      </c>
      <c r="G30" s="4" t="s">
        <v>7</v>
      </c>
      <c r="H30" s="12">
        <f>'приложение 5'!H136</f>
        <v>8</v>
      </c>
    </row>
    <row r="31" spans="3:9" s="136" customFormat="1" ht="51" customHeight="1">
      <c r="C31" s="8" t="s">
        <v>349</v>
      </c>
      <c r="D31" s="131" t="s">
        <v>595</v>
      </c>
      <c r="E31" s="131" t="s">
        <v>608</v>
      </c>
      <c r="F31" s="132"/>
      <c r="G31" s="7"/>
      <c r="H31" s="133">
        <f>H32+H47+H43</f>
        <v>14396</v>
      </c>
      <c r="I31" s="135"/>
    </row>
    <row r="32" spans="3:8" s="129" customFormat="1" ht="39.75" customHeight="1">
      <c r="C32" s="217" t="s">
        <v>308</v>
      </c>
      <c r="D32" s="104" t="s">
        <v>595</v>
      </c>
      <c r="E32" s="104" t="s">
        <v>608</v>
      </c>
      <c r="F32" s="140" t="s">
        <v>309</v>
      </c>
      <c r="G32" s="4"/>
      <c r="H32" s="137">
        <f>H33+H36+H38+H41</f>
        <v>13448</v>
      </c>
    </row>
    <row r="33" spans="3:8" s="129" customFormat="1" ht="39" customHeight="1">
      <c r="C33" s="9" t="s">
        <v>312</v>
      </c>
      <c r="D33" s="104" t="s">
        <v>595</v>
      </c>
      <c r="E33" s="104" t="s">
        <v>608</v>
      </c>
      <c r="F33" s="140" t="s">
        <v>310</v>
      </c>
      <c r="G33" s="4"/>
      <c r="H33" s="137">
        <f>H34+H35</f>
        <v>1915</v>
      </c>
    </row>
    <row r="34" spans="3:8" s="129" customFormat="1" ht="29.25" customHeight="1">
      <c r="C34" s="6" t="s">
        <v>584</v>
      </c>
      <c r="D34" s="104" t="s">
        <v>595</v>
      </c>
      <c r="E34" s="104" t="s">
        <v>608</v>
      </c>
      <c r="F34" s="140" t="s">
        <v>310</v>
      </c>
      <c r="G34" s="4" t="s">
        <v>6</v>
      </c>
      <c r="H34" s="137">
        <f>'приложение 5'!H146</f>
        <v>1825</v>
      </c>
    </row>
    <row r="35" spans="3:8" s="129" customFormat="1" ht="23.25" customHeight="1">
      <c r="C35" s="6" t="s">
        <v>5</v>
      </c>
      <c r="D35" s="104" t="s">
        <v>595</v>
      </c>
      <c r="E35" s="104" t="s">
        <v>608</v>
      </c>
      <c r="F35" s="140" t="s">
        <v>310</v>
      </c>
      <c r="G35" s="4" t="s">
        <v>7</v>
      </c>
      <c r="H35" s="137">
        <f>'приложение 5'!H147</f>
        <v>90</v>
      </c>
    </row>
    <row r="36" spans="3:8" s="129" customFormat="1" ht="31.5" customHeight="1">
      <c r="C36" s="9" t="s">
        <v>313</v>
      </c>
      <c r="D36" s="104" t="s">
        <v>595</v>
      </c>
      <c r="E36" s="104" t="s">
        <v>608</v>
      </c>
      <c r="F36" s="140" t="s">
        <v>311</v>
      </c>
      <c r="G36" s="4"/>
      <c r="H36" s="137">
        <f>H37</f>
        <v>11165.6</v>
      </c>
    </row>
    <row r="37" spans="3:8" s="129" customFormat="1" ht="30" customHeight="1">
      <c r="C37" s="6" t="s">
        <v>587</v>
      </c>
      <c r="D37" s="104" t="s">
        <v>595</v>
      </c>
      <c r="E37" s="104" t="s">
        <v>608</v>
      </c>
      <c r="F37" s="140" t="s">
        <v>311</v>
      </c>
      <c r="G37" s="4" t="s">
        <v>2</v>
      </c>
      <c r="H37" s="137">
        <f>'приложение 5'!H149</f>
        <v>11165.6</v>
      </c>
    </row>
    <row r="38" spans="3:8" s="129" customFormat="1" ht="75.75" customHeight="1">
      <c r="C38" s="59" t="s">
        <v>92</v>
      </c>
      <c r="D38" s="104" t="s">
        <v>595</v>
      </c>
      <c r="E38" s="104" t="s">
        <v>608</v>
      </c>
      <c r="F38" s="35" t="s">
        <v>368</v>
      </c>
      <c r="G38" s="4"/>
      <c r="H38" s="137">
        <f>H39+H40</f>
        <v>333</v>
      </c>
    </row>
    <row r="39" spans="3:8" s="129" customFormat="1" ht="31.5" customHeight="1">
      <c r="C39" s="6" t="s">
        <v>587</v>
      </c>
      <c r="D39" s="104" t="s">
        <v>595</v>
      </c>
      <c r="E39" s="104" t="s">
        <v>608</v>
      </c>
      <c r="F39" s="35" t="s">
        <v>368</v>
      </c>
      <c r="G39" s="4" t="s">
        <v>2</v>
      </c>
      <c r="H39" s="137">
        <f>'приложение 5'!H151</f>
        <v>292.5</v>
      </c>
    </row>
    <row r="40" spans="3:8" s="129" customFormat="1" ht="29.25" customHeight="1">
      <c r="C40" s="6" t="s">
        <v>584</v>
      </c>
      <c r="D40" s="104" t="s">
        <v>595</v>
      </c>
      <c r="E40" s="104" t="s">
        <v>608</v>
      </c>
      <c r="F40" s="35" t="s">
        <v>368</v>
      </c>
      <c r="G40" s="4" t="s">
        <v>6</v>
      </c>
      <c r="H40" s="137">
        <f>'приложение 5'!H152</f>
        <v>40.5</v>
      </c>
    </row>
    <row r="41" spans="3:8" s="129" customFormat="1" ht="83.25" customHeight="1">
      <c r="C41" s="59" t="s">
        <v>354</v>
      </c>
      <c r="D41" s="4" t="s">
        <v>595</v>
      </c>
      <c r="E41" s="4" t="s">
        <v>608</v>
      </c>
      <c r="F41" s="35" t="s">
        <v>369</v>
      </c>
      <c r="G41" s="4"/>
      <c r="H41" s="12">
        <f>H42</f>
        <v>34.4</v>
      </c>
    </row>
    <row r="42" spans="3:8" s="129" customFormat="1" ht="30.75" customHeight="1">
      <c r="C42" s="6" t="s">
        <v>587</v>
      </c>
      <c r="D42" s="4" t="s">
        <v>595</v>
      </c>
      <c r="E42" s="4" t="s">
        <v>608</v>
      </c>
      <c r="F42" s="35" t="s">
        <v>369</v>
      </c>
      <c r="G42" s="4" t="s">
        <v>2</v>
      </c>
      <c r="H42" s="12">
        <f>'приложение 5'!H154</f>
        <v>34.4</v>
      </c>
    </row>
    <row r="43" spans="3:8" s="129" customFormat="1" ht="30.75" customHeight="1">
      <c r="C43" s="6" t="s">
        <v>432</v>
      </c>
      <c r="D43" s="4" t="s">
        <v>595</v>
      </c>
      <c r="E43" s="4" t="s">
        <v>608</v>
      </c>
      <c r="F43" s="35" t="s">
        <v>430</v>
      </c>
      <c r="G43" s="4"/>
      <c r="H43" s="12">
        <f>H44</f>
        <v>311.4</v>
      </c>
    </row>
    <row r="44" spans="3:8" s="129" customFormat="1" ht="39.75" customHeight="1">
      <c r="C44" s="59" t="s">
        <v>353</v>
      </c>
      <c r="D44" s="4" t="s">
        <v>595</v>
      </c>
      <c r="E44" s="4" t="s">
        <v>608</v>
      </c>
      <c r="F44" s="71" t="s">
        <v>431</v>
      </c>
      <c r="G44" s="4"/>
      <c r="H44" s="12">
        <f>H45+H46</f>
        <v>311.4</v>
      </c>
    </row>
    <row r="45" spans="3:8" s="129" customFormat="1" ht="27" customHeight="1">
      <c r="C45" s="6" t="s">
        <v>587</v>
      </c>
      <c r="D45" s="4" t="s">
        <v>595</v>
      </c>
      <c r="E45" s="4" t="s">
        <v>608</v>
      </c>
      <c r="F45" s="71" t="s">
        <v>431</v>
      </c>
      <c r="G45" s="4" t="s">
        <v>2</v>
      </c>
      <c r="H45" s="12">
        <f>'приложение 5'!H163</f>
        <v>291.2</v>
      </c>
    </row>
    <row r="46" spans="3:8" s="129" customFormat="1" ht="28.5" customHeight="1">
      <c r="C46" s="6" t="s">
        <v>584</v>
      </c>
      <c r="D46" s="4" t="s">
        <v>595</v>
      </c>
      <c r="E46" s="4" t="s">
        <v>608</v>
      </c>
      <c r="F46" s="71" t="s">
        <v>431</v>
      </c>
      <c r="G46" s="4" t="s">
        <v>6</v>
      </c>
      <c r="H46" s="12">
        <f>'приложение 5'!H164</f>
        <v>20.2</v>
      </c>
    </row>
    <row r="47" spans="3:8" s="129" customFormat="1" ht="42.75" customHeight="1">
      <c r="C47" s="194" t="s">
        <v>160</v>
      </c>
      <c r="D47" s="4" t="s">
        <v>595</v>
      </c>
      <c r="E47" s="4" t="s">
        <v>608</v>
      </c>
      <c r="F47" s="107" t="s">
        <v>204</v>
      </c>
      <c r="G47" s="4"/>
      <c r="H47" s="12">
        <f>H48</f>
        <v>636.6</v>
      </c>
    </row>
    <row r="48" spans="3:8" s="129" customFormat="1" ht="24" customHeight="1">
      <c r="C48" s="59" t="s">
        <v>356</v>
      </c>
      <c r="D48" s="4" t="s">
        <v>595</v>
      </c>
      <c r="E48" s="4" t="s">
        <v>608</v>
      </c>
      <c r="F48" s="107" t="s">
        <v>544</v>
      </c>
      <c r="G48" s="4"/>
      <c r="H48" s="12">
        <f>H49</f>
        <v>636.6</v>
      </c>
    </row>
    <row r="49" spans="3:8" s="129" customFormat="1" ht="41.25" customHeight="1">
      <c r="C49" s="9" t="s">
        <v>357</v>
      </c>
      <c r="D49" s="4" t="s">
        <v>595</v>
      </c>
      <c r="E49" s="4" t="s">
        <v>608</v>
      </c>
      <c r="F49" s="107" t="s">
        <v>206</v>
      </c>
      <c r="G49" s="4"/>
      <c r="H49" s="12">
        <f>H50</f>
        <v>636.6</v>
      </c>
    </row>
    <row r="50" spans="3:8" s="129" customFormat="1" ht="75" customHeight="1">
      <c r="C50" s="9" t="s">
        <v>14</v>
      </c>
      <c r="D50" s="4" t="s">
        <v>595</v>
      </c>
      <c r="E50" s="4" t="s">
        <v>608</v>
      </c>
      <c r="F50" s="107" t="s">
        <v>207</v>
      </c>
      <c r="G50" s="4"/>
      <c r="H50" s="12">
        <f>H51+H52</f>
        <v>636.6</v>
      </c>
    </row>
    <row r="51" spans="3:8" s="129" customFormat="1" ht="29.25" customHeight="1">
      <c r="C51" s="6" t="s">
        <v>587</v>
      </c>
      <c r="D51" s="4" t="s">
        <v>595</v>
      </c>
      <c r="E51" s="4" t="s">
        <v>608</v>
      </c>
      <c r="F51" s="107" t="s">
        <v>207</v>
      </c>
      <c r="G51" s="4" t="s">
        <v>2</v>
      </c>
      <c r="H51" s="12">
        <f>'приложение 5'!H159</f>
        <v>581.5</v>
      </c>
    </row>
    <row r="52" spans="3:8" s="129" customFormat="1" ht="32.25" customHeight="1">
      <c r="C52" s="6" t="s">
        <v>584</v>
      </c>
      <c r="D52" s="4" t="s">
        <v>595</v>
      </c>
      <c r="E52" s="4" t="s">
        <v>608</v>
      </c>
      <c r="F52" s="107" t="s">
        <v>207</v>
      </c>
      <c r="G52" s="4" t="s">
        <v>6</v>
      </c>
      <c r="H52" s="12">
        <f>'приложение 5'!H160</f>
        <v>55.1</v>
      </c>
    </row>
    <row r="53" spans="3:8" s="129" customFormat="1" ht="16.5" customHeight="1">
      <c r="C53" s="15" t="s">
        <v>163</v>
      </c>
      <c r="D53" s="7" t="s">
        <v>595</v>
      </c>
      <c r="E53" s="7" t="s">
        <v>598</v>
      </c>
      <c r="F53" s="16"/>
      <c r="G53" s="7"/>
      <c r="H53" s="12">
        <f>H54</f>
        <v>18</v>
      </c>
    </row>
    <row r="54" spans="3:8" s="129" customFormat="1" ht="19.5" customHeight="1">
      <c r="C54" s="6" t="s">
        <v>317</v>
      </c>
      <c r="D54" s="4" t="s">
        <v>595</v>
      </c>
      <c r="E54" s="4" t="s">
        <v>598</v>
      </c>
      <c r="F54" s="35" t="s">
        <v>316</v>
      </c>
      <c r="G54" s="7"/>
      <c r="H54" s="12">
        <f>H55</f>
        <v>18</v>
      </c>
    </row>
    <row r="55" spans="3:8" s="129" customFormat="1" ht="48" customHeight="1">
      <c r="C55" s="13" t="s">
        <v>315</v>
      </c>
      <c r="D55" s="4" t="s">
        <v>595</v>
      </c>
      <c r="E55" s="4" t="s">
        <v>598</v>
      </c>
      <c r="F55" s="43" t="s">
        <v>318</v>
      </c>
      <c r="G55" s="5"/>
      <c r="H55" s="12">
        <f>H56</f>
        <v>18</v>
      </c>
    </row>
    <row r="56" spans="3:8" s="129" customFormat="1" ht="28.5" customHeight="1">
      <c r="C56" s="6" t="s">
        <v>584</v>
      </c>
      <c r="D56" s="4" t="s">
        <v>595</v>
      </c>
      <c r="E56" s="4" t="s">
        <v>598</v>
      </c>
      <c r="F56" s="43" t="s">
        <v>318</v>
      </c>
      <c r="G56" s="5">
        <v>240</v>
      </c>
      <c r="H56" s="12">
        <f>'приложение 5'!H168</f>
        <v>18</v>
      </c>
    </row>
    <row r="57" spans="3:8" s="129" customFormat="1" ht="39" customHeight="1">
      <c r="C57" s="108" t="s">
        <v>410</v>
      </c>
      <c r="D57" s="131" t="s">
        <v>595</v>
      </c>
      <c r="E57" s="131" t="s">
        <v>606</v>
      </c>
      <c r="F57" s="132"/>
      <c r="G57" s="7"/>
      <c r="H57" s="138">
        <f>H58+H65+H68</f>
        <v>6768.1</v>
      </c>
    </row>
    <row r="58" spans="3:8" s="129" customFormat="1" ht="18" customHeight="1">
      <c r="C58" s="9" t="s">
        <v>573</v>
      </c>
      <c r="D58" s="104" t="s">
        <v>595</v>
      </c>
      <c r="E58" s="104" t="s">
        <v>606</v>
      </c>
      <c r="F58" s="5" t="s">
        <v>212</v>
      </c>
      <c r="G58" s="4"/>
      <c r="H58" s="137">
        <f>H59+H62</f>
        <v>1027.4</v>
      </c>
    </row>
    <row r="59" spans="3:8" s="129" customFormat="1" ht="31.5" customHeight="1">
      <c r="C59" s="9" t="s">
        <v>344</v>
      </c>
      <c r="D59" s="104" t="s">
        <v>595</v>
      </c>
      <c r="E59" s="104" t="s">
        <v>606</v>
      </c>
      <c r="F59" s="35" t="s">
        <v>411</v>
      </c>
      <c r="G59" s="36"/>
      <c r="H59" s="137">
        <f>H60+H61</f>
        <v>433.4</v>
      </c>
    </row>
    <row r="60" spans="3:8" s="129" customFormat="1" ht="33" customHeight="1">
      <c r="C60" s="6" t="s">
        <v>587</v>
      </c>
      <c r="D60" s="104" t="s">
        <v>595</v>
      </c>
      <c r="E60" s="104" t="s">
        <v>606</v>
      </c>
      <c r="F60" s="35" t="s">
        <v>411</v>
      </c>
      <c r="G60" s="36" t="s">
        <v>2</v>
      </c>
      <c r="H60" s="137">
        <f>'приложение 5'!H463</f>
        <v>395.4</v>
      </c>
    </row>
    <row r="61" spans="3:8" s="129" customFormat="1" ht="31.5" customHeight="1">
      <c r="C61" s="6" t="s">
        <v>584</v>
      </c>
      <c r="D61" s="104" t="s">
        <v>595</v>
      </c>
      <c r="E61" s="104" t="s">
        <v>606</v>
      </c>
      <c r="F61" s="35" t="s">
        <v>411</v>
      </c>
      <c r="G61" s="36" t="s">
        <v>6</v>
      </c>
      <c r="H61" s="137">
        <f>'приложение 5'!H464</f>
        <v>38</v>
      </c>
    </row>
    <row r="62" spans="3:8" s="129" customFormat="1" ht="29.25" customHeight="1">
      <c r="C62" s="9" t="s">
        <v>412</v>
      </c>
      <c r="D62" s="104" t="s">
        <v>595</v>
      </c>
      <c r="E62" s="104" t="s">
        <v>606</v>
      </c>
      <c r="F62" s="5" t="s">
        <v>213</v>
      </c>
      <c r="G62" s="4"/>
      <c r="H62" s="137">
        <f>H63</f>
        <v>594</v>
      </c>
    </row>
    <row r="63" spans="3:8" s="129" customFormat="1" ht="27.75" customHeight="1">
      <c r="C63" s="9" t="s">
        <v>344</v>
      </c>
      <c r="D63" s="104" t="s">
        <v>595</v>
      </c>
      <c r="E63" s="104" t="s">
        <v>606</v>
      </c>
      <c r="F63" s="5" t="s">
        <v>213</v>
      </c>
      <c r="G63" s="4"/>
      <c r="H63" s="137">
        <f>H64</f>
        <v>594</v>
      </c>
    </row>
    <row r="64" spans="3:8" s="129" customFormat="1" ht="32.25" customHeight="1">
      <c r="C64" s="6" t="s">
        <v>587</v>
      </c>
      <c r="D64" s="104" t="s">
        <v>595</v>
      </c>
      <c r="E64" s="104" t="s">
        <v>606</v>
      </c>
      <c r="F64" s="5" t="s">
        <v>213</v>
      </c>
      <c r="G64" s="4" t="s">
        <v>2</v>
      </c>
      <c r="H64" s="137">
        <f>'приложение 5'!H467</f>
        <v>594</v>
      </c>
    </row>
    <row r="65" spans="3:8" s="129" customFormat="1" ht="32.25" customHeight="1">
      <c r="C65" s="6" t="s">
        <v>432</v>
      </c>
      <c r="D65" s="104" t="s">
        <v>595</v>
      </c>
      <c r="E65" s="104" t="s">
        <v>606</v>
      </c>
      <c r="F65" s="35" t="s">
        <v>430</v>
      </c>
      <c r="G65" s="4"/>
      <c r="H65" s="12">
        <f>H66</f>
        <v>165.6</v>
      </c>
    </row>
    <row r="66" spans="3:8" s="129" customFormat="1" ht="36.75" customHeight="1">
      <c r="C66" s="59" t="s">
        <v>353</v>
      </c>
      <c r="D66" s="104" t="s">
        <v>595</v>
      </c>
      <c r="E66" s="104" t="s">
        <v>606</v>
      </c>
      <c r="F66" s="71" t="s">
        <v>431</v>
      </c>
      <c r="G66" s="4"/>
      <c r="H66" s="12">
        <f>H67</f>
        <v>165.6</v>
      </c>
    </row>
    <row r="67" spans="3:8" s="129" customFormat="1" ht="18.75" customHeight="1">
      <c r="C67" s="6" t="s">
        <v>587</v>
      </c>
      <c r="D67" s="104" t="s">
        <v>595</v>
      </c>
      <c r="E67" s="104" t="s">
        <v>606</v>
      </c>
      <c r="F67" s="71" t="s">
        <v>431</v>
      </c>
      <c r="G67" s="4" t="s">
        <v>2</v>
      </c>
      <c r="H67" s="12">
        <f>'приложение 5'!H470</f>
        <v>165.6</v>
      </c>
    </row>
    <row r="68" spans="3:8" s="129" customFormat="1" ht="32.25" customHeight="1">
      <c r="C68" s="6" t="s">
        <v>248</v>
      </c>
      <c r="D68" s="104" t="s">
        <v>595</v>
      </c>
      <c r="E68" s="104" t="s">
        <v>606</v>
      </c>
      <c r="F68" s="5" t="s">
        <v>247</v>
      </c>
      <c r="G68" s="4"/>
      <c r="H68" s="12">
        <f>H69+H74</f>
        <v>5575.1</v>
      </c>
    </row>
    <row r="69" spans="3:8" s="129" customFormat="1" ht="46.5" customHeight="1">
      <c r="C69" s="18" t="s">
        <v>413</v>
      </c>
      <c r="D69" s="104" t="s">
        <v>595</v>
      </c>
      <c r="E69" s="104" t="s">
        <v>606</v>
      </c>
      <c r="F69" s="107" t="s">
        <v>251</v>
      </c>
      <c r="G69" s="4"/>
      <c r="H69" s="12">
        <f>H70</f>
        <v>5297.5</v>
      </c>
    </row>
    <row r="70" spans="3:8" s="129" customFormat="1" ht="29.25" customHeight="1">
      <c r="C70" s="9" t="s">
        <v>79</v>
      </c>
      <c r="D70" s="104" t="s">
        <v>595</v>
      </c>
      <c r="E70" s="104" t="s">
        <v>606</v>
      </c>
      <c r="F70" s="107" t="s">
        <v>253</v>
      </c>
      <c r="G70" s="4"/>
      <c r="H70" s="12">
        <f>H71+H72+H73</f>
        <v>5297.5</v>
      </c>
    </row>
    <row r="71" spans="3:8" s="129" customFormat="1" ht="32.25" customHeight="1">
      <c r="C71" s="9" t="s">
        <v>587</v>
      </c>
      <c r="D71" s="104" t="s">
        <v>595</v>
      </c>
      <c r="E71" s="104" t="s">
        <v>606</v>
      </c>
      <c r="F71" s="107" t="s">
        <v>253</v>
      </c>
      <c r="G71" s="4" t="s">
        <v>2</v>
      </c>
      <c r="H71" s="12">
        <f>'приложение 5'!H477</f>
        <v>4759.8</v>
      </c>
    </row>
    <row r="72" spans="3:8" s="129" customFormat="1" ht="30" customHeight="1">
      <c r="C72" s="9" t="s">
        <v>584</v>
      </c>
      <c r="D72" s="104" t="s">
        <v>595</v>
      </c>
      <c r="E72" s="104" t="s">
        <v>606</v>
      </c>
      <c r="F72" s="107" t="s">
        <v>253</v>
      </c>
      <c r="G72" s="4" t="s">
        <v>6</v>
      </c>
      <c r="H72" s="12">
        <f>'приложение 5'!H478</f>
        <v>517.7</v>
      </c>
    </row>
    <row r="73" spans="3:8" s="129" customFormat="1" ht="16.5" customHeight="1">
      <c r="C73" s="145" t="s">
        <v>5</v>
      </c>
      <c r="D73" s="104" t="s">
        <v>595</v>
      </c>
      <c r="E73" s="104" t="s">
        <v>606</v>
      </c>
      <c r="F73" s="107" t="s">
        <v>253</v>
      </c>
      <c r="G73" s="4" t="s">
        <v>7</v>
      </c>
      <c r="H73" s="12">
        <f>'приложение 5'!H479</f>
        <v>20</v>
      </c>
    </row>
    <row r="74" spans="3:8" s="129" customFormat="1" ht="36" customHeight="1">
      <c r="C74" s="59" t="s">
        <v>353</v>
      </c>
      <c r="D74" s="104" t="s">
        <v>595</v>
      </c>
      <c r="E74" s="104" t="s">
        <v>606</v>
      </c>
      <c r="F74" s="107" t="s">
        <v>255</v>
      </c>
      <c r="G74" s="4"/>
      <c r="H74" s="12">
        <f>H75+H76</f>
        <v>277.6</v>
      </c>
    </row>
    <row r="75" spans="3:8" s="129" customFormat="1" ht="28.5" customHeight="1">
      <c r="C75" s="9" t="s">
        <v>587</v>
      </c>
      <c r="D75" s="104" t="s">
        <v>595</v>
      </c>
      <c r="E75" s="104" t="s">
        <v>606</v>
      </c>
      <c r="F75" s="107" t="s">
        <v>255</v>
      </c>
      <c r="G75" s="4" t="s">
        <v>2</v>
      </c>
      <c r="H75" s="12">
        <f>'приложение 5'!H481</f>
        <v>255.6</v>
      </c>
    </row>
    <row r="76" spans="3:8" s="129" customFormat="1" ht="26.25" customHeight="1">
      <c r="C76" s="9" t="s">
        <v>584</v>
      </c>
      <c r="D76" s="104" t="s">
        <v>595</v>
      </c>
      <c r="E76" s="104" t="s">
        <v>606</v>
      </c>
      <c r="F76" s="107" t="s">
        <v>255</v>
      </c>
      <c r="G76" s="4" t="s">
        <v>6</v>
      </c>
      <c r="H76" s="12">
        <f>'приложение 5'!H482</f>
        <v>22</v>
      </c>
    </row>
    <row r="77" spans="3:8" s="129" customFormat="1" ht="18.75" customHeight="1" hidden="1">
      <c r="C77" s="134" t="s">
        <v>177</v>
      </c>
      <c r="D77" s="131" t="s">
        <v>595</v>
      </c>
      <c r="E77" s="131" t="s">
        <v>607</v>
      </c>
      <c r="F77" s="107"/>
      <c r="G77" s="4"/>
      <c r="H77" s="133">
        <f>H78</f>
        <v>0</v>
      </c>
    </row>
    <row r="78" spans="3:8" s="129" customFormat="1" ht="18.75" customHeight="1" hidden="1">
      <c r="C78" s="9" t="s">
        <v>178</v>
      </c>
      <c r="D78" s="104" t="s">
        <v>595</v>
      </c>
      <c r="E78" s="104" t="s">
        <v>607</v>
      </c>
      <c r="F78" s="5" t="s">
        <v>179</v>
      </c>
      <c r="G78" s="4"/>
      <c r="H78" s="12">
        <f>H79</f>
        <v>0</v>
      </c>
    </row>
    <row r="79" spans="3:8" s="129" customFormat="1" ht="18.75" customHeight="1" hidden="1">
      <c r="C79" s="6" t="s">
        <v>10</v>
      </c>
      <c r="D79" s="104" t="s">
        <v>595</v>
      </c>
      <c r="E79" s="104" t="s">
        <v>607</v>
      </c>
      <c r="F79" s="5" t="s">
        <v>179</v>
      </c>
      <c r="G79" s="4" t="s">
        <v>6</v>
      </c>
      <c r="H79" s="12">
        <f>'приложение 5'!H171</f>
        <v>0</v>
      </c>
    </row>
    <row r="80" spans="3:8" s="129" customFormat="1" ht="19.5" customHeight="1">
      <c r="C80" s="15" t="s">
        <v>154</v>
      </c>
      <c r="D80" s="37" t="s">
        <v>595</v>
      </c>
      <c r="E80" s="37" t="s">
        <v>637</v>
      </c>
      <c r="F80" s="71"/>
      <c r="G80" s="7"/>
      <c r="H80" s="12">
        <f>H81</f>
        <v>100</v>
      </c>
    </row>
    <row r="81" spans="3:8" s="129" customFormat="1" ht="19.5" customHeight="1">
      <c r="C81" s="6" t="s">
        <v>319</v>
      </c>
      <c r="D81" s="41" t="s">
        <v>595</v>
      </c>
      <c r="E81" s="41" t="s">
        <v>637</v>
      </c>
      <c r="F81" s="71" t="s">
        <v>320</v>
      </c>
      <c r="G81" s="7"/>
      <c r="H81" s="12">
        <f>H82</f>
        <v>100</v>
      </c>
    </row>
    <row r="82" spans="3:8" s="129" customFormat="1" ht="19.5" customHeight="1">
      <c r="C82" s="6" t="s">
        <v>322</v>
      </c>
      <c r="D82" s="41" t="s">
        <v>595</v>
      </c>
      <c r="E82" s="41" t="s">
        <v>637</v>
      </c>
      <c r="F82" s="71" t="s">
        <v>321</v>
      </c>
      <c r="G82" s="7"/>
      <c r="H82" s="12">
        <f>H83</f>
        <v>100</v>
      </c>
    </row>
    <row r="83" spans="3:8" s="129" customFormat="1" ht="19.5" customHeight="1">
      <c r="C83" s="6" t="s">
        <v>155</v>
      </c>
      <c r="D83" s="41" t="s">
        <v>595</v>
      </c>
      <c r="E83" s="41" t="s">
        <v>637</v>
      </c>
      <c r="F83" s="71" t="s">
        <v>321</v>
      </c>
      <c r="G83" s="4" t="s">
        <v>156</v>
      </c>
      <c r="H83" s="12">
        <f>'приложение 5'!H175</f>
        <v>100</v>
      </c>
    </row>
    <row r="84" spans="3:9" s="129" customFormat="1" ht="12.75">
      <c r="C84" s="134" t="s">
        <v>634</v>
      </c>
      <c r="D84" s="131" t="s">
        <v>595</v>
      </c>
      <c r="E84" s="131" t="s">
        <v>670</v>
      </c>
      <c r="F84" s="105"/>
      <c r="G84" s="7"/>
      <c r="H84" s="138">
        <f>H85+H94+H99+H101+H105+H111+H120+H136+H108+H140+H147+H135+H127+H156</f>
        <v>27709.999999999996</v>
      </c>
      <c r="I84" s="146"/>
    </row>
    <row r="85" spans="3:9" s="129" customFormat="1" ht="33.75" customHeight="1">
      <c r="C85" s="9" t="s">
        <v>347</v>
      </c>
      <c r="D85" s="104" t="s">
        <v>595</v>
      </c>
      <c r="E85" s="104" t="s">
        <v>670</v>
      </c>
      <c r="F85" s="5" t="s">
        <v>191</v>
      </c>
      <c r="G85" s="4"/>
      <c r="H85" s="137">
        <f>H86+H88+H90+H92</f>
        <v>492</v>
      </c>
      <c r="I85" s="146"/>
    </row>
    <row r="86" spans="3:9" s="129" customFormat="1" ht="21.75" customHeight="1">
      <c r="C86" s="9" t="s">
        <v>348</v>
      </c>
      <c r="D86" s="104" t="s">
        <v>595</v>
      </c>
      <c r="E86" s="104" t="s">
        <v>670</v>
      </c>
      <c r="F86" s="107" t="s">
        <v>192</v>
      </c>
      <c r="G86" s="4"/>
      <c r="H86" s="12">
        <f>H87</f>
        <v>82.4</v>
      </c>
      <c r="I86" s="146"/>
    </row>
    <row r="87" spans="3:9" s="129" customFormat="1" ht="16.5" customHeight="1">
      <c r="C87" s="145" t="s">
        <v>5</v>
      </c>
      <c r="D87" s="104" t="s">
        <v>595</v>
      </c>
      <c r="E87" s="104" t="s">
        <v>670</v>
      </c>
      <c r="F87" s="107" t="s">
        <v>192</v>
      </c>
      <c r="G87" s="4" t="s">
        <v>7</v>
      </c>
      <c r="H87" s="12">
        <f>'приложение 5'!H140</f>
        <v>82.4</v>
      </c>
      <c r="I87" s="146"/>
    </row>
    <row r="88" spans="3:8" s="129" customFormat="1" ht="34.5" customHeight="1">
      <c r="C88" s="9" t="s">
        <v>8</v>
      </c>
      <c r="D88" s="4" t="s">
        <v>595</v>
      </c>
      <c r="E88" s="4" t="s">
        <v>670</v>
      </c>
      <c r="F88" s="5" t="s">
        <v>437</v>
      </c>
      <c r="G88" s="4"/>
      <c r="H88" s="12">
        <f>H89</f>
        <v>50</v>
      </c>
    </row>
    <row r="89" spans="3:8" s="129" customFormat="1" ht="34.5" customHeight="1">
      <c r="C89" s="14" t="s">
        <v>50</v>
      </c>
      <c r="D89" s="4" t="s">
        <v>595</v>
      </c>
      <c r="E89" s="4" t="s">
        <v>670</v>
      </c>
      <c r="F89" s="5" t="s">
        <v>437</v>
      </c>
      <c r="G89" s="4" t="s">
        <v>9</v>
      </c>
      <c r="H89" s="12">
        <f>'приложение 5'!H192</f>
        <v>50</v>
      </c>
    </row>
    <row r="90" spans="3:8" s="129" customFormat="1" ht="27.75" customHeight="1">
      <c r="C90" s="9" t="s">
        <v>15</v>
      </c>
      <c r="D90" s="104" t="s">
        <v>595</v>
      </c>
      <c r="E90" s="104" t="s">
        <v>670</v>
      </c>
      <c r="F90" s="5" t="s">
        <v>214</v>
      </c>
      <c r="G90" s="4"/>
      <c r="H90" s="12">
        <f>H91</f>
        <v>77</v>
      </c>
    </row>
    <row r="91" spans="3:8" s="129" customFormat="1" ht="17.25" customHeight="1">
      <c r="C91" s="6" t="s">
        <v>574</v>
      </c>
      <c r="D91" s="104" t="s">
        <v>595</v>
      </c>
      <c r="E91" s="104" t="s">
        <v>670</v>
      </c>
      <c r="F91" s="5" t="s">
        <v>214</v>
      </c>
      <c r="G91" s="4" t="s">
        <v>575</v>
      </c>
      <c r="H91" s="12">
        <f>'приложение 5'!H486</f>
        <v>77</v>
      </c>
    </row>
    <row r="92" spans="3:8" s="129" customFormat="1" ht="38.25" customHeight="1">
      <c r="C92" s="9" t="s">
        <v>8</v>
      </c>
      <c r="D92" s="4" t="s">
        <v>595</v>
      </c>
      <c r="E92" s="4" t="s">
        <v>670</v>
      </c>
      <c r="F92" s="5" t="s">
        <v>208</v>
      </c>
      <c r="G92" s="4"/>
      <c r="H92" s="12">
        <f>H93</f>
        <v>282.6</v>
      </c>
    </row>
    <row r="93" spans="3:8" s="129" customFormat="1" ht="17.25" customHeight="1">
      <c r="C93" s="6" t="s">
        <v>574</v>
      </c>
      <c r="D93" s="4" t="s">
        <v>595</v>
      </c>
      <c r="E93" s="4" t="s">
        <v>670</v>
      </c>
      <c r="F93" s="5" t="s">
        <v>208</v>
      </c>
      <c r="G93" s="4" t="s">
        <v>575</v>
      </c>
      <c r="H93" s="12">
        <f>'приложение 5'!H488</f>
        <v>282.6</v>
      </c>
    </row>
    <row r="94" spans="3:9" s="129" customFormat="1" ht="16.5" customHeight="1">
      <c r="C94" s="6" t="s">
        <v>317</v>
      </c>
      <c r="D94" s="4"/>
      <c r="E94" s="4"/>
      <c r="F94" s="35" t="s">
        <v>316</v>
      </c>
      <c r="G94" s="4"/>
      <c r="H94" s="12">
        <f>H95</f>
        <v>2086.1</v>
      </c>
      <c r="I94" s="146"/>
    </row>
    <row r="95" spans="3:8" s="129" customFormat="1" ht="81.75" customHeight="1">
      <c r="C95" s="9" t="s">
        <v>358</v>
      </c>
      <c r="D95" s="4" t="s">
        <v>595</v>
      </c>
      <c r="E95" s="4" t="s">
        <v>670</v>
      </c>
      <c r="F95" s="35" t="s">
        <v>434</v>
      </c>
      <c r="G95" s="4"/>
      <c r="H95" s="12">
        <f>H96</f>
        <v>2086.1</v>
      </c>
    </row>
    <row r="96" spans="3:8" s="129" customFormat="1" ht="33.75" customHeight="1">
      <c r="C96" s="9" t="s">
        <v>37</v>
      </c>
      <c r="D96" s="4" t="s">
        <v>595</v>
      </c>
      <c r="E96" s="4" t="s">
        <v>670</v>
      </c>
      <c r="F96" s="35" t="s">
        <v>434</v>
      </c>
      <c r="G96" s="4"/>
      <c r="H96" s="12">
        <f>H97+H98</f>
        <v>2086.1</v>
      </c>
    </row>
    <row r="97" spans="3:8" s="129" customFormat="1" ht="18.75" customHeight="1">
      <c r="C97" s="59" t="s">
        <v>93</v>
      </c>
      <c r="D97" s="4" t="s">
        <v>595</v>
      </c>
      <c r="E97" s="4" t="s">
        <v>670</v>
      </c>
      <c r="F97" s="35" t="s">
        <v>434</v>
      </c>
      <c r="G97" s="4" t="s">
        <v>182</v>
      </c>
      <c r="H97" s="12">
        <f>'приложение 5'!H180</f>
        <v>1852.5</v>
      </c>
    </row>
    <row r="98" spans="3:8" s="129" customFormat="1" ht="29.25" customHeight="1">
      <c r="C98" s="6" t="s">
        <v>584</v>
      </c>
      <c r="D98" s="4" t="s">
        <v>595</v>
      </c>
      <c r="E98" s="4" t="s">
        <v>670</v>
      </c>
      <c r="F98" s="35" t="s">
        <v>434</v>
      </c>
      <c r="G98" s="4" t="s">
        <v>6</v>
      </c>
      <c r="H98" s="12">
        <f>'приложение 5'!H181</f>
        <v>233.6</v>
      </c>
    </row>
    <row r="99" spans="3:8" s="129" customFormat="1" ht="30.75" customHeight="1">
      <c r="C99" s="9" t="s">
        <v>175</v>
      </c>
      <c r="D99" s="4" t="s">
        <v>595</v>
      </c>
      <c r="E99" s="147" t="s">
        <v>670</v>
      </c>
      <c r="F99" s="5" t="s">
        <v>170</v>
      </c>
      <c r="G99" s="4"/>
      <c r="H99" s="12">
        <f>H100</f>
        <v>31</v>
      </c>
    </row>
    <row r="100" spans="3:8" s="129" customFormat="1" ht="28.5" customHeight="1">
      <c r="C100" s="6" t="s">
        <v>584</v>
      </c>
      <c r="D100" s="104" t="s">
        <v>595</v>
      </c>
      <c r="E100" s="148" t="s">
        <v>670</v>
      </c>
      <c r="F100" s="5" t="s">
        <v>170</v>
      </c>
      <c r="G100" s="4" t="s">
        <v>6</v>
      </c>
      <c r="H100" s="12">
        <f>'приложение 5'!H183</f>
        <v>31</v>
      </c>
    </row>
    <row r="101" spans="3:8" s="129" customFormat="1" ht="18" customHeight="1">
      <c r="C101" s="141" t="s">
        <v>183</v>
      </c>
      <c r="D101" s="4" t="s">
        <v>595</v>
      </c>
      <c r="E101" s="4" t="s">
        <v>670</v>
      </c>
      <c r="F101" s="5" t="s">
        <v>181</v>
      </c>
      <c r="G101" s="4"/>
      <c r="H101" s="12">
        <f>H102+H103+H104</f>
        <v>18787.3</v>
      </c>
    </row>
    <row r="102" spans="3:8" s="129" customFormat="1" ht="18" customHeight="1">
      <c r="C102" s="141" t="s">
        <v>93</v>
      </c>
      <c r="D102" s="4" t="s">
        <v>595</v>
      </c>
      <c r="E102" s="4" t="s">
        <v>670</v>
      </c>
      <c r="F102" s="5" t="s">
        <v>181</v>
      </c>
      <c r="G102" s="4" t="s">
        <v>182</v>
      </c>
      <c r="H102" s="12">
        <f>'приложение 5'!H185</f>
        <v>17637.2</v>
      </c>
    </row>
    <row r="103" spans="3:8" s="129" customFormat="1" ht="32.25" customHeight="1">
      <c r="C103" s="6" t="s">
        <v>584</v>
      </c>
      <c r="D103" s="4" t="s">
        <v>595</v>
      </c>
      <c r="E103" s="4" t="s">
        <v>670</v>
      </c>
      <c r="F103" s="5" t="s">
        <v>181</v>
      </c>
      <c r="G103" s="4" t="s">
        <v>6</v>
      </c>
      <c r="H103" s="12">
        <f>'приложение 5'!H186</f>
        <v>1129.6</v>
      </c>
    </row>
    <row r="104" spans="3:8" s="129" customFormat="1" ht="16.5" customHeight="1">
      <c r="C104" s="145" t="s">
        <v>5</v>
      </c>
      <c r="D104" s="4" t="s">
        <v>595</v>
      </c>
      <c r="E104" s="4" t="s">
        <v>670</v>
      </c>
      <c r="F104" s="5" t="s">
        <v>181</v>
      </c>
      <c r="G104" s="4" t="s">
        <v>7</v>
      </c>
      <c r="H104" s="12">
        <f>'приложение 5'!H187</f>
        <v>20.5</v>
      </c>
    </row>
    <row r="105" spans="3:8" s="129" customFormat="1" ht="18" customHeight="1">
      <c r="C105" s="6" t="s">
        <v>184</v>
      </c>
      <c r="D105" s="104" t="s">
        <v>595</v>
      </c>
      <c r="E105" s="148" t="s">
        <v>670</v>
      </c>
      <c r="F105" s="149" t="s">
        <v>185</v>
      </c>
      <c r="G105" s="4"/>
      <c r="H105" s="12">
        <f>H106+H107</f>
        <v>2702.1</v>
      </c>
    </row>
    <row r="106" spans="3:8" s="129" customFormat="1" ht="18" customHeight="1">
      <c r="C106" s="141" t="s">
        <v>93</v>
      </c>
      <c r="D106" s="104" t="s">
        <v>595</v>
      </c>
      <c r="E106" s="148" t="s">
        <v>670</v>
      </c>
      <c r="F106" s="149" t="s">
        <v>185</v>
      </c>
      <c r="G106" s="4" t="s">
        <v>182</v>
      </c>
      <c r="H106" s="12">
        <f>'приложение 5'!H189</f>
        <v>2348.1</v>
      </c>
    </row>
    <row r="107" spans="3:8" s="129" customFormat="1" ht="33" customHeight="1">
      <c r="C107" s="6" t="s">
        <v>584</v>
      </c>
      <c r="D107" s="104" t="s">
        <v>595</v>
      </c>
      <c r="E107" s="148" t="s">
        <v>670</v>
      </c>
      <c r="F107" s="149" t="s">
        <v>185</v>
      </c>
      <c r="G107" s="4" t="s">
        <v>6</v>
      </c>
      <c r="H107" s="12">
        <f>'приложение 5'!H190</f>
        <v>354</v>
      </c>
    </row>
    <row r="108" spans="3:8" s="129" customFormat="1" ht="18" customHeight="1" hidden="1">
      <c r="C108" s="6" t="s">
        <v>116</v>
      </c>
      <c r="D108" s="4" t="s">
        <v>595</v>
      </c>
      <c r="E108" s="4" t="s">
        <v>670</v>
      </c>
      <c r="F108" s="5" t="s">
        <v>114</v>
      </c>
      <c r="G108" s="4"/>
      <c r="H108" s="12">
        <f>H109+H110</f>
        <v>0</v>
      </c>
    </row>
    <row r="109" spans="3:8" s="129" customFormat="1" ht="18" customHeight="1" hidden="1">
      <c r="C109" s="6" t="s">
        <v>117</v>
      </c>
      <c r="D109" s="4" t="s">
        <v>595</v>
      </c>
      <c r="E109" s="4" t="s">
        <v>670</v>
      </c>
      <c r="F109" s="5" t="s">
        <v>114</v>
      </c>
      <c r="G109" s="4" t="s">
        <v>115</v>
      </c>
      <c r="H109" s="12">
        <f>'приложение 5'!H490</f>
        <v>0</v>
      </c>
    </row>
    <row r="110" spans="3:8" s="129" customFormat="1" ht="18" customHeight="1" hidden="1">
      <c r="C110" s="6" t="s">
        <v>117</v>
      </c>
      <c r="D110" s="4" t="s">
        <v>595</v>
      </c>
      <c r="E110" s="4" t="s">
        <v>670</v>
      </c>
      <c r="F110" s="5" t="s">
        <v>114</v>
      </c>
      <c r="G110" s="4" t="s">
        <v>7</v>
      </c>
      <c r="H110" s="12">
        <f>'приложение 5'!H491</f>
        <v>0</v>
      </c>
    </row>
    <row r="111" spans="3:8" s="129" customFormat="1" ht="35.25" customHeight="1">
      <c r="C111" s="18" t="s">
        <v>561</v>
      </c>
      <c r="D111" s="4" t="s">
        <v>595</v>
      </c>
      <c r="E111" s="4" t="s">
        <v>670</v>
      </c>
      <c r="F111" s="152" t="s">
        <v>520</v>
      </c>
      <c r="G111" s="4"/>
      <c r="H111" s="12">
        <f>H112+H117</f>
        <v>205</v>
      </c>
    </row>
    <row r="112" spans="3:8" s="129" customFormat="1" ht="50.25" customHeight="1">
      <c r="C112" s="6" t="s">
        <v>370</v>
      </c>
      <c r="D112" s="4" t="s">
        <v>595</v>
      </c>
      <c r="E112" s="4" t="s">
        <v>670</v>
      </c>
      <c r="F112" s="152" t="s">
        <v>563</v>
      </c>
      <c r="G112" s="4"/>
      <c r="H112" s="12">
        <f>H113+H115</f>
        <v>200</v>
      </c>
    </row>
    <row r="113" spans="3:8" s="129" customFormat="1" ht="28.5" customHeight="1">
      <c r="C113" s="6" t="s">
        <v>565</v>
      </c>
      <c r="D113" s="4" t="s">
        <v>595</v>
      </c>
      <c r="E113" s="4" t="s">
        <v>670</v>
      </c>
      <c r="F113" s="152" t="s">
        <v>566</v>
      </c>
      <c r="G113" s="4"/>
      <c r="H113" s="137">
        <f>H114</f>
        <v>0</v>
      </c>
    </row>
    <row r="114" spans="3:8" s="129" customFormat="1" ht="27.75" customHeight="1">
      <c r="C114" s="6" t="s">
        <v>584</v>
      </c>
      <c r="D114" s="4" t="s">
        <v>595</v>
      </c>
      <c r="E114" s="4" t="s">
        <v>670</v>
      </c>
      <c r="F114" s="152" t="s">
        <v>567</v>
      </c>
      <c r="G114" s="4" t="s">
        <v>6</v>
      </c>
      <c r="H114" s="137">
        <f>'приложение 5'!H199</f>
        <v>0</v>
      </c>
    </row>
    <row r="115" spans="3:8" s="129" customFormat="1" ht="33.75" customHeight="1">
      <c r="C115" s="6" t="s">
        <v>562</v>
      </c>
      <c r="D115" s="4" t="s">
        <v>595</v>
      </c>
      <c r="E115" s="4" t="s">
        <v>670</v>
      </c>
      <c r="F115" s="152" t="s">
        <v>564</v>
      </c>
      <c r="G115" s="4"/>
      <c r="H115" s="137">
        <f>H116</f>
        <v>200</v>
      </c>
    </row>
    <row r="116" spans="3:8" s="129" customFormat="1" ht="30.75" customHeight="1">
      <c r="C116" s="6" t="s">
        <v>584</v>
      </c>
      <c r="D116" s="4" t="s">
        <v>595</v>
      </c>
      <c r="E116" s="4" t="s">
        <v>670</v>
      </c>
      <c r="F116" s="152" t="s">
        <v>564</v>
      </c>
      <c r="G116" s="4" t="s">
        <v>6</v>
      </c>
      <c r="H116" s="137">
        <f>'приложение 5'!H201</f>
        <v>200</v>
      </c>
    </row>
    <row r="117" spans="3:8" s="129" customFormat="1" ht="39.75" customHeight="1">
      <c r="C117" s="6" t="s">
        <v>359</v>
      </c>
      <c r="D117" s="4" t="s">
        <v>595</v>
      </c>
      <c r="E117" s="4" t="s">
        <v>670</v>
      </c>
      <c r="F117" s="152" t="s">
        <v>284</v>
      </c>
      <c r="G117" s="4"/>
      <c r="H117" s="137">
        <f>H118</f>
        <v>5</v>
      </c>
    </row>
    <row r="118" spans="3:8" s="129" customFormat="1" ht="37.5" customHeight="1">
      <c r="C118" s="6" t="s">
        <v>568</v>
      </c>
      <c r="D118" s="4" t="s">
        <v>595</v>
      </c>
      <c r="E118" s="4" t="s">
        <v>670</v>
      </c>
      <c r="F118" s="152" t="s">
        <v>285</v>
      </c>
      <c r="G118" s="4"/>
      <c r="H118" s="137">
        <f>H119</f>
        <v>5</v>
      </c>
    </row>
    <row r="119" spans="3:8" s="129" customFormat="1" ht="30.75" customHeight="1">
      <c r="C119" s="6" t="s">
        <v>584</v>
      </c>
      <c r="D119" s="4" t="s">
        <v>595</v>
      </c>
      <c r="E119" s="4" t="s">
        <v>670</v>
      </c>
      <c r="F119" s="152" t="s">
        <v>285</v>
      </c>
      <c r="G119" s="4" t="s">
        <v>6</v>
      </c>
      <c r="H119" s="137">
        <f>'приложение 5'!H204</f>
        <v>5</v>
      </c>
    </row>
    <row r="120" spans="3:8" s="129" customFormat="1" ht="50.25" customHeight="1">
      <c r="C120" s="18" t="s">
        <v>535</v>
      </c>
      <c r="D120" s="4" t="s">
        <v>595</v>
      </c>
      <c r="E120" s="4" t="s">
        <v>670</v>
      </c>
      <c r="F120" s="107" t="s">
        <v>536</v>
      </c>
      <c r="G120" s="4"/>
      <c r="H120" s="12">
        <f>H121+H124</f>
        <v>1434</v>
      </c>
    </row>
    <row r="121" spans="3:8" s="129" customFormat="1" ht="45.75" customHeight="1">
      <c r="C121" s="9" t="s">
        <v>360</v>
      </c>
      <c r="D121" s="4" t="s">
        <v>595</v>
      </c>
      <c r="E121" s="4" t="s">
        <v>670</v>
      </c>
      <c r="F121" s="107" t="s">
        <v>537</v>
      </c>
      <c r="G121" s="4"/>
      <c r="H121" s="137">
        <f>H122</f>
        <v>100</v>
      </c>
    </row>
    <row r="122" spans="3:8" s="129" customFormat="1" ht="27.75" customHeight="1">
      <c r="C122" s="18" t="s">
        <v>79</v>
      </c>
      <c r="D122" s="4" t="s">
        <v>595</v>
      </c>
      <c r="E122" s="4" t="s">
        <v>670</v>
      </c>
      <c r="F122" s="107" t="s">
        <v>80</v>
      </c>
      <c r="G122" s="4"/>
      <c r="H122" s="12">
        <f>H123</f>
        <v>100</v>
      </c>
    </row>
    <row r="123" spans="3:8" s="129" customFormat="1" ht="34.5" customHeight="1">
      <c r="C123" s="6" t="s">
        <v>584</v>
      </c>
      <c r="D123" s="4" t="s">
        <v>595</v>
      </c>
      <c r="E123" s="4" t="s">
        <v>670</v>
      </c>
      <c r="F123" s="107" t="s">
        <v>80</v>
      </c>
      <c r="G123" s="4" t="s">
        <v>6</v>
      </c>
      <c r="H123" s="12">
        <f>'приложение 5'!H208</f>
        <v>100</v>
      </c>
    </row>
    <row r="124" spans="3:8" s="129" customFormat="1" ht="46.5" customHeight="1">
      <c r="C124" s="11" t="s">
        <v>465</v>
      </c>
      <c r="D124" s="36" t="s">
        <v>595</v>
      </c>
      <c r="E124" s="36" t="s">
        <v>670</v>
      </c>
      <c r="F124" s="107" t="s">
        <v>466</v>
      </c>
      <c r="G124" s="36"/>
      <c r="H124" s="12">
        <f>H125</f>
        <v>1334</v>
      </c>
    </row>
    <row r="125" spans="3:8" s="129" customFormat="1" ht="42" customHeight="1">
      <c r="C125" s="11" t="s">
        <v>485</v>
      </c>
      <c r="D125" s="36" t="s">
        <v>595</v>
      </c>
      <c r="E125" s="36" t="s">
        <v>670</v>
      </c>
      <c r="F125" s="169" t="s">
        <v>696</v>
      </c>
      <c r="G125" s="36"/>
      <c r="H125" s="12">
        <f>H126</f>
        <v>1334</v>
      </c>
    </row>
    <row r="126" spans="3:8" s="129" customFormat="1" ht="34.5" customHeight="1">
      <c r="C126" s="6" t="s">
        <v>584</v>
      </c>
      <c r="D126" s="36" t="s">
        <v>595</v>
      </c>
      <c r="E126" s="36" t="s">
        <v>670</v>
      </c>
      <c r="F126" s="169" t="s">
        <v>696</v>
      </c>
      <c r="G126" s="36" t="s">
        <v>6</v>
      </c>
      <c r="H126" s="12">
        <f>'приложение 5'!H211</f>
        <v>1334</v>
      </c>
    </row>
    <row r="127" spans="3:8" s="129" customFormat="1" ht="48" customHeight="1">
      <c r="C127" s="62" t="s">
        <v>297</v>
      </c>
      <c r="D127" s="4" t="s">
        <v>595</v>
      </c>
      <c r="E127" s="4" t="s">
        <v>670</v>
      </c>
      <c r="F127" s="56" t="s">
        <v>196</v>
      </c>
      <c r="G127" s="4"/>
      <c r="H127" s="12">
        <f>H128</f>
        <v>120</v>
      </c>
    </row>
    <row r="128" spans="3:8" s="129" customFormat="1" ht="35.25" customHeight="1">
      <c r="C128" s="13" t="s">
        <v>296</v>
      </c>
      <c r="D128" s="4" t="s">
        <v>595</v>
      </c>
      <c r="E128" s="4" t="s">
        <v>670</v>
      </c>
      <c r="F128" s="56" t="s">
        <v>299</v>
      </c>
      <c r="G128" s="35"/>
      <c r="H128" s="12">
        <f>H129+H131</f>
        <v>120</v>
      </c>
    </row>
    <row r="129" spans="3:8" s="129" customFormat="1" ht="35.25" customHeight="1">
      <c r="C129" s="13" t="s">
        <v>381</v>
      </c>
      <c r="D129" s="4" t="s">
        <v>595</v>
      </c>
      <c r="E129" s="4" t="s">
        <v>670</v>
      </c>
      <c r="F129" s="56" t="s">
        <v>382</v>
      </c>
      <c r="G129" s="35"/>
      <c r="H129" s="12">
        <f>H130</f>
        <v>80</v>
      </c>
    </row>
    <row r="130" spans="3:8" s="129" customFormat="1" ht="35.25" customHeight="1">
      <c r="C130" s="6" t="s">
        <v>584</v>
      </c>
      <c r="D130" s="4" t="s">
        <v>595</v>
      </c>
      <c r="E130" s="4" t="s">
        <v>670</v>
      </c>
      <c r="F130" s="56" t="s">
        <v>382</v>
      </c>
      <c r="G130" s="56">
        <v>240</v>
      </c>
      <c r="H130" s="12">
        <f>'приложение 5'!H332</f>
        <v>80</v>
      </c>
    </row>
    <row r="131" spans="3:8" s="129" customFormat="1" ht="35.25" customHeight="1">
      <c r="C131" s="6" t="s">
        <v>384</v>
      </c>
      <c r="D131" s="4" t="s">
        <v>595</v>
      </c>
      <c r="E131" s="4" t="s">
        <v>670</v>
      </c>
      <c r="F131" s="56" t="s">
        <v>383</v>
      </c>
      <c r="G131" s="75"/>
      <c r="H131" s="12">
        <f>H132</f>
        <v>40</v>
      </c>
    </row>
    <row r="132" spans="3:8" s="129" customFormat="1" ht="35.25" customHeight="1">
      <c r="C132" s="6" t="s">
        <v>584</v>
      </c>
      <c r="D132" s="4" t="s">
        <v>595</v>
      </c>
      <c r="E132" s="4" t="s">
        <v>670</v>
      </c>
      <c r="F132" s="56" t="s">
        <v>383</v>
      </c>
      <c r="G132" s="56">
        <v>240</v>
      </c>
      <c r="H132" s="12">
        <f>'приложение 5'!H334</f>
        <v>40</v>
      </c>
    </row>
    <row r="133" spans="3:8" ht="37.5" customHeight="1">
      <c r="C133" s="94" t="s">
        <v>301</v>
      </c>
      <c r="D133" s="127" t="s">
        <v>595</v>
      </c>
      <c r="E133" s="127" t="s">
        <v>670</v>
      </c>
      <c r="F133" s="128" t="s">
        <v>138</v>
      </c>
      <c r="G133" s="127"/>
      <c r="H133" s="154">
        <f>H134</f>
        <v>100</v>
      </c>
    </row>
    <row r="134" spans="3:8" ht="37.5" customHeight="1">
      <c r="C134" s="94" t="s">
        <v>139</v>
      </c>
      <c r="D134" s="127" t="s">
        <v>595</v>
      </c>
      <c r="E134" s="127" t="s">
        <v>670</v>
      </c>
      <c r="F134" s="128" t="s">
        <v>140</v>
      </c>
      <c r="G134" s="127"/>
      <c r="H134" s="154">
        <f>H135</f>
        <v>100</v>
      </c>
    </row>
    <row r="135" spans="3:8" ht="37.5" customHeight="1">
      <c r="C135" s="6" t="s">
        <v>584</v>
      </c>
      <c r="D135" s="127" t="s">
        <v>595</v>
      </c>
      <c r="E135" s="127" t="s">
        <v>670</v>
      </c>
      <c r="F135" s="128" t="s">
        <v>141</v>
      </c>
      <c r="G135" s="127" t="s">
        <v>6</v>
      </c>
      <c r="H135" s="154">
        <f>'приложение 5'!H195</f>
        <v>100</v>
      </c>
    </row>
    <row r="136" spans="3:8" s="129" customFormat="1" ht="56.25" customHeight="1">
      <c r="C136" s="6" t="s">
        <v>94</v>
      </c>
      <c r="D136" s="4" t="s">
        <v>595</v>
      </c>
      <c r="E136" s="4" t="s">
        <v>670</v>
      </c>
      <c r="F136" s="5" t="s">
        <v>95</v>
      </c>
      <c r="G136" s="4"/>
      <c r="H136" s="12">
        <f>H137</f>
        <v>287</v>
      </c>
    </row>
    <row r="137" spans="3:8" s="129" customFormat="1" ht="57.75" customHeight="1">
      <c r="C137" s="6" t="s">
        <v>361</v>
      </c>
      <c r="D137" s="4" t="s">
        <v>595</v>
      </c>
      <c r="E137" s="4" t="s">
        <v>670</v>
      </c>
      <c r="F137" s="5" t="s">
        <v>96</v>
      </c>
      <c r="G137" s="4"/>
      <c r="H137" s="12">
        <f>H138</f>
        <v>287</v>
      </c>
    </row>
    <row r="138" spans="3:8" s="129" customFormat="1" ht="18" customHeight="1">
      <c r="C138" s="6" t="s">
        <v>362</v>
      </c>
      <c r="D138" s="104" t="s">
        <v>595</v>
      </c>
      <c r="E138" s="104" t="s">
        <v>670</v>
      </c>
      <c r="F138" s="107" t="s">
        <v>97</v>
      </c>
      <c r="G138" s="104"/>
      <c r="H138" s="12">
        <f>H139</f>
        <v>287</v>
      </c>
    </row>
    <row r="139" spans="3:8" s="129" customFormat="1" ht="28.5" customHeight="1">
      <c r="C139" s="6" t="s">
        <v>584</v>
      </c>
      <c r="D139" s="104" t="s">
        <v>595</v>
      </c>
      <c r="E139" s="104" t="s">
        <v>670</v>
      </c>
      <c r="F139" s="107" t="s">
        <v>97</v>
      </c>
      <c r="G139" s="104" t="s">
        <v>6</v>
      </c>
      <c r="H139" s="12">
        <f>'приложение 5'!H215</f>
        <v>287</v>
      </c>
    </row>
    <row r="140" spans="3:8" s="129" customFormat="1" ht="53.25" customHeight="1">
      <c r="C140" s="6" t="s">
        <v>161</v>
      </c>
      <c r="D140" s="104" t="s">
        <v>595</v>
      </c>
      <c r="E140" s="104" t="s">
        <v>670</v>
      </c>
      <c r="F140" s="155" t="s">
        <v>551</v>
      </c>
      <c r="G140" s="4"/>
      <c r="H140" s="12">
        <f>H141+H144</f>
        <v>937.2</v>
      </c>
    </row>
    <row r="141" spans="3:8" s="129" customFormat="1" ht="54" customHeight="1">
      <c r="C141" s="145" t="s">
        <v>98</v>
      </c>
      <c r="D141" s="104" t="s">
        <v>595</v>
      </c>
      <c r="E141" s="104" t="s">
        <v>670</v>
      </c>
      <c r="F141" s="155" t="s">
        <v>101</v>
      </c>
      <c r="G141" s="4"/>
      <c r="H141" s="12">
        <f>H142</f>
        <v>857.2</v>
      </c>
    </row>
    <row r="142" spans="3:8" s="129" customFormat="1" ht="33.75" customHeight="1">
      <c r="C142" s="60" t="s">
        <v>438</v>
      </c>
      <c r="D142" s="104" t="s">
        <v>595</v>
      </c>
      <c r="E142" s="104" t="s">
        <v>670</v>
      </c>
      <c r="F142" s="155" t="s">
        <v>120</v>
      </c>
      <c r="G142" s="4"/>
      <c r="H142" s="12">
        <f>H143</f>
        <v>857.2</v>
      </c>
    </row>
    <row r="143" spans="3:8" s="129" customFormat="1" ht="25.5" customHeight="1">
      <c r="C143" s="6" t="s">
        <v>584</v>
      </c>
      <c r="D143" s="104" t="s">
        <v>595</v>
      </c>
      <c r="E143" s="104" t="s">
        <v>670</v>
      </c>
      <c r="F143" s="155" t="s">
        <v>120</v>
      </c>
      <c r="G143" s="4" t="s">
        <v>6</v>
      </c>
      <c r="H143" s="12">
        <f>'приложение 5'!H219</f>
        <v>857.2</v>
      </c>
    </row>
    <row r="144" spans="3:8" ht="36" customHeight="1">
      <c r="C144" s="11" t="s">
        <v>293</v>
      </c>
      <c r="D144" s="127" t="s">
        <v>595</v>
      </c>
      <c r="E144" s="127" t="s">
        <v>670</v>
      </c>
      <c r="F144" s="125"/>
      <c r="G144" s="127"/>
      <c r="H144" s="154">
        <f>H145</f>
        <v>80</v>
      </c>
    </row>
    <row r="145" spans="3:8" ht="18" customHeight="1">
      <c r="C145" s="11" t="s">
        <v>439</v>
      </c>
      <c r="D145" s="127" t="s">
        <v>595</v>
      </c>
      <c r="E145" s="127" t="s">
        <v>670</v>
      </c>
      <c r="F145" s="156" t="s">
        <v>294</v>
      </c>
      <c r="G145" s="127"/>
      <c r="H145" s="154">
        <f>H146</f>
        <v>80</v>
      </c>
    </row>
    <row r="146" spans="3:8" ht="31.5" customHeight="1">
      <c r="C146" s="6" t="s">
        <v>584</v>
      </c>
      <c r="D146" s="157" t="s">
        <v>595</v>
      </c>
      <c r="E146" s="157" t="s">
        <v>670</v>
      </c>
      <c r="F146" s="158" t="s">
        <v>294</v>
      </c>
      <c r="G146" s="127" t="s">
        <v>6</v>
      </c>
      <c r="H146" s="154">
        <f>'приложение 5'!H222</f>
        <v>80</v>
      </c>
    </row>
    <row r="147" spans="3:8" s="129" customFormat="1" ht="54.75" customHeight="1">
      <c r="C147" s="18" t="s">
        <v>283</v>
      </c>
      <c r="D147" s="104" t="s">
        <v>595</v>
      </c>
      <c r="E147" s="104" t="s">
        <v>670</v>
      </c>
      <c r="F147" s="107" t="s">
        <v>500</v>
      </c>
      <c r="G147" s="4"/>
      <c r="H147" s="12">
        <f>H148</f>
        <v>435</v>
      </c>
    </row>
    <row r="148" spans="3:8" s="129" customFormat="1" ht="44.25" customHeight="1">
      <c r="C148" s="59" t="s">
        <v>377</v>
      </c>
      <c r="D148" s="104" t="s">
        <v>595</v>
      </c>
      <c r="E148" s="104" t="s">
        <v>670</v>
      </c>
      <c r="F148" s="107" t="s">
        <v>501</v>
      </c>
      <c r="G148" s="5"/>
      <c r="H148" s="12">
        <f>H149+H152+H154</f>
        <v>435</v>
      </c>
    </row>
    <row r="149" spans="3:8" s="129" customFormat="1" ht="28.5" customHeight="1">
      <c r="C149" s="18" t="s">
        <v>378</v>
      </c>
      <c r="D149" s="104" t="s">
        <v>595</v>
      </c>
      <c r="E149" s="104" t="s">
        <v>670</v>
      </c>
      <c r="F149" s="107" t="s">
        <v>502</v>
      </c>
      <c r="G149" s="5"/>
      <c r="H149" s="137">
        <f>H150</f>
        <v>25</v>
      </c>
    </row>
    <row r="150" spans="3:8" s="129" customFormat="1" ht="66" customHeight="1">
      <c r="C150" s="160" t="s">
        <v>230</v>
      </c>
      <c r="D150" s="104" t="s">
        <v>595</v>
      </c>
      <c r="E150" s="104" t="s">
        <v>670</v>
      </c>
      <c r="F150" s="107" t="s">
        <v>503</v>
      </c>
      <c r="G150" s="5"/>
      <c r="H150" s="138">
        <f>H151</f>
        <v>25</v>
      </c>
    </row>
    <row r="151" spans="3:8" s="129" customFormat="1" ht="33" customHeight="1">
      <c r="C151" s="6" t="s">
        <v>584</v>
      </c>
      <c r="D151" s="104" t="s">
        <v>595</v>
      </c>
      <c r="E151" s="104" t="s">
        <v>670</v>
      </c>
      <c r="F151" s="107" t="s">
        <v>503</v>
      </c>
      <c r="G151" s="4" t="s">
        <v>6</v>
      </c>
      <c r="H151" s="137">
        <f>'приложение 5'!H339</f>
        <v>25</v>
      </c>
    </row>
    <row r="152" spans="3:8" s="129" customFormat="1" ht="47.25" customHeight="1">
      <c r="C152" s="18" t="s">
        <v>379</v>
      </c>
      <c r="D152" s="104" t="s">
        <v>595</v>
      </c>
      <c r="E152" s="104" t="s">
        <v>670</v>
      </c>
      <c r="F152" s="107" t="s">
        <v>504</v>
      </c>
      <c r="G152" s="4"/>
      <c r="H152" s="137">
        <f>H153</f>
        <v>240</v>
      </c>
    </row>
    <row r="153" spans="3:8" s="129" customFormat="1" ht="33.75" customHeight="1">
      <c r="C153" s="6" t="s">
        <v>584</v>
      </c>
      <c r="D153" s="104" t="s">
        <v>595</v>
      </c>
      <c r="E153" s="104" t="s">
        <v>670</v>
      </c>
      <c r="F153" s="107" t="s">
        <v>505</v>
      </c>
      <c r="G153" s="4" t="s">
        <v>6</v>
      </c>
      <c r="H153" s="12">
        <f>'приложение 5'!H341</f>
        <v>240</v>
      </c>
    </row>
    <row r="154" spans="3:8" s="129" customFormat="1" ht="49.5" customHeight="1">
      <c r="C154" s="18" t="s">
        <v>380</v>
      </c>
      <c r="D154" s="104" t="s">
        <v>595</v>
      </c>
      <c r="E154" s="104" t="s">
        <v>670</v>
      </c>
      <c r="F154" s="107" t="s">
        <v>506</v>
      </c>
      <c r="G154" s="4"/>
      <c r="H154" s="173">
        <f>H155</f>
        <v>170</v>
      </c>
    </row>
    <row r="155" spans="3:8" s="129" customFormat="1" ht="31.5" customHeight="1">
      <c r="C155" s="6" t="s">
        <v>584</v>
      </c>
      <c r="D155" s="104" t="s">
        <v>595</v>
      </c>
      <c r="E155" s="104" t="s">
        <v>670</v>
      </c>
      <c r="F155" s="107" t="s">
        <v>507</v>
      </c>
      <c r="G155" s="5">
        <v>240</v>
      </c>
      <c r="H155" s="161">
        <f>'приложение 5'!H343</f>
        <v>170</v>
      </c>
    </row>
    <row r="156" spans="3:8" s="129" customFormat="1" ht="43.5" customHeight="1">
      <c r="C156" s="93" t="s">
        <v>350</v>
      </c>
      <c r="D156" s="41" t="s">
        <v>595</v>
      </c>
      <c r="E156" s="41" t="s">
        <v>670</v>
      </c>
      <c r="F156" s="70" t="s">
        <v>309</v>
      </c>
      <c r="G156" s="50"/>
      <c r="H156" s="161">
        <f>H157</f>
        <v>93.3</v>
      </c>
    </row>
    <row r="157" spans="3:8" s="129" customFormat="1" ht="56.25" customHeight="1">
      <c r="C157" s="6" t="s">
        <v>457</v>
      </c>
      <c r="D157" s="41" t="s">
        <v>595</v>
      </c>
      <c r="E157" s="41" t="s">
        <v>670</v>
      </c>
      <c r="F157" s="70" t="s">
        <v>458</v>
      </c>
      <c r="G157" s="50"/>
      <c r="H157" s="161">
        <f>H158</f>
        <v>93.3</v>
      </c>
    </row>
    <row r="158" spans="3:8" s="129" customFormat="1" ht="31.5" customHeight="1">
      <c r="C158" s="6" t="s">
        <v>584</v>
      </c>
      <c r="D158" s="41" t="s">
        <v>595</v>
      </c>
      <c r="E158" s="41" t="s">
        <v>670</v>
      </c>
      <c r="F158" s="70" t="s">
        <v>458</v>
      </c>
      <c r="G158" s="50" t="s">
        <v>6</v>
      </c>
      <c r="H158" s="161">
        <f>'приложение 5'!H225</f>
        <v>93.3</v>
      </c>
    </row>
    <row r="159" spans="3:8" s="129" customFormat="1" ht="33" customHeight="1">
      <c r="C159" s="8" t="s">
        <v>643</v>
      </c>
      <c r="D159" s="131" t="s">
        <v>597</v>
      </c>
      <c r="E159" s="131"/>
      <c r="F159" s="107"/>
      <c r="G159" s="4"/>
      <c r="H159" s="138">
        <f>H160+H164</f>
        <v>1336.7</v>
      </c>
    </row>
    <row r="160" spans="3:8" s="136" customFormat="1" ht="34.5" customHeight="1">
      <c r="C160" s="8" t="s">
        <v>666</v>
      </c>
      <c r="D160" s="7" t="s">
        <v>597</v>
      </c>
      <c r="E160" s="7" t="s">
        <v>610</v>
      </c>
      <c r="F160" s="132"/>
      <c r="G160" s="7"/>
      <c r="H160" s="138">
        <f>H161</f>
        <v>1176.5</v>
      </c>
    </row>
    <row r="161" spans="3:8" s="129" customFormat="1" ht="21.75" customHeight="1">
      <c r="C161" s="6" t="s">
        <v>440</v>
      </c>
      <c r="D161" s="104" t="s">
        <v>597</v>
      </c>
      <c r="E161" s="104" t="s">
        <v>610</v>
      </c>
      <c r="F161" s="107" t="s">
        <v>181</v>
      </c>
      <c r="G161" s="107"/>
      <c r="H161" s="137">
        <f>H162+H163</f>
        <v>1176.5</v>
      </c>
    </row>
    <row r="162" spans="3:8" s="129" customFormat="1" ht="16.5" customHeight="1">
      <c r="C162" s="141" t="s">
        <v>93</v>
      </c>
      <c r="D162" s="104" t="s">
        <v>597</v>
      </c>
      <c r="E162" s="104" t="s">
        <v>610</v>
      </c>
      <c r="F162" s="107" t="s">
        <v>181</v>
      </c>
      <c r="G162" s="107">
        <v>110</v>
      </c>
      <c r="H162" s="162">
        <f>'приложение 5'!H229</f>
        <v>1057.2</v>
      </c>
    </row>
    <row r="163" spans="3:8" s="129" customFormat="1" ht="27.75" customHeight="1">
      <c r="C163" s="6" t="s">
        <v>584</v>
      </c>
      <c r="D163" s="104" t="s">
        <v>597</v>
      </c>
      <c r="E163" s="104" t="s">
        <v>610</v>
      </c>
      <c r="F163" s="107" t="s">
        <v>181</v>
      </c>
      <c r="G163" s="107">
        <v>240</v>
      </c>
      <c r="H163" s="162">
        <f>'приложение 5'!H230</f>
        <v>119.3</v>
      </c>
    </row>
    <row r="164" spans="3:8" s="129" customFormat="1" ht="36" customHeight="1">
      <c r="C164" s="163" t="s">
        <v>684</v>
      </c>
      <c r="D164" s="131" t="s">
        <v>597</v>
      </c>
      <c r="E164" s="131" t="s">
        <v>685</v>
      </c>
      <c r="F164" s="107"/>
      <c r="G164" s="104"/>
      <c r="H164" s="138">
        <f>H165</f>
        <v>160.20000000000002</v>
      </c>
    </row>
    <row r="165" spans="3:8" s="129" customFormat="1" ht="48" customHeight="1">
      <c r="C165" s="194" t="s">
        <v>159</v>
      </c>
      <c r="D165" s="4" t="s">
        <v>597</v>
      </c>
      <c r="E165" s="4" t="s">
        <v>685</v>
      </c>
      <c r="F165" s="107" t="s">
        <v>204</v>
      </c>
      <c r="G165" s="4"/>
      <c r="H165" s="137">
        <f>H166+H176</f>
        <v>160.20000000000002</v>
      </c>
    </row>
    <row r="166" spans="3:8" s="129" customFormat="1" ht="28.5" customHeight="1">
      <c r="C166" s="218" t="s">
        <v>341</v>
      </c>
      <c r="D166" s="4" t="s">
        <v>597</v>
      </c>
      <c r="E166" s="4" t="s">
        <v>685</v>
      </c>
      <c r="F166" s="107" t="s">
        <v>544</v>
      </c>
      <c r="G166" s="4"/>
      <c r="H166" s="137">
        <f>H167+H170+H173</f>
        <v>152.8</v>
      </c>
    </row>
    <row r="167" spans="3:8" s="129" customFormat="1" ht="21.75" customHeight="1">
      <c r="C167" s="59" t="s">
        <v>363</v>
      </c>
      <c r="D167" s="4" t="s">
        <v>597</v>
      </c>
      <c r="E167" s="4" t="s">
        <v>685</v>
      </c>
      <c r="F167" s="107" t="s">
        <v>84</v>
      </c>
      <c r="G167" s="4"/>
      <c r="H167" s="137">
        <f>H168</f>
        <v>50</v>
      </c>
    </row>
    <row r="168" spans="3:8" s="129" customFormat="1" ht="31.5" customHeight="1">
      <c r="C168" s="18" t="s">
        <v>209</v>
      </c>
      <c r="D168" s="4" t="s">
        <v>597</v>
      </c>
      <c r="E168" s="4" t="s">
        <v>685</v>
      </c>
      <c r="F168" s="107" t="s">
        <v>210</v>
      </c>
      <c r="G168" s="4"/>
      <c r="H168" s="137">
        <f>H169</f>
        <v>50</v>
      </c>
    </row>
    <row r="169" spans="3:8" s="129" customFormat="1" ht="31.5" customHeight="1">
      <c r="C169" s="6" t="s">
        <v>584</v>
      </c>
      <c r="D169" s="4" t="s">
        <v>597</v>
      </c>
      <c r="E169" s="4" t="s">
        <v>685</v>
      </c>
      <c r="F169" s="107" t="s">
        <v>210</v>
      </c>
      <c r="G169" s="4" t="s">
        <v>6</v>
      </c>
      <c r="H169" s="137">
        <f>'приложение 5'!H236</f>
        <v>50</v>
      </c>
    </row>
    <row r="170" spans="3:8" s="129" customFormat="1" ht="45.75" customHeight="1">
      <c r="C170" s="9" t="s">
        <v>364</v>
      </c>
      <c r="D170" s="4" t="s">
        <v>597</v>
      </c>
      <c r="E170" s="4" t="s">
        <v>685</v>
      </c>
      <c r="F170" s="107" t="s">
        <v>549</v>
      </c>
      <c r="G170" s="4"/>
      <c r="H170" s="137">
        <f>H171</f>
        <v>47.4</v>
      </c>
    </row>
    <row r="171" spans="3:8" s="129" customFormat="1" ht="33.75" customHeight="1">
      <c r="C171" s="9" t="s">
        <v>85</v>
      </c>
      <c r="D171" s="4" t="s">
        <v>597</v>
      </c>
      <c r="E171" s="4" t="s">
        <v>685</v>
      </c>
      <c r="F171" s="107" t="s">
        <v>200</v>
      </c>
      <c r="G171" s="4"/>
      <c r="H171" s="137">
        <f>H172</f>
        <v>47.4</v>
      </c>
    </row>
    <row r="172" spans="3:8" s="129" customFormat="1" ht="34.5" customHeight="1">
      <c r="C172" s="6" t="s">
        <v>584</v>
      </c>
      <c r="D172" s="104" t="s">
        <v>597</v>
      </c>
      <c r="E172" s="104" t="s">
        <v>685</v>
      </c>
      <c r="F172" s="107" t="s">
        <v>200</v>
      </c>
      <c r="G172" s="4" t="s">
        <v>6</v>
      </c>
      <c r="H172" s="137">
        <f>'приложение 5'!H239</f>
        <v>47.4</v>
      </c>
    </row>
    <row r="173" spans="3:8" s="129" customFormat="1" ht="32.25" customHeight="1">
      <c r="C173" s="160" t="s">
        <v>441</v>
      </c>
      <c r="D173" s="127" t="s">
        <v>597</v>
      </c>
      <c r="E173" s="127" t="s">
        <v>685</v>
      </c>
      <c r="F173" s="152" t="s">
        <v>542</v>
      </c>
      <c r="G173" s="4"/>
      <c r="H173" s="137">
        <f>H174</f>
        <v>55.4</v>
      </c>
    </row>
    <row r="174" spans="3:8" s="129" customFormat="1" ht="25.5" customHeight="1">
      <c r="C174" s="6" t="s">
        <v>162</v>
      </c>
      <c r="D174" s="127" t="s">
        <v>597</v>
      </c>
      <c r="E174" s="127" t="s">
        <v>685</v>
      </c>
      <c r="F174" s="152" t="s">
        <v>543</v>
      </c>
      <c r="G174" s="4"/>
      <c r="H174" s="137">
        <f>H175</f>
        <v>55.4</v>
      </c>
    </row>
    <row r="175" spans="3:8" s="129" customFormat="1" ht="21.75" customHeight="1">
      <c r="C175" s="6" t="s">
        <v>574</v>
      </c>
      <c r="D175" s="127" t="s">
        <v>597</v>
      </c>
      <c r="E175" s="127" t="s">
        <v>685</v>
      </c>
      <c r="F175" s="152" t="s">
        <v>543</v>
      </c>
      <c r="G175" s="4" t="s">
        <v>575</v>
      </c>
      <c r="H175" s="137">
        <f>'приложение 5'!H497</f>
        <v>55.4</v>
      </c>
    </row>
    <row r="176" spans="3:8" s="129" customFormat="1" ht="39.75" customHeight="1">
      <c r="C176" s="59" t="s">
        <v>405</v>
      </c>
      <c r="D176" s="127" t="s">
        <v>597</v>
      </c>
      <c r="E176" s="127" t="s">
        <v>685</v>
      </c>
      <c r="F176" s="43" t="s">
        <v>406</v>
      </c>
      <c r="G176" s="35"/>
      <c r="H176" s="137">
        <f>H177</f>
        <v>7.4</v>
      </c>
    </row>
    <row r="177" spans="3:8" s="129" customFormat="1" ht="61.5" customHeight="1">
      <c r="C177" s="59" t="s">
        <v>442</v>
      </c>
      <c r="D177" s="127" t="s">
        <v>597</v>
      </c>
      <c r="E177" s="127" t="s">
        <v>685</v>
      </c>
      <c r="F177" s="43" t="s">
        <v>414</v>
      </c>
      <c r="G177" s="35"/>
      <c r="H177" s="137">
        <f>H178</f>
        <v>7.4</v>
      </c>
    </row>
    <row r="178" spans="3:8" s="129" customFormat="1" ht="34.5" customHeight="1">
      <c r="C178" s="6" t="s">
        <v>584</v>
      </c>
      <c r="D178" s="127" t="s">
        <v>597</v>
      </c>
      <c r="E178" s="127" t="s">
        <v>685</v>
      </c>
      <c r="F178" s="43" t="s">
        <v>414</v>
      </c>
      <c r="G178" s="35">
        <v>240</v>
      </c>
      <c r="H178" s="137">
        <f>'приложение 5'!H368</f>
        <v>7.4</v>
      </c>
    </row>
    <row r="179" spans="3:8" s="129" customFormat="1" ht="12.75">
      <c r="C179" s="134" t="s">
        <v>614</v>
      </c>
      <c r="D179" s="131" t="s">
        <v>608</v>
      </c>
      <c r="E179" s="104"/>
      <c r="F179" s="107"/>
      <c r="G179" s="107"/>
      <c r="H179" s="138">
        <f>H180+H186+H191+H213</f>
        <v>22839.000000000004</v>
      </c>
    </row>
    <row r="180" spans="3:8" s="129" customFormat="1" ht="12.75" hidden="1">
      <c r="C180" s="134" t="s">
        <v>164</v>
      </c>
      <c r="D180" s="131" t="s">
        <v>608</v>
      </c>
      <c r="E180" s="131" t="s">
        <v>595</v>
      </c>
      <c r="F180" s="107"/>
      <c r="G180" s="5"/>
      <c r="H180" s="138">
        <f>H181</f>
        <v>0</v>
      </c>
    </row>
    <row r="181" spans="3:8" s="129" customFormat="1" ht="52.5" customHeight="1" hidden="1">
      <c r="C181" s="143" t="s">
        <v>160</v>
      </c>
      <c r="D181" s="104" t="s">
        <v>608</v>
      </c>
      <c r="E181" s="104" t="s">
        <v>595</v>
      </c>
      <c r="F181" s="105" t="s">
        <v>204</v>
      </c>
      <c r="G181" s="5"/>
      <c r="H181" s="137">
        <f>H182</f>
        <v>0</v>
      </c>
    </row>
    <row r="182" spans="3:8" s="129" customFormat="1" ht="33.75" customHeight="1" hidden="1">
      <c r="C182" s="143" t="s">
        <v>22</v>
      </c>
      <c r="D182" s="104" t="s">
        <v>608</v>
      </c>
      <c r="E182" s="104" t="s">
        <v>595</v>
      </c>
      <c r="F182" s="105" t="s">
        <v>544</v>
      </c>
      <c r="G182" s="5"/>
      <c r="H182" s="137">
        <f>H183</f>
        <v>0</v>
      </c>
    </row>
    <row r="183" spans="3:8" s="129" customFormat="1" ht="44.25" customHeight="1" hidden="1">
      <c r="C183" s="139" t="s">
        <v>197</v>
      </c>
      <c r="D183" s="104" t="s">
        <v>608</v>
      </c>
      <c r="E183" s="104" t="s">
        <v>595</v>
      </c>
      <c r="F183" s="144" t="s">
        <v>548</v>
      </c>
      <c r="G183" s="5"/>
      <c r="H183" s="137">
        <f>H184</f>
        <v>0</v>
      </c>
    </row>
    <row r="184" spans="3:8" s="129" customFormat="1" ht="47.25" customHeight="1" hidden="1">
      <c r="C184" s="165" t="s">
        <v>547</v>
      </c>
      <c r="D184" s="104" t="s">
        <v>608</v>
      </c>
      <c r="E184" s="104" t="s">
        <v>595</v>
      </c>
      <c r="F184" s="107" t="s">
        <v>548</v>
      </c>
      <c r="G184" s="5"/>
      <c r="H184" s="137">
        <f>H185</f>
        <v>0</v>
      </c>
    </row>
    <row r="185" spans="3:8" s="129" customFormat="1" ht="18" customHeight="1" hidden="1">
      <c r="C185" s="6" t="s">
        <v>11</v>
      </c>
      <c r="D185" s="104" t="s">
        <v>608</v>
      </c>
      <c r="E185" s="104" t="s">
        <v>595</v>
      </c>
      <c r="F185" s="107" t="s">
        <v>548</v>
      </c>
      <c r="G185" s="5">
        <v>610</v>
      </c>
      <c r="H185" s="137">
        <f>'приложение 5'!H374</f>
        <v>0</v>
      </c>
    </row>
    <row r="186" spans="3:8" s="129" customFormat="1" ht="12.75">
      <c r="C186" s="166" t="s">
        <v>443</v>
      </c>
      <c r="D186" s="131" t="s">
        <v>608</v>
      </c>
      <c r="E186" s="131" t="s">
        <v>598</v>
      </c>
      <c r="F186" s="5"/>
      <c r="G186" s="4"/>
      <c r="H186" s="138">
        <f>H187</f>
        <v>0</v>
      </c>
    </row>
    <row r="187" spans="3:8" s="129" customFormat="1" ht="49.5" customHeight="1">
      <c r="C187" s="6" t="s">
        <v>103</v>
      </c>
      <c r="D187" s="104" t="s">
        <v>608</v>
      </c>
      <c r="E187" s="104" t="s">
        <v>598</v>
      </c>
      <c r="F187" s="107" t="s">
        <v>104</v>
      </c>
      <c r="G187" s="4"/>
      <c r="H187" s="137">
        <f>H188</f>
        <v>0</v>
      </c>
    </row>
    <row r="188" spans="3:8" s="129" customFormat="1" ht="27.75" customHeight="1">
      <c r="C188" s="145" t="s">
        <v>147</v>
      </c>
      <c r="D188" s="104" t="s">
        <v>608</v>
      </c>
      <c r="E188" s="104" t="s">
        <v>598</v>
      </c>
      <c r="F188" s="107" t="s">
        <v>104</v>
      </c>
      <c r="G188" s="4"/>
      <c r="H188" s="137">
        <f>H189</f>
        <v>0</v>
      </c>
    </row>
    <row r="189" spans="3:8" s="129" customFormat="1" ht="30.75" customHeight="1">
      <c r="C189" s="145" t="s">
        <v>622</v>
      </c>
      <c r="D189" s="104" t="s">
        <v>608</v>
      </c>
      <c r="E189" s="104" t="s">
        <v>598</v>
      </c>
      <c r="F189" s="142" t="s">
        <v>105</v>
      </c>
      <c r="G189" s="4"/>
      <c r="H189" s="167">
        <f>H190</f>
        <v>0</v>
      </c>
    </row>
    <row r="190" spans="3:8" s="129" customFormat="1" ht="29.25" customHeight="1">
      <c r="C190" s="6" t="s">
        <v>584</v>
      </c>
      <c r="D190" s="104" t="s">
        <v>608</v>
      </c>
      <c r="E190" s="104" t="s">
        <v>598</v>
      </c>
      <c r="F190" s="142" t="s">
        <v>105</v>
      </c>
      <c r="G190" s="4" t="s">
        <v>6</v>
      </c>
      <c r="H190" s="167">
        <f>'приложение 5'!H245</f>
        <v>0</v>
      </c>
    </row>
    <row r="191" spans="3:8" s="129" customFormat="1" ht="12.75">
      <c r="C191" s="134" t="s">
        <v>686</v>
      </c>
      <c r="D191" s="131" t="s">
        <v>608</v>
      </c>
      <c r="E191" s="131" t="s">
        <v>610</v>
      </c>
      <c r="F191" s="132"/>
      <c r="G191" s="7"/>
      <c r="H191" s="138">
        <f>H192+H211</f>
        <v>19347.300000000003</v>
      </c>
    </row>
    <row r="192" spans="3:8" s="129" customFormat="1" ht="41.25" customHeight="1">
      <c r="C192" s="6" t="s">
        <v>280</v>
      </c>
      <c r="D192" s="104" t="s">
        <v>608</v>
      </c>
      <c r="E192" s="104" t="s">
        <v>610</v>
      </c>
      <c r="F192" s="152" t="s">
        <v>521</v>
      </c>
      <c r="G192" s="4"/>
      <c r="H192" s="137">
        <f>H193+H202+H205+H207+H209</f>
        <v>19347.300000000003</v>
      </c>
    </row>
    <row r="193" spans="3:8" s="129" customFormat="1" ht="48" customHeight="1">
      <c r="C193" s="6" t="s">
        <v>416</v>
      </c>
      <c r="D193" s="104" t="s">
        <v>608</v>
      </c>
      <c r="E193" s="104" t="s">
        <v>610</v>
      </c>
      <c r="F193" s="152" t="s">
        <v>522</v>
      </c>
      <c r="G193" s="4"/>
      <c r="H193" s="137">
        <f>H194+H197+H200</f>
        <v>10331.100000000002</v>
      </c>
    </row>
    <row r="194" spans="3:8" s="129" customFormat="1" ht="31.5" customHeight="1">
      <c r="C194" s="9" t="s">
        <v>23</v>
      </c>
      <c r="D194" s="104" t="s">
        <v>608</v>
      </c>
      <c r="E194" s="104" t="s">
        <v>610</v>
      </c>
      <c r="F194" s="152" t="s">
        <v>523</v>
      </c>
      <c r="G194" s="4"/>
      <c r="H194" s="137">
        <f>H195+H196</f>
        <v>4887.3</v>
      </c>
    </row>
    <row r="195" spans="3:8" s="129" customFormat="1" ht="30" customHeight="1">
      <c r="C195" s="6" t="s">
        <v>584</v>
      </c>
      <c r="D195" s="104" t="s">
        <v>608</v>
      </c>
      <c r="E195" s="104" t="s">
        <v>610</v>
      </c>
      <c r="F195" s="152" t="s">
        <v>523</v>
      </c>
      <c r="G195" s="4" t="s">
        <v>6</v>
      </c>
      <c r="H195" s="137">
        <f>'приложение 5'!H503</f>
        <v>0</v>
      </c>
    </row>
    <row r="196" spans="3:8" s="129" customFormat="1" ht="23.25" customHeight="1" hidden="1">
      <c r="C196" s="6" t="s">
        <v>173</v>
      </c>
      <c r="D196" s="104" t="s">
        <v>608</v>
      </c>
      <c r="E196" s="104" t="s">
        <v>610</v>
      </c>
      <c r="F196" s="152" t="s">
        <v>523</v>
      </c>
      <c r="G196" s="4" t="s">
        <v>172</v>
      </c>
      <c r="H196" s="137">
        <f>'приложение 5'!H504</f>
        <v>4887.3</v>
      </c>
    </row>
    <row r="197" spans="3:8" s="129" customFormat="1" ht="48" customHeight="1" hidden="1">
      <c r="C197" s="145" t="s">
        <v>201</v>
      </c>
      <c r="D197" s="104" t="s">
        <v>608</v>
      </c>
      <c r="E197" s="104" t="s">
        <v>610</v>
      </c>
      <c r="F197" s="152" t="s">
        <v>553</v>
      </c>
      <c r="G197" s="4"/>
      <c r="H197" s="137">
        <f>H198+H199</f>
        <v>4180.1</v>
      </c>
    </row>
    <row r="198" spans="3:8" s="129" customFormat="1" ht="16.5" customHeight="1" hidden="1">
      <c r="C198" s="6" t="s">
        <v>10</v>
      </c>
      <c r="D198" s="104" t="s">
        <v>608</v>
      </c>
      <c r="E198" s="104" t="s">
        <v>610</v>
      </c>
      <c r="F198" s="152" t="s">
        <v>553</v>
      </c>
      <c r="G198" s="4" t="s">
        <v>6</v>
      </c>
      <c r="H198" s="137">
        <f>'приложение 5'!H506</f>
        <v>0</v>
      </c>
    </row>
    <row r="199" spans="3:8" s="129" customFormat="1" ht="16.5" customHeight="1" hidden="1">
      <c r="C199" s="6" t="s">
        <v>173</v>
      </c>
      <c r="D199" s="104" t="s">
        <v>608</v>
      </c>
      <c r="E199" s="104" t="s">
        <v>610</v>
      </c>
      <c r="F199" s="152" t="s">
        <v>553</v>
      </c>
      <c r="G199" s="4" t="s">
        <v>172</v>
      </c>
      <c r="H199" s="137">
        <f>'приложение 5'!H507</f>
        <v>4180.1</v>
      </c>
    </row>
    <row r="200" spans="3:8" s="129" customFormat="1" ht="16.5" customHeight="1" hidden="1">
      <c r="C200" s="145" t="s">
        <v>201</v>
      </c>
      <c r="D200" s="104" t="s">
        <v>608</v>
      </c>
      <c r="E200" s="104" t="s">
        <v>610</v>
      </c>
      <c r="F200" s="152" t="s">
        <v>27</v>
      </c>
      <c r="G200" s="4"/>
      <c r="H200" s="137">
        <f>H201</f>
        <v>1263.6999999999998</v>
      </c>
    </row>
    <row r="201" spans="3:8" s="129" customFormat="1" ht="16.5" customHeight="1" hidden="1">
      <c r="C201" s="6" t="s">
        <v>173</v>
      </c>
      <c r="D201" s="104" t="s">
        <v>608</v>
      </c>
      <c r="E201" s="104" t="s">
        <v>610</v>
      </c>
      <c r="F201" s="152" t="s">
        <v>27</v>
      </c>
      <c r="G201" s="4" t="s">
        <v>172</v>
      </c>
      <c r="H201" s="137">
        <f>'приложение 5'!H509</f>
        <v>1263.6999999999998</v>
      </c>
    </row>
    <row r="202" spans="3:8" s="129" customFormat="1" ht="38.25" customHeight="1">
      <c r="C202" s="13" t="s">
        <v>417</v>
      </c>
      <c r="D202" s="104" t="s">
        <v>608</v>
      </c>
      <c r="E202" s="104" t="s">
        <v>610</v>
      </c>
      <c r="F202" s="152" t="s">
        <v>499</v>
      </c>
      <c r="G202" s="4"/>
      <c r="H202" s="137">
        <f>H203+H204</f>
        <v>4158.5</v>
      </c>
    </row>
    <row r="203" spans="3:8" s="129" customFormat="1" ht="15.75" customHeight="1">
      <c r="C203" s="6" t="s">
        <v>173</v>
      </c>
      <c r="D203" s="104" t="s">
        <v>608</v>
      </c>
      <c r="E203" s="104" t="s">
        <v>610</v>
      </c>
      <c r="F203" s="152" t="s">
        <v>499</v>
      </c>
      <c r="G203" s="4" t="s">
        <v>172</v>
      </c>
      <c r="H203" s="137">
        <f>'приложение 5'!H511</f>
        <v>4090.7</v>
      </c>
    </row>
    <row r="204" spans="3:8" s="129" customFormat="1" ht="31.5" customHeight="1">
      <c r="C204" s="6" t="s">
        <v>584</v>
      </c>
      <c r="D204" s="131" t="s">
        <v>608</v>
      </c>
      <c r="E204" s="131" t="s">
        <v>610</v>
      </c>
      <c r="F204" s="152" t="s">
        <v>499</v>
      </c>
      <c r="G204" s="4" t="s">
        <v>6</v>
      </c>
      <c r="H204" s="167">
        <f>'приложение 5'!H249</f>
        <v>67.8</v>
      </c>
    </row>
    <row r="205" spans="3:8" s="129" customFormat="1" ht="39.75" customHeight="1">
      <c r="C205" s="13" t="s">
        <v>418</v>
      </c>
      <c r="D205" s="104" t="s">
        <v>608</v>
      </c>
      <c r="E205" s="104" t="s">
        <v>610</v>
      </c>
      <c r="F205" s="152" t="s">
        <v>229</v>
      </c>
      <c r="G205" s="4"/>
      <c r="H205" s="137">
        <f>H206</f>
        <v>4604</v>
      </c>
    </row>
    <row r="206" spans="3:8" s="129" customFormat="1" ht="15.75" customHeight="1">
      <c r="C206" s="6" t="s">
        <v>173</v>
      </c>
      <c r="D206" s="104" t="s">
        <v>608</v>
      </c>
      <c r="E206" s="104" t="s">
        <v>610</v>
      </c>
      <c r="F206" s="152" t="s">
        <v>229</v>
      </c>
      <c r="G206" s="4" t="s">
        <v>172</v>
      </c>
      <c r="H206" s="137">
        <f>'приложение 5'!H513</f>
        <v>4604</v>
      </c>
    </row>
    <row r="207" spans="3:8" s="129" customFormat="1" ht="66.75" customHeight="1" hidden="1">
      <c r="C207" s="150" t="s">
        <v>31</v>
      </c>
      <c r="D207" s="104" t="s">
        <v>608</v>
      </c>
      <c r="E207" s="104" t="s">
        <v>610</v>
      </c>
      <c r="F207" s="151" t="s">
        <v>32</v>
      </c>
      <c r="G207" s="4"/>
      <c r="H207" s="167">
        <f>H208</f>
        <v>0</v>
      </c>
    </row>
    <row r="208" spans="3:8" s="129" customFormat="1" ht="15.75" customHeight="1" hidden="1">
      <c r="C208" s="6" t="s">
        <v>33</v>
      </c>
      <c r="D208" s="131" t="s">
        <v>608</v>
      </c>
      <c r="E208" s="131" t="s">
        <v>610</v>
      </c>
      <c r="F208" s="152" t="s">
        <v>32</v>
      </c>
      <c r="G208" s="4"/>
      <c r="H208" s="167">
        <v>0</v>
      </c>
    </row>
    <row r="209" spans="3:8" s="129" customFormat="1" ht="34.5" customHeight="1">
      <c r="C209" s="106" t="s">
        <v>397</v>
      </c>
      <c r="D209" s="104" t="s">
        <v>608</v>
      </c>
      <c r="E209" s="104" t="s">
        <v>610</v>
      </c>
      <c r="F209" s="107" t="s">
        <v>398</v>
      </c>
      <c r="G209" s="4"/>
      <c r="H209" s="167">
        <f>H210</f>
        <v>253.7</v>
      </c>
    </row>
    <row r="210" spans="3:8" s="129" customFormat="1" ht="35.25" customHeight="1">
      <c r="C210" s="6" t="s">
        <v>584</v>
      </c>
      <c r="D210" s="104" t="s">
        <v>608</v>
      </c>
      <c r="E210" s="104" t="s">
        <v>610</v>
      </c>
      <c r="F210" s="107" t="s">
        <v>399</v>
      </c>
      <c r="G210" s="4" t="s">
        <v>6</v>
      </c>
      <c r="H210" s="167">
        <f>'приложение 5'!H348</f>
        <v>253.7</v>
      </c>
    </row>
    <row r="211" spans="3:8" s="129" customFormat="1" ht="70.5" customHeight="1" hidden="1">
      <c r="C211" s="6" t="s">
        <v>106</v>
      </c>
      <c r="D211" s="131" t="s">
        <v>608</v>
      </c>
      <c r="E211" s="131" t="s">
        <v>610</v>
      </c>
      <c r="F211" s="142" t="s">
        <v>513</v>
      </c>
      <c r="G211" s="4"/>
      <c r="H211" s="167">
        <f>H212</f>
        <v>0</v>
      </c>
    </row>
    <row r="212" spans="3:8" s="129" customFormat="1" ht="15.75" customHeight="1" hidden="1">
      <c r="C212" s="6" t="s">
        <v>579</v>
      </c>
      <c r="D212" s="131" t="s">
        <v>608</v>
      </c>
      <c r="E212" s="131" t="s">
        <v>610</v>
      </c>
      <c r="F212" s="142" t="s">
        <v>513</v>
      </c>
      <c r="G212" s="4" t="s">
        <v>6</v>
      </c>
      <c r="H212" s="167">
        <f>'приложение 5'!H251</f>
        <v>0</v>
      </c>
    </row>
    <row r="213" spans="3:8" s="129" customFormat="1" ht="18.75" customHeight="1">
      <c r="C213" s="134" t="s">
        <v>636</v>
      </c>
      <c r="D213" s="131" t="s">
        <v>608</v>
      </c>
      <c r="E213" s="131" t="s">
        <v>601</v>
      </c>
      <c r="F213" s="132"/>
      <c r="G213" s="7"/>
      <c r="H213" s="138">
        <f>H214+H220+H236+H227+H217</f>
        <v>3491.7</v>
      </c>
    </row>
    <row r="214" spans="3:8" s="129" customFormat="1" ht="48" customHeight="1" hidden="1">
      <c r="C214" s="15" t="s">
        <v>527</v>
      </c>
      <c r="D214" s="104" t="s">
        <v>608</v>
      </c>
      <c r="E214" s="104" t="s">
        <v>601</v>
      </c>
      <c r="F214" s="105" t="s">
        <v>529</v>
      </c>
      <c r="G214" s="4"/>
      <c r="H214" s="137">
        <f>H215</f>
        <v>0</v>
      </c>
    </row>
    <row r="215" spans="3:8" s="129" customFormat="1" ht="44.25" customHeight="1" hidden="1">
      <c r="C215" s="159" t="s">
        <v>524</v>
      </c>
      <c r="D215" s="104" t="s">
        <v>608</v>
      </c>
      <c r="E215" s="104" t="s">
        <v>601</v>
      </c>
      <c r="F215" s="144" t="s">
        <v>530</v>
      </c>
      <c r="G215" s="4"/>
      <c r="H215" s="137">
        <f>H216</f>
        <v>0</v>
      </c>
    </row>
    <row r="216" spans="3:8" s="129" customFormat="1" ht="0.75" customHeight="1">
      <c r="C216" s="6" t="s">
        <v>579</v>
      </c>
      <c r="D216" s="104" t="s">
        <v>608</v>
      </c>
      <c r="E216" s="104" t="s">
        <v>601</v>
      </c>
      <c r="F216" s="107" t="s">
        <v>531</v>
      </c>
      <c r="G216" s="4" t="s">
        <v>6</v>
      </c>
      <c r="H216" s="138">
        <f>'приложение 5'!H255</f>
        <v>0</v>
      </c>
    </row>
    <row r="217" spans="3:8" s="129" customFormat="1" ht="44.25" customHeight="1">
      <c r="C217" s="60" t="s">
        <v>199</v>
      </c>
      <c r="D217" s="131" t="s">
        <v>608</v>
      </c>
      <c r="E217" s="131" t="s">
        <v>601</v>
      </c>
      <c r="F217" s="105" t="s">
        <v>536</v>
      </c>
      <c r="G217" s="4"/>
      <c r="H217" s="138">
        <f>H218</f>
        <v>323</v>
      </c>
    </row>
    <row r="218" spans="3:8" ht="34.5" customHeight="1">
      <c r="C218" s="11" t="s">
        <v>455</v>
      </c>
      <c r="D218" s="157" t="s">
        <v>608</v>
      </c>
      <c r="E218" s="157" t="s">
        <v>601</v>
      </c>
      <c r="F218" s="169" t="s">
        <v>124</v>
      </c>
      <c r="G218" s="127"/>
      <c r="H218" s="170">
        <f>H219</f>
        <v>323</v>
      </c>
    </row>
    <row r="219" spans="3:8" ht="47.25" customHeight="1">
      <c r="C219" s="11" t="s">
        <v>127</v>
      </c>
      <c r="D219" s="157" t="s">
        <v>608</v>
      </c>
      <c r="E219" s="157" t="s">
        <v>601</v>
      </c>
      <c r="F219" s="169" t="s">
        <v>124</v>
      </c>
      <c r="G219" s="127" t="s">
        <v>126</v>
      </c>
      <c r="H219" s="171">
        <f>'приложение 5'!H258</f>
        <v>323</v>
      </c>
    </row>
    <row r="220" spans="3:9" s="129" customFormat="1" ht="50.25" customHeight="1">
      <c r="C220" s="18" t="s">
        <v>283</v>
      </c>
      <c r="D220" s="104" t="s">
        <v>608</v>
      </c>
      <c r="E220" s="104" t="s">
        <v>601</v>
      </c>
      <c r="F220" s="107" t="s">
        <v>500</v>
      </c>
      <c r="G220" s="5"/>
      <c r="H220" s="137">
        <f>H221</f>
        <v>2702.7</v>
      </c>
      <c r="I220" s="172"/>
    </row>
    <row r="221" spans="3:8" s="129" customFormat="1" ht="50.25" customHeight="1">
      <c r="C221" s="87" t="s">
        <v>385</v>
      </c>
      <c r="D221" s="104" t="s">
        <v>608</v>
      </c>
      <c r="E221" s="104" t="s">
        <v>601</v>
      </c>
      <c r="F221" s="107" t="s">
        <v>517</v>
      </c>
      <c r="G221" s="5"/>
      <c r="H221" s="57">
        <f>H222</f>
        <v>2702.7</v>
      </c>
    </row>
    <row r="222" spans="3:8" s="129" customFormat="1" ht="44.25" customHeight="1">
      <c r="C222" s="18" t="s">
        <v>386</v>
      </c>
      <c r="D222" s="104" t="s">
        <v>608</v>
      </c>
      <c r="E222" s="104" t="s">
        <v>601</v>
      </c>
      <c r="F222" s="107" t="s">
        <v>518</v>
      </c>
      <c r="G222" s="5"/>
      <c r="H222" s="57">
        <f>H223</f>
        <v>2702.7</v>
      </c>
    </row>
    <row r="223" spans="3:8" s="129" customFormat="1" ht="39" customHeight="1">
      <c r="C223" s="18" t="s">
        <v>387</v>
      </c>
      <c r="D223" s="104" t="s">
        <v>608</v>
      </c>
      <c r="E223" s="104" t="s">
        <v>601</v>
      </c>
      <c r="F223" s="107" t="s">
        <v>519</v>
      </c>
      <c r="G223" s="5"/>
      <c r="H223" s="57">
        <f>H224+H225+H226</f>
        <v>2702.7</v>
      </c>
    </row>
    <row r="224" spans="3:8" s="129" customFormat="1" ht="33" customHeight="1">
      <c r="C224" s="6" t="s">
        <v>587</v>
      </c>
      <c r="D224" s="104" t="s">
        <v>608</v>
      </c>
      <c r="E224" s="104" t="s">
        <v>601</v>
      </c>
      <c r="F224" s="107" t="s">
        <v>519</v>
      </c>
      <c r="G224" s="104" t="s">
        <v>2</v>
      </c>
      <c r="H224" s="161">
        <f>'приложение 5'!H354</f>
        <v>1637.7</v>
      </c>
    </row>
    <row r="225" spans="3:9" s="129" customFormat="1" ht="39" customHeight="1">
      <c r="C225" s="6" t="s">
        <v>584</v>
      </c>
      <c r="D225" s="104" t="s">
        <v>608</v>
      </c>
      <c r="E225" s="104" t="s">
        <v>601</v>
      </c>
      <c r="F225" s="107" t="s">
        <v>519</v>
      </c>
      <c r="G225" s="104" t="s">
        <v>6</v>
      </c>
      <c r="H225" s="161">
        <f>'приложение 5'!H355</f>
        <v>1045</v>
      </c>
      <c r="I225" s="146"/>
    </row>
    <row r="226" spans="3:9" s="129" customFormat="1" ht="18" customHeight="1">
      <c r="C226" s="6" t="s">
        <v>5</v>
      </c>
      <c r="D226" s="104" t="s">
        <v>608</v>
      </c>
      <c r="E226" s="104" t="s">
        <v>601</v>
      </c>
      <c r="F226" s="107" t="s">
        <v>519</v>
      </c>
      <c r="G226" s="104" t="s">
        <v>7</v>
      </c>
      <c r="H226" s="173">
        <f>'приложение 5'!H356</f>
        <v>20</v>
      </c>
      <c r="I226" s="146"/>
    </row>
    <row r="227" spans="3:9" s="129" customFormat="1" ht="30" customHeight="1">
      <c r="C227" s="220" t="s">
        <v>555</v>
      </c>
      <c r="D227" s="104" t="s">
        <v>608</v>
      </c>
      <c r="E227" s="104" t="s">
        <v>601</v>
      </c>
      <c r="F227" s="107" t="s">
        <v>556</v>
      </c>
      <c r="G227" s="4"/>
      <c r="H227" s="173">
        <f>H228+H232</f>
        <v>466</v>
      </c>
      <c r="I227" s="146"/>
    </row>
    <row r="228" spans="3:9" s="129" customFormat="1" ht="33" customHeight="1">
      <c r="C228" s="18" t="s">
        <v>323</v>
      </c>
      <c r="D228" s="219" t="s">
        <v>608</v>
      </c>
      <c r="E228" s="104" t="s">
        <v>601</v>
      </c>
      <c r="F228" s="107" t="s">
        <v>557</v>
      </c>
      <c r="G228" s="4"/>
      <c r="H228" s="173">
        <f>H229</f>
        <v>56</v>
      </c>
      <c r="I228" s="146"/>
    </row>
    <row r="229" spans="3:9" s="129" customFormat="1" ht="17.25" customHeight="1">
      <c r="C229" s="221" t="s">
        <v>77</v>
      </c>
      <c r="D229" s="104" t="s">
        <v>608</v>
      </c>
      <c r="E229" s="104" t="s">
        <v>601</v>
      </c>
      <c r="F229" s="107" t="s">
        <v>558</v>
      </c>
      <c r="G229" s="4"/>
      <c r="H229" s="173">
        <f>H230+H231</f>
        <v>56</v>
      </c>
      <c r="I229" s="146"/>
    </row>
    <row r="230" spans="3:9" s="129" customFormat="1" ht="28.5" customHeight="1">
      <c r="C230" s="6" t="s">
        <v>584</v>
      </c>
      <c r="D230" s="104" t="s">
        <v>608</v>
      </c>
      <c r="E230" s="104" t="s">
        <v>601</v>
      </c>
      <c r="F230" s="107" t="s">
        <v>558</v>
      </c>
      <c r="G230" s="4" t="s">
        <v>6</v>
      </c>
      <c r="H230" s="173">
        <f>'приложение 5'!H25</f>
        <v>56</v>
      </c>
      <c r="I230" s="146"/>
    </row>
    <row r="231" spans="3:9" s="129" customFormat="1" ht="17.25" customHeight="1">
      <c r="C231" s="6" t="s">
        <v>11</v>
      </c>
      <c r="D231" s="104" t="s">
        <v>608</v>
      </c>
      <c r="E231" s="104" t="s">
        <v>601</v>
      </c>
      <c r="F231" s="107" t="s">
        <v>558</v>
      </c>
      <c r="G231" s="152">
        <v>610</v>
      </c>
      <c r="H231" s="173">
        <f>'приложение 5'!H26</f>
        <v>0</v>
      </c>
      <c r="I231" s="146"/>
    </row>
    <row r="232" spans="3:9" s="129" customFormat="1" ht="30.75" customHeight="1">
      <c r="C232" s="18" t="s">
        <v>324</v>
      </c>
      <c r="D232" s="104" t="s">
        <v>608</v>
      </c>
      <c r="E232" s="104" t="s">
        <v>601</v>
      </c>
      <c r="F232" s="107" t="s">
        <v>559</v>
      </c>
      <c r="G232" s="4"/>
      <c r="H232" s="173">
        <f>H233</f>
        <v>410</v>
      </c>
      <c r="I232" s="146"/>
    </row>
    <row r="233" spans="3:9" s="129" customFormat="1" ht="17.25" customHeight="1">
      <c r="C233" s="160" t="s">
        <v>77</v>
      </c>
      <c r="D233" s="104" t="s">
        <v>608</v>
      </c>
      <c r="E233" s="104" t="s">
        <v>601</v>
      </c>
      <c r="F233" s="107" t="s">
        <v>87</v>
      </c>
      <c r="G233" s="4"/>
      <c r="H233" s="173">
        <f>H234+H235</f>
        <v>410</v>
      </c>
      <c r="I233" s="146"/>
    </row>
    <row r="234" spans="3:9" s="129" customFormat="1" ht="29.25" customHeight="1">
      <c r="C234" s="6" t="s">
        <v>584</v>
      </c>
      <c r="D234" s="104" t="s">
        <v>608</v>
      </c>
      <c r="E234" s="104" t="s">
        <v>601</v>
      </c>
      <c r="F234" s="107" t="s">
        <v>87</v>
      </c>
      <c r="G234" s="4" t="s">
        <v>6</v>
      </c>
      <c r="H234" s="173">
        <f>'приложение 5'!H29</f>
        <v>49</v>
      </c>
      <c r="I234" s="146"/>
    </row>
    <row r="235" spans="3:9" s="129" customFormat="1" ht="17.25" customHeight="1">
      <c r="C235" s="6" t="s">
        <v>11</v>
      </c>
      <c r="D235" s="104" t="s">
        <v>608</v>
      </c>
      <c r="E235" s="104" t="s">
        <v>601</v>
      </c>
      <c r="F235" s="107" t="s">
        <v>87</v>
      </c>
      <c r="G235" s="4" t="s">
        <v>12</v>
      </c>
      <c r="H235" s="173">
        <f>'приложение 5'!H30</f>
        <v>361</v>
      </c>
      <c r="I235" s="146"/>
    </row>
    <row r="236" spans="3:9" s="129" customFormat="1" ht="15.75" customHeight="1" hidden="1">
      <c r="C236" s="9" t="s">
        <v>525</v>
      </c>
      <c r="D236" s="104" t="s">
        <v>608</v>
      </c>
      <c r="E236" s="104" t="s">
        <v>601</v>
      </c>
      <c r="F236" s="107" t="s">
        <v>176</v>
      </c>
      <c r="G236" s="4"/>
      <c r="H236" s="173">
        <f>H237</f>
        <v>0</v>
      </c>
      <c r="I236" s="146"/>
    </row>
    <row r="237" spans="3:9" s="129" customFormat="1" ht="14.25" customHeight="1" hidden="1">
      <c r="C237" s="9" t="s">
        <v>173</v>
      </c>
      <c r="D237" s="104" t="s">
        <v>608</v>
      </c>
      <c r="E237" s="104" t="s">
        <v>601</v>
      </c>
      <c r="F237" s="107" t="s">
        <v>176</v>
      </c>
      <c r="G237" s="4" t="s">
        <v>172</v>
      </c>
      <c r="H237" s="173">
        <f>'приложение 5'!H516</f>
        <v>0</v>
      </c>
      <c r="I237" s="146"/>
    </row>
    <row r="238" spans="3:9" s="129" customFormat="1" ht="14.25" customHeight="1">
      <c r="C238" s="108" t="s">
        <v>150</v>
      </c>
      <c r="D238" s="131" t="s">
        <v>598</v>
      </c>
      <c r="E238" s="131"/>
      <c r="F238" s="105"/>
      <c r="G238" s="7"/>
      <c r="H238" s="174">
        <f>H245+H239+H261</f>
        <v>5034.2</v>
      </c>
      <c r="I238" s="146"/>
    </row>
    <row r="239" spans="3:9" s="129" customFormat="1" ht="14.25" customHeight="1">
      <c r="C239" s="15" t="s">
        <v>151</v>
      </c>
      <c r="D239" s="131" t="s">
        <v>598</v>
      </c>
      <c r="E239" s="131" t="s">
        <v>595</v>
      </c>
      <c r="F239" s="5"/>
      <c r="G239" s="4"/>
      <c r="H239" s="175">
        <f>H240</f>
        <v>250.7</v>
      </c>
      <c r="I239" s="146"/>
    </row>
    <row r="240" spans="3:9" s="129" customFormat="1" ht="41.25" customHeight="1">
      <c r="C240" s="18" t="s">
        <v>283</v>
      </c>
      <c r="D240" s="104" t="s">
        <v>598</v>
      </c>
      <c r="E240" s="104" t="s">
        <v>595</v>
      </c>
      <c r="F240" s="107" t="s">
        <v>500</v>
      </c>
      <c r="G240" s="4"/>
      <c r="H240" s="176">
        <f>H241</f>
        <v>250.7</v>
      </c>
      <c r="I240" s="146"/>
    </row>
    <row r="241" spans="3:9" s="129" customFormat="1" ht="48" customHeight="1">
      <c r="C241" s="59" t="s">
        <v>388</v>
      </c>
      <c r="D241" s="104" t="s">
        <v>598</v>
      </c>
      <c r="E241" s="104" t="s">
        <v>595</v>
      </c>
      <c r="F241" s="107" t="s">
        <v>501</v>
      </c>
      <c r="G241" s="4"/>
      <c r="H241" s="176">
        <f>H242</f>
        <v>250.7</v>
      </c>
      <c r="I241" s="146"/>
    </row>
    <row r="242" spans="3:9" s="129" customFormat="1" ht="35.25" customHeight="1">
      <c r="C242" s="18" t="s">
        <v>389</v>
      </c>
      <c r="D242" s="104" t="s">
        <v>598</v>
      </c>
      <c r="E242" s="104" t="s">
        <v>595</v>
      </c>
      <c r="F242" s="107" t="s">
        <v>508</v>
      </c>
      <c r="G242" s="4"/>
      <c r="H242" s="176">
        <f>H243</f>
        <v>250.7</v>
      </c>
      <c r="I242" s="146"/>
    </row>
    <row r="243" spans="3:9" s="129" customFormat="1" ht="14.25" customHeight="1">
      <c r="C243" s="160" t="s">
        <v>152</v>
      </c>
      <c r="D243" s="104" t="s">
        <v>598</v>
      </c>
      <c r="E243" s="104" t="s">
        <v>595</v>
      </c>
      <c r="F243" s="107" t="s">
        <v>509</v>
      </c>
      <c r="G243" s="4"/>
      <c r="H243" s="176">
        <f>H244</f>
        <v>250.7</v>
      </c>
      <c r="I243" s="146"/>
    </row>
    <row r="244" spans="3:9" s="129" customFormat="1" ht="30.75" customHeight="1">
      <c r="C244" s="6" t="s">
        <v>584</v>
      </c>
      <c r="D244" s="104" t="s">
        <v>598</v>
      </c>
      <c r="E244" s="104" t="s">
        <v>595</v>
      </c>
      <c r="F244" s="107" t="s">
        <v>509</v>
      </c>
      <c r="G244" s="4" t="s">
        <v>6</v>
      </c>
      <c r="H244" s="176">
        <f>'приложение 5'!H362</f>
        <v>250.7</v>
      </c>
      <c r="I244" s="146"/>
    </row>
    <row r="245" spans="3:8" s="129" customFormat="1" ht="12.75">
      <c r="C245" s="166" t="s">
        <v>235</v>
      </c>
      <c r="D245" s="131" t="s">
        <v>598</v>
      </c>
      <c r="E245" s="131" t="s">
        <v>600</v>
      </c>
      <c r="F245" s="107"/>
      <c r="G245" s="4"/>
      <c r="H245" s="174">
        <f>H246+H260</f>
        <v>3449.5</v>
      </c>
    </row>
    <row r="246" spans="3:8" s="129" customFormat="1" ht="39" customHeight="1">
      <c r="C246" s="222" t="s">
        <v>532</v>
      </c>
      <c r="D246" s="104" t="s">
        <v>598</v>
      </c>
      <c r="E246" s="104" t="s">
        <v>600</v>
      </c>
      <c r="F246" s="5" t="s">
        <v>533</v>
      </c>
      <c r="G246" s="4"/>
      <c r="H246" s="173">
        <f>H247+H253</f>
        <v>3387.3</v>
      </c>
    </row>
    <row r="247" spans="3:8" s="129" customFormat="1" ht="38.25">
      <c r="C247" s="59" t="s">
        <v>108</v>
      </c>
      <c r="D247" s="104" t="s">
        <v>598</v>
      </c>
      <c r="E247" s="104" t="s">
        <v>600</v>
      </c>
      <c r="F247" s="5" t="s">
        <v>516</v>
      </c>
      <c r="G247" s="4"/>
      <c r="H247" s="173">
        <f>H248+H251</f>
        <v>2370</v>
      </c>
    </row>
    <row r="248" spans="3:8" s="129" customFormat="1" ht="27.75" customHeight="1">
      <c r="C248" s="141" t="s">
        <v>107</v>
      </c>
      <c r="D248" s="104" t="s">
        <v>598</v>
      </c>
      <c r="E248" s="104" t="s">
        <v>600</v>
      </c>
      <c r="F248" s="5" t="s">
        <v>538</v>
      </c>
      <c r="G248" s="4"/>
      <c r="H248" s="173">
        <f>H249+H250</f>
        <v>1500</v>
      </c>
    </row>
    <row r="249" spans="3:8" s="129" customFormat="1" ht="27.75" customHeight="1">
      <c r="C249" s="6" t="s">
        <v>584</v>
      </c>
      <c r="D249" s="104" t="s">
        <v>598</v>
      </c>
      <c r="E249" s="104" t="s">
        <v>600</v>
      </c>
      <c r="F249" s="5" t="s">
        <v>538</v>
      </c>
      <c r="G249" s="4" t="s">
        <v>6</v>
      </c>
      <c r="H249" s="173">
        <f>'приложение 5'!H264</f>
        <v>1500</v>
      </c>
    </row>
    <row r="250" spans="3:8" s="129" customFormat="1" ht="18" customHeight="1" hidden="1">
      <c r="C250" s="6" t="s">
        <v>173</v>
      </c>
      <c r="D250" s="104" t="s">
        <v>598</v>
      </c>
      <c r="E250" s="104" t="s">
        <v>600</v>
      </c>
      <c r="F250" s="5" t="s">
        <v>538</v>
      </c>
      <c r="G250" s="4" t="s">
        <v>172</v>
      </c>
      <c r="H250" s="173">
        <f>'приложение 5'!H522</f>
        <v>0</v>
      </c>
    </row>
    <row r="251" spans="3:8" s="129" customFormat="1" ht="20.25" customHeight="1">
      <c r="C251" s="9" t="s">
        <v>113</v>
      </c>
      <c r="D251" s="104" t="s">
        <v>598</v>
      </c>
      <c r="E251" s="104" t="s">
        <v>600</v>
      </c>
      <c r="F251" s="5" t="s">
        <v>514</v>
      </c>
      <c r="G251" s="4"/>
      <c r="H251" s="137">
        <f>H252</f>
        <v>870</v>
      </c>
    </row>
    <row r="252" spans="3:8" s="129" customFormat="1" ht="25.5" customHeight="1">
      <c r="C252" s="6" t="s">
        <v>173</v>
      </c>
      <c r="D252" s="104" t="s">
        <v>598</v>
      </c>
      <c r="E252" s="104" t="s">
        <v>600</v>
      </c>
      <c r="F252" s="5" t="s">
        <v>514</v>
      </c>
      <c r="G252" s="4" t="s">
        <v>172</v>
      </c>
      <c r="H252" s="137">
        <f>'приложение 5'!H524</f>
        <v>870</v>
      </c>
    </row>
    <row r="253" spans="3:8" s="129" customFormat="1" ht="30.75" customHeight="1">
      <c r="C253" s="9" t="s">
        <v>366</v>
      </c>
      <c r="D253" s="104" t="s">
        <v>598</v>
      </c>
      <c r="E253" s="104" t="s">
        <v>600</v>
      </c>
      <c r="F253" s="5" t="s">
        <v>539</v>
      </c>
      <c r="G253" s="4"/>
      <c r="H253" s="173">
        <f>H254+H257</f>
        <v>1017.3</v>
      </c>
    </row>
    <row r="254" spans="3:8" s="129" customFormat="1" ht="25.5">
      <c r="C254" s="141" t="s">
        <v>109</v>
      </c>
      <c r="D254" s="104" t="s">
        <v>598</v>
      </c>
      <c r="E254" s="104" t="s">
        <v>600</v>
      </c>
      <c r="F254" s="5" t="s">
        <v>540</v>
      </c>
      <c r="G254" s="4"/>
      <c r="H254" s="173">
        <f>H255+H256</f>
        <v>417.3</v>
      </c>
    </row>
    <row r="255" spans="3:8" s="129" customFormat="1" ht="33" customHeight="1">
      <c r="C255" s="6" t="s">
        <v>584</v>
      </c>
      <c r="D255" s="104" t="s">
        <v>598</v>
      </c>
      <c r="E255" s="104" t="s">
        <v>600</v>
      </c>
      <c r="F255" s="5" t="s">
        <v>540</v>
      </c>
      <c r="G255" s="4" t="s">
        <v>6</v>
      </c>
      <c r="H255" s="173">
        <f>'приложение 5'!H267</f>
        <v>65</v>
      </c>
    </row>
    <row r="256" spans="3:8" s="129" customFormat="1" ht="22.5" customHeight="1">
      <c r="C256" s="6" t="s">
        <v>173</v>
      </c>
      <c r="D256" s="104" t="s">
        <v>598</v>
      </c>
      <c r="E256" s="104" t="s">
        <v>600</v>
      </c>
      <c r="F256" s="5" t="s">
        <v>540</v>
      </c>
      <c r="G256" s="4" t="s">
        <v>172</v>
      </c>
      <c r="H256" s="173">
        <f>'приложение 5'!H527</f>
        <v>352.3</v>
      </c>
    </row>
    <row r="257" spans="3:8" s="129" customFormat="1" ht="19.5" customHeight="1">
      <c r="C257" s="9" t="s">
        <v>113</v>
      </c>
      <c r="D257" s="104" t="s">
        <v>598</v>
      </c>
      <c r="E257" s="104" t="s">
        <v>600</v>
      </c>
      <c r="F257" s="5" t="s">
        <v>515</v>
      </c>
      <c r="G257" s="4"/>
      <c r="H257" s="161">
        <f>H258</f>
        <v>600</v>
      </c>
    </row>
    <row r="258" spans="3:8" s="129" customFormat="1" ht="21.75" customHeight="1">
      <c r="C258" s="6" t="s">
        <v>173</v>
      </c>
      <c r="D258" s="104" t="s">
        <v>598</v>
      </c>
      <c r="E258" s="104" t="s">
        <v>600</v>
      </c>
      <c r="F258" s="5" t="s">
        <v>515</v>
      </c>
      <c r="G258" s="4" t="s">
        <v>172</v>
      </c>
      <c r="H258" s="161">
        <f>'приложение 5'!H529</f>
        <v>600</v>
      </c>
    </row>
    <row r="259" spans="3:8" s="129" customFormat="1" ht="60.75" customHeight="1">
      <c r="C259" s="9" t="s">
        <v>444</v>
      </c>
      <c r="D259" s="4" t="s">
        <v>598</v>
      </c>
      <c r="E259" s="4" t="s">
        <v>600</v>
      </c>
      <c r="F259" s="107" t="s">
        <v>550</v>
      </c>
      <c r="G259" s="4"/>
      <c r="H259" s="161">
        <f>H260</f>
        <v>62.2</v>
      </c>
    </row>
    <row r="260" spans="3:8" s="129" customFormat="1" ht="23.25" customHeight="1">
      <c r="C260" s="6" t="s">
        <v>173</v>
      </c>
      <c r="D260" s="4" t="s">
        <v>598</v>
      </c>
      <c r="E260" s="4" t="s">
        <v>600</v>
      </c>
      <c r="F260" s="107" t="s">
        <v>550</v>
      </c>
      <c r="G260" s="4" t="s">
        <v>172</v>
      </c>
      <c r="H260" s="161">
        <f>'приложение 5'!H531</f>
        <v>62.2</v>
      </c>
    </row>
    <row r="261" spans="3:8" s="129" customFormat="1" ht="23.25" customHeight="1">
      <c r="C261" s="15" t="s">
        <v>461</v>
      </c>
      <c r="D261" s="7" t="s">
        <v>598</v>
      </c>
      <c r="E261" s="7" t="s">
        <v>597</v>
      </c>
      <c r="F261" s="105"/>
      <c r="G261" s="7"/>
      <c r="H261" s="303">
        <f>H262</f>
        <v>1334</v>
      </c>
    </row>
    <row r="262" spans="3:8" s="129" customFormat="1" ht="42.75" customHeight="1">
      <c r="C262" s="6" t="s">
        <v>463</v>
      </c>
      <c r="D262" s="41" t="s">
        <v>598</v>
      </c>
      <c r="E262" s="41" t="s">
        <v>597</v>
      </c>
      <c r="F262" s="35" t="s">
        <v>464</v>
      </c>
      <c r="G262" s="36"/>
      <c r="H262" s="303">
        <f>H263+H266</f>
        <v>1334</v>
      </c>
    </row>
    <row r="263" spans="3:8" s="129" customFormat="1" ht="36" customHeight="1">
      <c r="C263" s="6" t="s">
        <v>472</v>
      </c>
      <c r="D263" s="41" t="s">
        <v>598</v>
      </c>
      <c r="E263" s="41" t="s">
        <v>597</v>
      </c>
      <c r="F263" s="35" t="s">
        <v>475</v>
      </c>
      <c r="G263" s="36"/>
      <c r="H263" s="303">
        <f>H264</f>
        <v>665</v>
      </c>
    </row>
    <row r="264" spans="3:8" s="129" customFormat="1" ht="63.75" customHeight="1">
      <c r="C264" s="6" t="s">
        <v>462</v>
      </c>
      <c r="D264" s="41" t="s">
        <v>598</v>
      </c>
      <c r="E264" s="41" t="s">
        <v>597</v>
      </c>
      <c r="F264" s="35" t="s">
        <v>474</v>
      </c>
      <c r="G264" s="36"/>
      <c r="H264" s="303">
        <f>H265</f>
        <v>665</v>
      </c>
    </row>
    <row r="265" spans="3:8" s="129" customFormat="1" ht="30.75" customHeight="1">
      <c r="C265" s="6" t="s">
        <v>584</v>
      </c>
      <c r="D265" s="41" t="s">
        <v>598</v>
      </c>
      <c r="E265" s="41" t="s">
        <v>597</v>
      </c>
      <c r="F265" s="35" t="s">
        <v>474</v>
      </c>
      <c r="G265" s="36" t="s">
        <v>6</v>
      </c>
      <c r="H265" s="161">
        <f>'приложение 5'!H272</f>
        <v>665</v>
      </c>
    </row>
    <row r="266" spans="3:8" s="129" customFormat="1" ht="30.75" customHeight="1">
      <c r="C266" s="6" t="s">
        <v>473</v>
      </c>
      <c r="D266" s="41" t="s">
        <v>598</v>
      </c>
      <c r="E266" s="41" t="s">
        <v>597</v>
      </c>
      <c r="F266" s="35" t="s">
        <v>476</v>
      </c>
      <c r="G266" s="36"/>
      <c r="H266" s="161">
        <f>H267</f>
        <v>669</v>
      </c>
    </row>
    <row r="267" spans="3:8" s="129" customFormat="1" ht="51.75" customHeight="1">
      <c r="C267" s="6" t="s">
        <v>462</v>
      </c>
      <c r="D267" s="41" t="s">
        <v>598</v>
      </c>
      <c r="E267" s="41" t="s">
        <v>597</v>
      </c>
      <c r="F267" s="35" t="s">
        <v>477</v>
      </c>
      <c r="G267" s="36"/>
      <c r="H267" s="161">
        <f>H268</f>
        <v>669</v>
      </c>
    </row>
    <row r="268" spans="3:8" s="129" customFormat="1" ht="45" customHeight="1">
      <c r="C268" s="6" t="s">
        <v>584</v>
      </c>
      <c r="D268" s="41" t="s">
        <v>598</v>
      </c>
      <c r="E268" s="41" t="s">
        <v>597</v>
      </c>
      <c r="F268" s="35" t="s">
        <v>477</v>
      </c>
      <c r="G268" s="36" t="s">
        <v>6</v>
      </c>
      <c r="H268" s="161">
        <f>'приложение 5'!H275</f>
        <v>669</v>
      </c>
    </row>
    <row r="269" spans="3:8" s="129" customFormat="1" ht="19.5" customHeight="1">
      <c r="C269" s="134" t="s">
        <v>629</v>
      </c>
      <c r="D269" s="131" t="s">
        <v>606</v>
      </c>
      <c r="E269" s="131"/>
      <c r="F269" s="105"/>
      <c r="G269" s="105"/>
      <c r="H269" s="138">
        <f>H270</f>
        <v>629.4</v>
      </c>
    </row>
    <row r="270" spans="3:8" s="129" customFormat="1" ht="21" customHeight="1">
      <c r="C270" s="134" t="s">
        <v>295</v>
      </c>
      <c r="D270" s="131" t="s">
        <v>606</v>
      </c>
      <c r="E270" s="131" t="s">
        <v>598</v>
      </c>
      <c r="F270" s="107"/>
      <c r="G270" s="107"/>
      <c r="H270" s="137">
        <f>H271</f>
        <v>629.4</v>
      </c>
    </row>
    <row r="271" spans="3:8" s="129" customFormat="1" ht="44.25" customHeight="1">
      <c r="C271" s="62" t="s">
        <v>297</v>
      </c>
      <c r="D271" s="104" t="s">
        <v>606</v>
      </c>
      <c r="E271" s="104" t="s">
        <v>598</v>
      </c>
      <c r="F271" s="107" t="s">
        <v>196</v>
      </c>
      <c r="G271" s="5"/>
      <c r="H271" s="137">
        <f>H275+H272</f>
        <v>629.4</v>
      </c>
    </row>
    <row r="272" spans="3:8" s="129" customFormat="1" ht="33.75" customHeight="1">
      <c r="C272" s="18" t="s">
        <v>355</v>
      </c>
      <c r="D272" s="104" t="s">
        <v>606</v>
      </c>
      <c r="E272" s="104" t="s">
        <v>598</v>
      </c>
      <c r="F272" s="107" t="s">
        <v>194</v>
      </c>
      <c r="G272" s="4"/>
      <c r="H272" s="12">
        <f>H273</f>
        <v>69.4</v>
      </c>
    </row>
    <row r="273" spans="3:8" s="129" customFormat="1" ht="69.75" customHeight="1">
      <c r="C273" s="59" t="s">
        <v>372</v>
      </c>
      <c r="D273" s="104" t="s">
        <v>606</v>
      </c>
      <c r="E273" s="104" t="s">
        <v>598</v>
      </c>
      <c r="F273" s="5" t="s">
        <v>195</v>
      </c>
      <c r="G273" s="4"/>
      <c r="H273" s="12">
        <f>H274</f>
        <v>69.4</v>
      </c>
    </row>
    <row r="274" spans="3:8" s="129" customFormat="1" ht="30" customHeight="1">
      <c r="C274" s="6" t="s">
        <v>587</v>
      </c>
      <c r="D274" s="104" t="s">
        <v>606</v>
      </c>
      <c r="E274" s="104" t="s">
        <v>598</v>
      </c>
      <c r="F274" s="5" t="s">
        <v>195</v>
      </c>
      <c r="G274" s="4" t="s">
        <v>2</v>
      </c>
      <c r="H274" s="173">
        <f>'приложение 5'!H281</f>
        <v>69.4</v>
      </c>
    </row>
    <row r="275" spans="3:8" ht="33.75" customHeight="1">
      <c r="C275" s="13" t="s">
        <v>296</v>
      </c>
      <c r="D275" s="157" t="s">
        <v>606</v>
      </c>
      <c r="E275" s="157" t="s">
        <v>598</v>
      </c>
      <c r="F275" s="178" t="s">
        <v>299</v>
      </c>
      <c r="G275" s="128"/>
      <c r="H275" s="171">
        <f>H276</f>
        <v>560</v>
      </c>
    </row>
    <row r="276" spans="3:8" ht="21" customHeight="1">
      <c r="C276" s="13" t="s">
        <v>298</v>
      </c>
      <c r="D276" s="177" t="s">
        <v>606</v>
      </c>
      <c r="E276" s="157" t="s">
        <v>598</v>
      </c>
      <c r="F276" s="178" t="s">
        <v>300</v>
      </c>
      <c r="G276" s="128"/>
      <c r="H276" s="171">
        <f>H277+H278</f>
        <v>560</v>
      </c>
    </row>
    <row r="277" spans="3:8" ht="36.75" customHeight="1">
      <c r="C277" s="6" t="s">
        <v>584</v>
      </c>
      <c r="D277" s="177" t="s">
        <v>606</v>
      </c>
      <c r="E277" s="157" t="s">
        <v>598</v>
      </c>
      <c r="F277" s="178" t="s">
        <v>300</v>
      </c>
      <c r="G277" s="178">
        <v>240</v>
      </c>
      <c r="H277" s="171">
        <f>'приложение 5'!H284</f>
        <v>80</v>
      </c>
    </row>
    <row r="278" spans="3:8" ht="27" customHeight="1">
      <c r="C278" s="6" t="s">
        <v>173</v>
      </c>
      <c r="D278" s="48" t="s">
        <v>606</v>
      </c>
      <c r="E278" s="48" t="s">
        <v>598</v>
      </c>
      <c r="F278" s="56" t="s">
        <v>300</v>
      </c>
      <c r="G278" s="56">
        <v>540</v>
      </c>
      <c r="H278" s="154">
        <f>'приложение 5'!H537</f>
        <v>480</v>
      </c>
    </row>
    <row r="279" spans="3:8" s="129" customFormat="1" ht="19.5" customHeight="1">
      <c r="C279" s="15" t="s">
        <v>615</v>
      </c>
      <c r="D279" s="131" t="s">
        <v>607</v>
      </c>
      <c r="E279" s="131" t="s">
        <v>596</v>
      </c>
      <c r="F279" s="105"/>
      <c r="G279" s="132"/>
      <c r="H279" s="133">
        <f>H280+H299+H345+H368+H322</f>
        <v>279608.10000000003</v>
      </c>
    </row>
    <row r="280" spans="3:8" s="129" customFormat="1" ht="20.25" customHeight="1">
      <c r="C280" s="134" t="s">
        <v>616</v>
      </c>
      <c r="D280" s="131" t="s">
        <v>607</v>
      </c>
      <c r="E280" s="131" t="s">
        <v>595</v>
      </c>
      <c r="F280" s="107"/>
      <c r="G280" s="4"/>
      <c r="H280" s="133">
        <f>H281+H384+H294+H298</f>
        <v>70969.50000000001</v>
      </c>
    </row>
    <row r="281" spans="3:8" s="129" customFormat="1" ht="49.5" customHeight="1">
      <c r="C281" s="59" t="s">
        <v>221</v>
      </c>
      <c r="D281" s="104" t="s">
        <v>607</v>
      </c>
      <c r="E281" s="104" t="s">
        <v>595</v>
      </c>
      <c r="F281" s="181" t="s">
        <v>222</v>
      </c>
      <c r="G281" s="107"/>
      <c r="H281" s="12">
        <f>H282+H285+H288+H291</f>
        <v>68927.20000000001</v>
      </c>
    </row>
    <row r="282" spans="3:8" s="129" customFormat="1" ht="72" customHeight="1">
      <c r="C282" s="59" t="s">
        <v>390</v>
      </c>
      <c r="D282" s="104" t="s">
        <v>607</v>
      </c>
      <c r="E282" s="104" t="s">
        <v>595</v>
      </c>
      <c r="F282" s="181" t="s">
        <v>223</v>
      </c>
      <c r="G282" s="4"/>
      <c r="H282" s="12">
        <f>H283</f>
        <v>51755.3</v>
      </c>
    </row>
    <row r="283" spans="3:8" s="129" customFormat="1" ht="25.5">
      <c r="C283" s="9" t="s">
        <v>572</v>
      </c>
      <c r="D283" s="104" t="s">
        <v>607</v>
      </c>
      <c r="E283" s="104" t="s">
        <v>595</v>
      </c>
      <c r="F283" s="181" t="s">
        <v>225</v>
      </c>
      <c r="G283" s="107"/>
      <c r="H283" s="12">
        <f>H284</f>
        <v>51755.3</v>
      </c>
    </row>
    <row r="284" spans="3:8" s="129" customFormat="1" ht="12.75">
      <c r="C284" s="6" t="s">
        <v>11</v>
      </c>
      <c r="D284" s="104" t="s">
        <v>607</v>
      </c>
      <c r="E284" s="104" t="s">
        <v>595</v>
      </c>
      <c r="F284" s="181" t="s">
        <v>225</v>
      </c>
      <c r="G284" s="4" t="s">
        <v>12</v>
      </c>
      <c r="H284" s="12">
        <f>'приложение 5'!H380</f>
        <v>51755.3</v>
      </c>
    </row>
    <row r="285" spans="3:8" s="129" customFormat="1" ht="39.75" customHeight="1">
      <c r="C285" s="18" t="s">
        <v>391</v>
      </c>
      <c r="D285" s="104" t="s">
        <v>607</v>
      </c>
      <c r="E285" s="104" t="s">
        <v>595</v>
      </c>
      <c r="F285" s="181" t="s">
        <v>227</v>
      </c>
      <c r="G285" s="4"/>
      <c r="H285" s="137">
        <f>H286</f>
        <v>16723.9</v>
      </c>
    </row>
    <row r="286" spans="3:8" s="129" customFormat="1" ht="31.5" customHeight="1">
      <c r="C286" s="145" t="s">
        <v>224</v>
      </c>
      <c r="D286" s="104" t="s">
        <v>607</v>
      </c>
      <c r="E286" s="104" t="s">
        <v>595</v>
      </c>
      <c r="F286" s="181" t="s">
        <v>238</v>
      </c>
      <c r="G286" s="4"/>
      <c r="H286" s="137">
        <f>H287</f>
        <v>16723.9</v>
      </c>
    </row>
    <row r="287" spans="3:8" s="129" customFormat="1" ht="16.5" customHeight="1">
      <c r="C287" s="6" t="s">
        <v>11</v>
      </c>
      <c r="D287" s="104" t="s">
        <v>607</v>
      </c>
      <c r="E287" s="104" t="s">
        <v>595</v>
      </c>
      <c r="F287" s="181" t="s">
        <v>238</v>
      </c>
      <c r="G287" s="4" t="s">
        <v>12</v>
      </c>
      <c r="H287" s="173">
        <f>'приложение 5'!H383</f>
        <v>16723.9</v>
      </c>
    </row>
    <row r="288" spans="3:8" s="129" customFormat="1" ht="44.25" customHeight="1">
      <c r="C288" s="18" t="s">
        <v>469</v>
      </c>
      <c r="D288" s="104" t="s">
        <v>607</v>
      </c>
      <c r="E288" s="104" t="s">
        <v>595</v>
      </c>
      <c r="F288" s="181" t="s">
        <v>242</v>
      </c>
      <c r="G288" s="5"/>
      <c r="H288" s="182">
        <f>H289</f>
        <v>150</v>
      </c>
    </row>
    <row r="289" spans="3:8" s="129" customFormat="1" ht="55.5" customHeight="1">
      <c r="C289" s="9" t="s">
        <v>580</v>
      </c>
      <c r="D289" s="104" t="s">
        <v>607</v>
      </c>
      <c r="E289" s="104" t="s">
        <v>595</v>
      </c>
      <c r="F289" s="107" t="s">
        <v>244</v>
      </c>
      <c r="G289" s="5"/>
      <c r="H289" s="182">
        <f>H290</f>
        <v>150</v>
      </c>
    </row>
    <row r="290" spans="3:8" s="129" customFormat="1" ht="23.25" customHeight="1">
      <c r="C290" s="6" t="s">
        <v>11</v>
      </c>
      <c r="D290" s="104" t="s">
        <v>607</v>
      </c>
      <c r="E290" s="104" t="s">
        <v>595</v>
      </c>
      <c r="F290" s="107" t="s">
        <v>244</v>
      </c>
      <c r="G290" s="5">
        <v>610</v>
      </c>
      <c r="H290" s="182">
        <f>'приложение 5'!H386</f>
        <v>150</v>
      </c>
    </row>
    <row r="291" spans="3:8" ht="40.5" customHeight="1">
      <c r="C291" s="9" t="s">
        <v>148</v>
      </c>
      <c r="D291" s="157" t="s">
        <v>607</v>
      </c>
      <c r="E291" s="157" t="s">
        <v>595</v>
      </c>
      <c r="F291" s="191" t="s">
        <v>40</v>
      </c>
      <c r="G291" s="128"/>
      <c r="H291" s="154">
        <f>H292</f>
        <v>298</v>
      </c>
    </row>
    <row r="292" spans="3:8" s="129" customFormat="1" ht="18" customHeight="1">
      <c r="C292" s="145" t="s">
        <v>111</v>
      </c>
      <c r="D292" s="104" t="s">
        <v>607</v>
      </c>
      <c r="E292" s="104" t="s">
        <v>595</v>
      </c>
      <c r="F292" s="104" t="s">
        <v>57</v>
      </c>
      <c r="G292" s="5"/>
      <c r="H292" s="12">
        <f>H293</f>
        <v>298</v>
      </c>
    </row>
    <row r="293" spans="3:8" s="129" customFormat="1" ht="18" customHeight="1">
      <c r="C293" s="6" t="s">
        <v>11</v>
      </c>
      <c r="D293" s="104" t="s">
        <v>607</v>
      </c>
      <c r="E293" s="104" t="s">
        <v>595</v>
      </c>
      <c r="F293" s="104" t="s">
        <v>57</v>
      </c>
      <c r="G293" s="5">
        <v>610</v>
      </c>
      <c r="H293" s="12">
        <f>'приложение 5'!H389</f>
        <v>298</v>
      </c>
    </row>
    <row r="294" spans="3:8" s="129" customFormat="1" ht="18" customHeight="1">
      <c r="C294" s="6" t="s">
        <v>317</v>
      </c>
      <c r="D294" s="4" t="s">
        <v>607</v>
      </c>
      <c r="E294" s="147" t="s">
        <v>595</v>
      </c>
      <c r="F294" s="33" t="s">
        <v>316</v>
      </c>
      <c r="G294" s="5"/>
      <c r="H294" s="12">
        <f>H295</f>
        <v>1386.3</v>
      </c>
    </row>
    <row r="295" spans="3:8" s="129" customFormat="1" ht="30.75" customHeight="1">
      <c r="C295" s="59" t="s">
        <v>28</v>
      </c>
      <c r="D295" s="4" t="s">
        <v>607</v>
      </c>
      <c r="E295" s="147" t="s">
        <v>595</v>
      </c>
      <c r="F295" s="33" t="s">
        <v>435</v>
      </c>
      <c r="G295" s="4"/>
      <c r="H295" s="12">
        <f>H296</f>
        <v>1386.3</v>
      </c>
    </row>
    <row r="296" spans="3:8" s="129" customFormat="1" ht="16.5" customHeight="1">
      <c r="C296" s="59" t="s">
        <v>93</v>
      </c>
      <c r="D296" s="4" t="s">
        <v>607</v>
      </c>
      <c r="E296" s="147" t="s">
        <v>595</v>
      </c>
      <c r="F296" s="33" t="s">
        <v>435</v>
      </c>
      <c r="G296" s="4" t="s">
        <v>182</v>
      </c>
      <c r="H296" s="12">
        <f>'приложение 5'!H289</f>
        <v>1386.3</v>
      </c>
    </row>
    <row r="297" spans="3:8" ht="40.5" customHeight="1">
      <c r="C297" s="10" t="s">
        <v>146</v>
      </c>
      <c r="D297" s="127" t="s">
        <v>607</v>
      </c>
      <c r="E297" s="183" t="s">
        <v>595</v>
      </c>
      <c r="F297" s="157" t="s">
        <v>144</v>
      </c>
      <c r="G297" s="127"/>
      <c r="H297" s="154">
        <f>H298</f>
        <v>450</v>
      </c>
    </row>
    <row r="298" spans="3:8" ht="16.5" customHeight="1">
      <c r="C298" s="11" t="s">
        <v>11</v>
      </c>
      <c r="D298" s="127" t="s">
        <v>607</v>
      </c>
      <c r="E298" s="183" t="s">
        <v>595</v>
      </c>
      <c r="F298" s="157" t="s">
        <v>144</v>
      </c>
      <c r="G298" s="127" t="s">
        <v>12</v>
      </c>
      <c r="H298" s="154">
        <f>'приложение 5'!H391</f>
        <v>450</v>
      </c>
    </row>
    <row r="299" spans="3:8" s="129" customFormat="1" ht="18" customHeight="1">
      <c r="C299" s="108" t="s">
        <v>24</v>
      </c>
      <c r="D299" s="131" t="s">
        <v>607</v>
      </c>
      <c r="E299" s="131" t="s">
        <v>600</v>
      </c>
      <c r="F299" s="179"/>
      <c r="G299" s="7"/>
      <c r="H299" s="184">
        <f>H300+H316+H320</f>
        <v>139650.2</v>
      </c>
    </row>
    <row r="300" spans="3:8" s="129" customFormat="1" ht="45" customHeight="1">
      <c r="C300" s="59" t="s">
        <v>221</v>
      </c>
      <c r="D300" s="104" t="s">
        <v>607</v>
      </c>
      <c r="E300" s="104" t="s">
        <v>600</v>
      </c>
      <c r="F300" s="181" t="s">
        <v>222</v>
      </c>
      <c r="G300" s="4"/>
      <c r="H300" s="185">
        <f>H301+H304+H307+H310+H313</f>
        <v>137550.2</v>
      </c>
    </row>
    <row r="301" spans="3:8" s="129" customFormat="1" ht="84.75" customHeight="1">
      <c r="C301" s="101" t="s">
        <v>392</v>
      </c>
      <c r="D301" s="104" t="s">
        <v>607</v>
      </c>
      <c r="E301" s="104" t="s">
        <v>600</v>
      </c>
      <c r="F301" s="181" t="s">
        <v>237</v>
      </c>
      <c r="G301" s="4"/>
      <c r="H301" s="185">
        <f>H302</f>
        <v>80747.6</v>
      </c>
    </row>
    <row r="302" spans="3:8" s="129" customFormat="1" ht="34.5" customHeight="1">
      <c r="C302" s="9" t="s">
        <v>35</v>
      </c>
      <c r="D302" s="104" t="s">
        <v>607</v>
      </c>
      <c r="E302" s="104" t="s">
        <v>600</v>
      </c>
      <c r="F302" s="107" t="s">
        <v>226</v>
      </c>
      <c r="G302" s="107" t="s">
        <v>631</v>
      </c>
      <c r="H302" s="185">
        <f>H303</f>
        <v>80747.6</v>
      </c>
    </row>
    <row r="303" spans="3:8" s="129" customFormat="1" ht="18" customHeight="1">
      <c r="C303" s="6" t="s">
        <v>11</v>
      </c>
      <c r="D303" s="104" t="s">
        <v>607</v>
      </c>
      <c r="E303" s="104" t="s">
        <v>600</v>
      </c>
      <c r="F303" s="107" t="s">
        <v>226</v>
      </c>
      <c r="G303" s="107">
        <v>610</v>
      </c>
      <c r="H303" s="185">
        <f>'приложение 5'!H396</f>
        <v>80747.6</v>
      </c>
    </row>
    <row r="304" spans="3:8" s="129" customFormat="1" ht="36.75" customHeight="1">
      <c r="C304" s="101" t="s">
        <v>393</v>
      </c>
      <c r="D304" s="104" t="s">
        <v>607</v>
      </c>
      <c r="E304" s="104" t="s">
        <v>600</v>
      </c>
      <c r="F304" s="107" t="s">
        <v>240</v>
      </c>
      <c r="G304" s="5"/>
      <c r="H304" s="185">
        <f>H305</f>
        <v>40588.6</v>
      </c>
    </row>
    <row r="305" spans="3:8" s="129" customFormat="1" ht="30" customHeight="1">
      <c r="C305" s="9" t="s">
        <v>37</v>
      </c>
      <c r="D305" s="104" t="s">
        <v>607</v>
      </c>
      <c r="E305" s="104" t="s">
        <v>600</v>
      </c>
      <c r="F305" s="181" t="s">
        <v>241</v>
      </c>
      <c r="G305" s="5"/>
      <c r="H305" s="185">
        <f>H306</f>
        <v>40588.6</v>
      </c>
    </row>
    <row r="306" spans="3:8" s="129" customFormat="1" ht="18" customHeight="1">
      <c r="C306" s="6" t="s">
        <v>11</v>
      </c>
      <c r="D306" s="104" t="s">
        <v>607</v>
      </c>
      <c r="E306" s="104" t="s">
        <v>600</v>
      </c>
      <c r="F306" s="181" t="s">
        <v>241</v>
      </c>
      <c r="G306" s="5">
        <v>610</v>
      </c>
      <c r="H306" s="185">
        <f>'приложение 5'!H399</f>
        <v>40588.6</v>
      </c>
    </row>
    <row r="307" spans="3:8" s="129" customFormat="1" ht="43.5" customHeight="1">
      <c r="C307" s="18" t="s">
        <v>394</v>
      </c>
      <c r="D307" s="104" t="s">
        <v>607</v>
      </c>
      <c r="E307" s="104" t="s">
        <v>600</v>
      </c>
      <c r="F307" s="181" t="s">
        <v>242</v>
      </c>
      <c r="G307" s="5"/>
      <c r="H307" s="185">
        <f>H308</f>
        <v>8714</v>
      </c>
    </row>
    <row r="308" spans="3:8" s="129" customFormat="1" ht="63" customHeight="1">
      <c r="C308" s="20" t="s">
        <v>36</v>
      </c>
      <c r="D308" s="104" t="s">
        <v>607</v>
      </c>
      <c r="E308" s="104" t="s">
        <v>600</v>
      </c>
      <c r="F308" s="107" t="s">
        <v>243</v>
      </c>
      <c r="G308" s="5"/>
      <c r="H308" s="185">
        <f>H309</f>
        <v>8714</v>
      </c>
    </row>
    <row r="309" spans="3:8" s="129" customFormat="1" ht="18" customHeight="1">
      <c r="C309" s="6" t="s">
        <v>11</v>
      </c>
      <c r="D309" s="104" t="s">
        <v>607</v>
      </c>
      <c r="E309" s="104" t="s">
        <v>600</v>
      </c>
      <c r="F309" s="107" t="s">
        <v>243</v>
      </c>
      <c r="G309" s="5">
        <v>610</v>
      </c>
      <c r="H309" s="185">
        <f>'приложение 5'!H402</f>
        <v>8714</v>
      </c>
    </row>
    <row r="310" spans="3:8" s="129" customFormat="1" ht="28.5" customHeight="1">
      <c r="C310" s="306" t="s">
        <v>470</v>
      </c>
      <c r="D310" s="104" t="s">
        <v>607</v>
      </c>
      <c r="E310" s="104" t="s">
        <v>600</v>
      </c>
      <c r="F310" s="307" t="s">
        <v>203</v>
      </c>
      <c r="G310" s="4"/>
      <c r="H310" s="182">
        <f>H311</f>
        <v>0</v>
      </c>
    </row>
    <row r="311" spans="3:8" s="129" customFormat="1" ht="28.5" customHeight="1">
      <c r="C311" s="6" t="s">
        <v>581</v>
      </c>
      <c r="D311" s="104" t="s">
        <v>607</v>
      </c>
      <c r="E311" s="104" t="s">
        <v>600</v>
      </c>
      <c r="F311" s="186" t="s">
        <v>648</v>
      </c>
      <c r="G311" s="5"/>
      <c r="H311" s="176">
        <f>H312</f>
        <v>0</v>
      </c>
    </row>
    <row r="312" spans="3:8" s="129" customFormat="1" ht="28.5" customHeight="1">
      <c r="C312" s="6" t="s">
        <v>11</v>
      </c>
      <c r="D312" s="104" t="s">
        <v>607</v>
      </c>
      <c r="E312" s="104" t="s">
        <v>600</v>
      </c>
      <c r="F312" s="186" t="s">
        <v>648</v>
      </c>
      <c r="G312" s="5">
        <v>610</v>
      </c>
      <c r="H312" s="176">
        <f>'приложение 5'!H408</f>
        <v>0</v>
      </c>
    </row>
    <row r="313" spans="3:8" s="129" customFormat="1" ht="40.5" customHeight="1">
      <c r="C313" s="9" t="s">
        <v>148</v>
      </c>
      <c r="D313" s="104" t="s">
        <v>607</v>
      </c>
      <c r="E313" s="104" t="s">
        <v>600</v>
      </c>
      <c r="F313" s="48" t="s">
        <v>40</v>
      </c>
      <c r="G313" s="5"/>
      <c r="H313" s="176">
        <f>H314</f>
        <v>7500</v>
      </c>
    </row>
    <row r="314" spans="3:8" s="129" customFormat="1" ht="28.5" customHeight="1">
      <c r="C314" s="10" t="s">
        <v>454</v>
      </c>
      <c r="D314" s="41" t="s">
        <v>607</v>
      </c>
      <c r="E314" s="41" t="s">
        <v>600</v>
      </c>
      <c r="F314" s="48" t="s">
        <v>453</v>
      </c>
      <c r="G314" s="75"/>
      <c r="H314" s="176">
        <f>H315</f>
        <v>7500</v>
      </c>
    </row>
    <row r="315" spans="3:8" s="129" customFormat="1" ht="28.5" customHeight="1">
      <c r="C315" s="6" t="s">
        <v>11</v>
      </c>
      <c r="D315" s="41" t="s">
        <v>607</v>
      </c>
      <c r="E315" s="41" t="s">
        <v>600</v>
      </c>
      <c r="F315" s="48" t="s">
        <v>453</v>
      </c>
      <c r="G315" s="75">
        <v>610</v>
      </c>
      <c r="H315" s="176">
        <f>'приложение 5'!H405</f>
        <v>7500</v>
      </c>
    </row>
    <row r="316" spans="3:8" ht="33.75" customHeight="1">
      <c r="C316" s="94" t="s">
        <v>137</v>
      </c>
      <c r="D316" s="157" t="s">
        <v>607</v>
      </c>
      <c r="E316" s="157" t="s">
        <v>600</v>
      </c>
      <c r="F316" s="187" t="s">
        <v>56</v>
      </c>
      <c r="G316" s="128"/>
      <c r="H316" s="188">
        <f>H317</f>
        <v>150</v>
      </c>
    </row>
    <row r="317" spans="3:8" ht="57" customHeight="1">
      <c r="C317" s="11" t="s">
        <v>304</v>
      </c>
      <c r="D317" s="157" t="s">
        <v>607</v>
      </c>
      <c r="E317" s="157" t="s">
        <v>600</v>
      </c>
      <c r="F317" s="189" t="s">
        <v>55</v>
      </c>
      <c r="G317" s="128"/>
      <c r="H317" s="188">
        <f>H318</f>
        <v>150</v>
      </c>
    </row>
    <row r="318" spans="3:8" ht="23.25" customHeight="1">
      <c r="C318" s="11" t="s">
        <v>305</v>
      </c>
      <c r="D318" s="157" t="s">
        <v>607</v>
      </c>
      <c r="E318" s="157" t="s">
        <v>600</v>
      </c>
      <c r="F318" s="189" t="s">
        <v>55</v>
      </c>
      <c r="G318" s="128"/>
      <c r="H318" s="188">
        <f>H319</f>
        <v>150</v>
      </c>
    </row>
    <row r="319" spans="3:8" ht="24" customHeight="1">
      <c r="C319" s="11" t="s">
        <v>11</v>
      </c>
      <c r="D319" s="157" t="s">
        <v>607</v>
      </c>
      <c r="E319" s="157" t="s">
        <v>600</v>
      </c>
      <c r="F319" s="189" t="s">
        <v>55</v>
      </c>
      <c r="G319" s="128">
        <v>610</v>
      </c>
      <c r="H319" s="188">
        <f>'приложение 5'!H412</f>
        <v>150</v>
      </c>
    </row>
    <row r="320" spans="3:8" ht="30" customHeight="1">
      <c r="C320" s="10" t="s">
        <v>145</v>
      </c>
      <c r="D320" s="157" t="s">
        <v>607</v>
      </c>
      <c r="E320" s="157" t="s">
        <v>600</v>
      </c>
      <c r="F320" s="157" t="s">
        <v>144</v>
      </c>
      <c r="G320" s="128"/>
      <c r="H320" s="188">
        <f>H321</f>
        <v>1950</v>
      </c>
    </row>
    <row r="321" spans="3:8" ht="24" customHeight="1">
      <c r="C321" s="11" t="s">
        <v>11</v>
      </c>
      <c r="D321" s="157" t="s">
        <v>607</v>
      </c>
      <c r="E321" s="157" t="s">
        <v>600</v>
      </c>
      <c r="F321" s="157" t="s">
        <v>144</v>
      </c>
      <c r="G321" s="128"/>
      <c r="H321" s="188">
        <f>'приложение 5'!H414</f>
        <v>1950</v>
      </c>
    </row>
    <row r="322" spans="3:8" s="129" customFormat="1" ht="19.5" customHeight="1">
      <c r="C322" s="8" t="s">
        <v>278</v>
      </c>
      <c r="D322" s="131" t="s">
        <v>607</v>
      </c>
      <c r="E322" s="131" t="s">
        <v>597</v>
      </c>
      <c r="F322" s="105"/>
      <c r="G322" s="4"/>
      <c r="H322" s="174">
        <f>H323+H336+H341+H332+H343</f>
        <v>17904</v>
      </c>
    </row>
    <row r="323" spans="3:8" s="129" customFormat="1" ht="47.25" customHeight="1">
      <c r="C323" s="194" t="s">
        <v>221</v>
      </c>
      <c r="D323" s="104" t="s">
        <v>607</v>
      </c>
      <c r="E323" s="104" t="s">
        <v>597</v>
      </c>
      <c r="F323" s="5" t="s">
        <v>245</v>
      </c>
      <c r="G323" s="4"/>
      <c r="H323" s="173">
        <f>H324+H327</f>
        <v>9204.8</v>
      </c>
    </row>
    <row r="324" spans="3:8" s="129" customFormat="1" ht="38.25">
      <c r="C324" s="18" t="s">
        <v>401</v>
      </c>
      <c r="D324" s="104" t="s">
        <v>607</v>
      </c>
      <c r="E324" s="104" t="s">
        <v>597</v>
      </c>
      <c r="F324" s="5" t="s">
        <v>245</v>
      </c>
      <c r="G324" s="4"/>
      <c r="H324" s="173">
        <f>H325</f>
        <v>7554.8</v>
      </c>
    </row>
    <row r="325" spans="3:8" s="129" customFormat="1" ht="25.5">
      <c r="C325" s="9" t="s">
        <v>37</v>
      </c>
      <c r="D325" s="104" t="s">
        <v>607</v>
      </c>
      <c r="E325" s="104" t="s">
        <v>597</v>
      </c>
      <c r="F325" s="181" t="s">
        <v>246</v>
      </c>
      <c r="G325" s="5"/>
      <c r="H325" s="161">
        <f>H326</f>
        <v>7554.8</v>
      </c>
    </row>
    <row r="326" spans="3:8" s="129" customFormat="1" ht="12.75">
      <c r="C326" s="6" t="s">
        <v>11</v>
      </c>
      <c r="D326" s="104" t="s">
        <v>607</v>
      </c>
      <c r="E326" s="104" t="s">
        <v>597</v>
      </c>
      <c r="F326" s="181" t="s">
        <v>246</v>
      </c>
      <c r="G326" s="4" t="s">
        <v>12</v>
      </c>
      <c r="H326" s="173">
        <f>'приложение 5'!H419</f>
        <v>7554.8</v>
      </c>
    </row>
    <row r="327" spans="3:8" s="129" customFormat="1" ht="38.25">
      <c r="C327" s="6" t="s">
        <v>402</v>
      </c>
      <c r="D327" s="104" t="s">
        <v>607</v>
      </c>
      <c r="E327" s="104" t="s">
        <v>597</v>
      </c>
      <c r="F327" s="181" t="s">
        <v>48</v>
      </c>
      <c r="G327" s="4"/>
      <c r="H327" s="190">
        <f>H328+H330</f>
        <v>1650</v>
      </c>
    </row>
    <row r="328" spans="3:8" s="129" customFormat="1" ht="25.5" hidden="1">
      <c r="C328" s="6" t="s">
        <v>649</v>
      </c>
      <c r="D328" s="104" t="s">
        <v>607</v>
      </c>
      <c r="E328" s="104" t="s">
        <v>597</v>
      </c>
      <c r="F328" s="181" t="s">
        <v>650</v>
      </c>
      <c r="G328" s="4"/>
      <c r="H328" s="12">
        <f>H329</f>
        <v>0</v>
      </c>
    </row>
    <row r="329" spans="3:8" s="129" customFormat="1" ht="12.75" hidden="1">
      <c r="C329" s="6" t="s">
        <v>11</v>
      </c>
      <c r="D329" s="104" t="s">
        <v>607</v>
      </c>
      <c r="E329" s="104" t="s">
        <v>597</v>
      </c>
      <c r="F329" s="181" t="s">
        <v>650</v>
      </c>
      <c r="G329" s="4" t="s">
        <v>12</v>
      </c>
      <c r="H329" s="12">
        <f>'приложение 5'!H422</f>
        <v>0</v>
      </c>
    </row>
    <row r="330" spans="3:8" s="129" customFormat="1" ht="25.5">
      <c r="C330" s="14" t="s">
        <v>445</v>
      </c>
      <c r="D330" s="104" t="s">
        <v>607</v>
      </c>
      <c r="E330" s="104" t="s">
        <v>597</v>
      </c>
      <c r="F330" s="181" t="s">
        <v>112</v>
      </c>
      <c r="G330" s="4"/>
      <c r="H330" s="12">
        <f>H331</f>
        <v>1650</v>
      </c>
    </row>
    <row r="331" spans="3:8" s="129" customFormat="1" ht="25.5">
      <c r="C331" s="14" t="s">
        <v>50</v>
      </c>
      <c r="D331" s="104" t="s">
        <v>607</v>
      </c>
      <c r="E331" s="104" t="s">
        <v>597</v>
      </c>
      <c r="F331" s="181" t="s">
        <v>112</v>
      </c>
      <c r="G331" s="4" t="s">
        <v>9</v>
      </c>
      <c r="H331" s="12">
        <f>'приложение 5'!H424</f>
        <v>1650</v>
      </c>
    </row>
    <row r="332" spans="3:8" ht="30.75" customHeight="1">
      <c r="C332" s="62" t="s">
        <v>267</v>
      </c>
      <c r="D332" s="157" t="s">
        <v>607</v>
      </c>
      <c r="E332" s="157" t="s">
        <v>597</v>
      </c>
      <c r="F332" s="191" t="s">
        <v>268</v>
      </c>
      <c r="G332" s="127"/>
      <c r="H332" s="154">
        <f>H333</f>
        <v>6228.6</v>
      </c>
    </row>
    <row r="333" spans="3:8" ht="42.75" customHeight="1">
      <c r="C333" s="18" t="s">
        <v>326</v>
      </c>
      <c r="D333" s="157" t="s">
        <v>607</v>
      </c>
      <c r="E333" s="157" t="s">
        <v>597</v>
      </c>
      <c r="F333" s="191" t="s">
        <v>135</v>
      </c>
      <c r="G333" s="127"/>
      <c r="H333" s="154">
        <f>H334</f>
        <v>6228.6</v>
      </c>
    </row>
    <row r="334" spans="3:8" ht="25.5">
      <c r="C334" s="10" t="s">
        <v>37</v>
      </c>
      <c r="D334" s="157"/>
      <c r="E334" s="157"/>
      <c r="F334" s="191" t="s">
        <v>136</v>
      </c>
      <c r="G334" s="127"/>
      <c r="H334" s="154">
        <f>H335</f>
        <v>6228.6</v>
      </c>
    </row>
    <row r="335" spans="3:8" ht="12.75">
      <c r="C335" s="11" t="s">
        <v>11</v>
      </c>
      <c r="D335" s="157" t="s">
        <v>607</v>
      </c>
      <c r="E335" s="157" t="s">
        <v>597</v>
      </c>
      <c r="F335" s="191" t="s">
        <v>136</v>
      </c>
      <c r="G335" s="127" t="s">
        <v>12</v>
      </c>
      <c r="H335" s="154">
        <f>'приложение 5'!H35</f>
        <v>6228.6</v>
      </c>
    </row>
    <row r="336" spans="3:8" s="129" customFormat="1" ht="42" customHeight="1">
      <c r="C336" s="194" t="s">
        <v>160</v>
      </c>
      <c r="D336" s="104" t="s">
        <v>607</v>
      </c>
      <c r="E336" s="104" t="s">
        <v>597</v>
      </c>
      <c r="F336" s="107" t="s">
        <v>204</v>
      </c>
      <c r="G336" s="4"/>
      <c r="H336" s="137">
        <f>H337</f>
        <v>6</v>
      </c>
    </row>
    <row r="337" spans="3:8" s="129" customFormat="1" ht="31.5" customHeight="1">
      <c r="C337" s="59" t="s">
        <v>405</v>
      </c>
      <c r="D337" s="104" t="s">
        <v>607</v>
      </c>
      <c r="E337" s="104" t="s">
        <v>597</v>
      </c>
      <c r="F337" s="107" t="s">
        <v>406</v>
      </c>
      <c r="G337" s="4"/>
      <c r="H337" s="137">
        <f>H338</f>
        <v>6</v>
      </c>
    </row>
    <row r="338" spans="3:8" s="129" customFormat="1" ht="37.5" customHeight="1">
      <c r="C338" s="17" t="s">
        <v>691</v>
      </c>
      <c r="D338" s="104" t="s">
        <v>607</v>
      </c>
      <c r="E338" s="104" t="s">
        <v>597</v>
      </c>
      <c r="F338" s="43" t="s">
        <v>689</v>
      </c>
      <c r="G338" s="4"/>
      <c r="H338" s="137">
        <f>H340</f>
        <v>6</v>
      </c>
    </row>
    <row r="339" spans="3:8" s="129" customFormat="1" ht="23.25" customHeight="1">
      <c r="C339" s="6" t="s">
        <v>692</v>
      </c>
      <c r="D339" s="104"/>
      <c r="E339" s="104"/>
      <c r="F339" s="43" t="s">
        <v>690</v>
      </c>
      <c r="G339" s="4"/>
      <c r="H339" s="137">
        <f>H340</f>
        <v>6</v>
      </c>
    </row>
    <row r="340" spans="3:8" s="129" customFormat="1" ht="18" customHeight="1">
      <c r="C340" s="6" t="s">
        <v>11</v>
      </c>
      <c r="D340" s="104" t="s">
        <v>607</v>
      </c>
      <c r="E340" s="104" t="s">
        <v>597</v>
      </c>
      <c r="F340" s="43" t="s">
        <v>690</v>
      </c>
      <c r="G340" s="4" t="s">
        <v>12</v>
      </c>
      <c r="H340" s="137">
        <f>'приложение 5'!H429</f>
        <v>6</v>
      </c>
    </row>
    <row r="341" spans="3:8" ht="12.75">
      <c r="C341" s="10" t="s">
        <v>142</v>
      </c>
      <c r="D341" s="157" t="s">
        <v>607</v>
      </c>
      <c r="E341" s="157" t="s">
        <v>597</v>
      </c>
      <c r="F341" s="191" t="s">
        <v>143</v>
      </c>
      <c r="G341" s="127"/>
      <c r="H341" s="171">
        <f>H342</f>
        <v>2426.4</v>
      </c>
    </row>
    <row r="342" spans="3:8" ht="12.75">
      <c r="C342" s="6" t="s">
        <v>11</v>
      </c>
      <c r="D342" s="157" t="s">
        <v>607</v>
      </c>
      <c r="E342" s="157" t="s">
        <v>597</v>
      </c>
      <c r="F342" s="191" t="s">
        <v>143</v>
      </c>
      <c r="G342" s="127" t="s">
        <v>12</v>
      </c>
      <c r="H342" s="171">
        <f>'приложение 5'!H38</f>
        <v>2426.4</v>
      </c>
    </row>
    <row r="343" spans="3:8" ht="25.5">
      <c r="C343" s="10" t="s">
        <v>145</v>
      </c>
      <c r="D343" s="157" t="s">
        <v>607</v>
      </c>
      <c r="E343" s="157" t="s">
        <v>597</v>
      </c>
      <c r="F343" s="48" t="s">
        <v>144</v>
      </c>
      <c r="G343" s="75"/>
      <c r="H343" s="171">
        <f>H344</f>
        <v>38.2</v>
      </c>
    </row>
    <row r="344" spans="3:8" ht="12.75">
      <c r="C344" s="11" t="s">
        <v>11</v>
      </c>
      <c r="D344" s="157" t="s">
        <v>607</v>
      </c>
      <c r="E344" s="157" t="s">
        <v>597</v>
      </c>
      <c r="F344" s="48" t="s">
        <v>144</v>
      </c>
      <c r="G344" s="75">
        <v>610</v>
      </c>
      <c r="H344" s="171">
        <f>'приложение 5'!H431</f>
        <v>38.2</v>
      </c>
    </row>
    <row r="345" spans="3:8" s="129" customFormat="1" ht="17.25" customHeight="1">
      <c r="C345" s="8" t="s">
        <v>446</v>
      </c>
      <c r="D345" s="131" t="s">
        <v>607</v>
      </c>
      <c r="E345" s="131" t="s">
        <v>607</v>
      </c>
      <c r="F345" s="105"/>
      <c r="G345" s="7"/>
      <c r="H345" s="138">
        <f>H346+H350+H364</f>
        <v>652.0999999999999</v>
      </c>
    </row>
    <row r="346" spans="3:8" s="129" customFormat="1" ht="42.75" customHeight="1">
      <c r="C346" s="59" t="s">
        <v>221</v>
      </c>
      <c r="D346" s="104" t="s">
        <v>607</v>
      </c>
      <c r="E346" s="104" t="s">
        <v>607</v>
      </c>
      <c r="F346" s="155" t="s">
        <v>222</v>
      </c>
      <c r="G346" s="107"/>
      <c r="H346" s="137">
        <f>H347</f>
        <v>280</v>
      </c>
    </row>
    <row r="347" spans="3:8" s="129" customFormat="1" ht="33.75" customHeight="1">
      <c r="C347" s="101" t="s">
        <v>403</v>
      </c>
      <c r="D347" s="104" t="s">
        <v>607</v>
      </c>
      <c r="E347" s="104" t="s">
        <v>607</v>
      </c>
      <c r="F347" s="181" t="s">
        <v>545</v>
      </c>
      <c r="G347" s="5"/>
      <c r="H347" s="137">
        <f>H348</f>
        <v>280</v>
      </c>
    </row>
    <row r="348" spans="3:8" s="129" customFormat="1" ht="19.5" customHeight="1">
      <c r="C348" s="141" t="s">
        <v>26</v>
      </c>
      <c r="D348" s="104" t="s">
        <v>607</v>
      </c>
      <c r="E348" s="104" t="s">
        <v>607</v>
      </c>
      <c r="F348" s="181" t="s">
        <v>546</v>
      </c>
      <c r="G348" s="4"/>
      <c r="H348" s="137">
        <f>H349</f>
        <v>280</v>
      </c>
    </row>
    <row r="349" spans="3:8" s="129" customFormat="1" ht="15" customHeight="1">
      <c r="C349" s="6" t="s">
        <v>11</v>
      </c>
      <c r="D349" s="104" t="s">
        <v>607</v>
      </c>
      <c r="E349" s="104" t="s">
        <v>607</v>
      </c>
      <c r="F349" s="181" t="s">
        <v>546</v>
      </c>
      <c r="G349" s="4" t="s">
        <v>12</v>
      </c>
      <c r="H349" s="137">
        <f>'приложение 5'!H436</f>
        <v>280</v>
      </c>
    </row>
    <row r="350" spans="3:8" s="129" customFormat="1" ht="38.25" customHeight="1">
      <c r="C350" s="59" t="s">
        <v>265</v>
      </c>
      <c r="D350" s="148" t="s">
        <v>607</v>
      </c>
      <c r="E350" s="148" t="s">
        <v>607</v>
      </c>
      <c r="F350" s="155" t="s">
        <v>266</v>
      </c>
      <c r="G350" s="4"/>
      <c r="H350" s="137">
        <f>H351+H357+H354+H360</f>
        <v>362.09999999999997</v>
      </c>
    </row>
    <row r="351" spans="3:8" s="129" customFormat="1" ht="45" customHeight="1">
      <c r="C351" s="59" t="s">
        <v>327</v>
      </c>
      <c r="D351" s="148" t="s">
        <v>607</v>
      </c>
      <c r="E351" s="148" t="s">
        <v>607</v>
      </c>
      <c r="F351" s="155" t="s">
        <v>54</v>
      </c>
      <c r="G351" s="4"/>
      <c r="H351" s="137">
        <f>H352</f>
        <v>138.6</v>
      </c>
    </row>
    <row r="352" spans="3:8" s="129" customFormat="1" ht="27.75" customHeight="1">
      <c r="C352" s="9" t="s">
        <v>58</v>
      </c>
      <c r="D352" s="148" t="s">
        <v>607</v>
      </c>
      <c r="E352" s="148" t="s">
        <v>607</v>
      </c>
      <c r="F352" s="181" t="s">
        <v>59</v>
      </c>
      <c r="G352" s="4"/>
      <c r="H352" s="137">
        <f>H353</f>
        <v>138.6</v>
      </c>
    </row>
    <row r="353" spans="3:8" s="129" customFormat="1" ht="26.25" customHeight="1">
      <c r="C353" s="6" t="s">
        <v>584</v>
      </c>
      <c r="D353" s="148" t="s">
        <v>607</v>
      </c>
      <c r="E353" s="148" t="s">
        <v>607</v>
      </c>
      <c r="F353" s="181" t="s">
        <v>59</v>
      </c>
      <c r="G353" s="4" t="s">
        <v>6</v>
      </c>
      <c r="H353" s="137">
        <f>'приложение 5'!H43</f>
        <v>138.6</v>
      </c>
    </row>
    <row r="354" spans="3:8" s="129" customFormat="1" ht="36" customHeight="1">
      <c r="C354" s="6" t="s">
        <v>328</v>
      </c>
      <c r="D354" s="148" t="s">
        <v>607</v>
      </c>
      <c r="E354" s="148" t="s">
        <v>607</v>
      </c>
      <c r="F354" s="181" t="s">
        <v>76</v>
      </c>
      <c r="G354" s="4"/>
      <c r="H354" s="137">
        <f>H355</f>
        <v>34.2</v>
      </c>
    </row>
    <row r="355" spans="3:8" s="129" customFormat="1" ht="27" customHeight="1">
      <c r="C355" s="9" t="s">
        <v>58</v>
      </c>
      <c r="D355" s="148" t="s">
        <v>607</v>
      </c>
      <c r="E355" s="148" t="s">
        <v>607</v>
      </c>
      <c r="F355" s="181" t="s">
        <v>76</v>
      </c>
      <c r="G355" s="4"/>
      <c r="H355" s="137">
        <f>H356</f>
        <v>34.2</v>
      </c>
    </row>
    <row r="356" spans="3:8" s="129" customFormat="1" ht="33" customHeight="1">
      <c r="C356" s="6" t="s">
        <v>584</v>
      </c>
      <c r="D356" s="148" t="s">
        <v>607</v>
      </c>
      <c r="E356" s="148" t="s">
        <v>607</v>
      </c>
      <c r="F356" s="155" t="s">
        <v>60</v>
      </c>
      <c r="G356" s="4" t="s">
        <v>6</v>
      </c>
      <c r="H356" s="137">
        <f>'приложение 5'!H46</f>
        <v>34.2</v>
      </c>
    </row>
    <row r="357" spans="3:8" s="129" customFormat="1" ht="47.25" customHeight="1">
      <c r="C357" s="6" t="s">
        <v>329</v>
      </c>
      <c r="D357" s="148" t="s">
        <v>607</v>
      </c>
      <c r="E357" s="148" t="s">
        <v>607</v>
      </c>
      <c r="F357" s="155" t="s">
        <v>60</v>
      </c>
      <c r="G357" s="4"/>
      <c r="H357" s="137">
        <f>H358</f>
        <v>139.1</v>
      </c>
    </row>
    <row r="358" spans="3:8" s="129" customFormat="1" ht="27" customHeight="1">
      <c r="C358" s="9" t="s">
        <v>58</v>
      </c>
      <c r="D358" s="148" t="s">
        <v>607</v>
      </c>
      <c r="E358" s="148" t="s">
        <v>607</v>
      </c>
      <c r="F358" s="181" t="s">
        <v>61</v>
      </c>
      <c r="G358" s="4"/>
      <c r="H358" s="137">
        <f>H359</f>
        <v>139.1</v>
      </c>
    </row>
    <row r="359" spans="3:8" s="129" customFormat="1" ht="37.5" customHeight="1">
      <c r="C359" s="6" t="s">
        <v>584</v>
      </c>
      <c r="D359" s="148" t="s">
        <v>607</v>
      </c>
      <c r="E359" s="148" t="s">
        <v>607</v>
      </c>
      <c r="F359" s="181" t="s">
        <v>61</v>
      </c>
      <c r="G359" s="4" t="s">
        <v>6</v>
      </c>
      <c r="H359" s="137">
        <f>'приложение 5'!H49</f>
        <v>139.1</v>
      </c>
    </row>
    <row r="360" spans="3:8" s="129" customFormat="1" ht="29.25" customHeight="1">
      <c r="C360" s="6" t="s">
        <v>330</v>
      </c>
      <c r="D360" s="148" t="s">
        <v>607</v>
      </c>
      <c r="E360" s="148" t="s">
        <v>607</v>
      </c>
      <c r="F360" s="155" t="s">
        <v>74</v>
      </c>
      <c r="G360" s="4"/>
      <c r="H360" s="137">
        <f>H361</f>
        <v>50.2</v>
      </c>
    </row>
    <row r="361" spans="3:8" s="129" customFormat="1" ht="28.5" customHeight="1">
      <c r="C361" s="9" t="s">
        <v>58</v>
      </c>
      <c r="D361" s="148" t="s">
        <v>607</v>
      </c>
      <c r="E361" s="148" t="s">
        <v>607</v>
      </c>
      <c r="F361" s="181" t="s">
        <v>73</v>
      </c>
      <c r="G361" s="4"/>
      <c r="H361" s="137">
        <f>H362+H363</f>
        <v>50.2</v>
      </c>
    </row>
    <row r="362" spans="3:8" s="129" customFormat="1" ht="36" customHeight="1">
      <c r="C362" s="6" t="s">
        <v>584</v>
      </c>
      <c r="D362" s="148" t="s">
        <v>607</v>
      </c>
      <c r="E362" s="148" t="s">
        <v>607</v>
      </c>
      <c r="F362" s="181" t="s">
        <v>73</v>
      </c>
      <c r="G362" s="4" t="s">
        <v>6</v>
      </c>
      <c r="H362" s="137">
        <f>'приложение 5'!H52</f>
        <v>0</v>
      </c>
    </row>
    <row r="363" spans="3:8" s="129" customFormat="1" ht="22.5" customHeight="1">
      <c r="C363" s="6" t="s">
        <v>11</v>
      </c>
      <c r="D363" s="148" t="s">
        <v>607</v>
      </c>
      <c r="E363" s="148" t="s">
        <v>607</v>
      </c>
      <c r="F363" s="181" t="s">
        <v>73</v>
      </c>
      <c r="G363" s="4" t="s">
        <v>12</v>
      </c>
      <c r="H363" s="12">
        <f>'приложение 5'!H53</f>
        <v>50.2</v>
      </c>
    </row>
    <row r="364" spans="3:8" s="129" customFormat="1" ht="48" customHeight="1">
      <c r="C364" s="18" t="s">
        <v>535</v>
      </c>
      <c r="D364" s="148" t="s">
        <v>607</v>
      </c>
      <c r="E364" s="148" t="s">
        <v>607</v>
      </c>
      <c r="F364" s="181" t="s">
        <v>536</v>
      </c>
      <c r="G364" s="4"/>
      <c r="H364" s="12">
        <f>H365</f>
        <v>10</v>
      </c>
    </row>
    <row r="365" spans="3:8" s="129" customFormat="1" ht="49.5" customHeight="1">
      <c r="C365" s="13" t="s">
        <v>331</v>
      </c>
      <c r="D365" s="148" t="s">
        <v>607</v>
      </c>
      <c r="E365" s="148" t="s">
        <v>607</v>
      </c>
      <c r="F365" s="107" t="s">
        <v>78</v>
      </c>
      <c r="G365" s="4"/>
      <c r="H365" s="12">
        <f>H366</f>
        <v>10</v>
      </c>
    </row>
    <row r="366" spans="3:8" s="129" customFormat="1" ht="32.25" customHeight="1">
      <c r="C366" s="13" t="s">
        <v>332</v>
      </c>
      <c r="D366" s="148" t="s">
        <v>607</v>
      </c>
      <c r="E366" s="148" t="s">
        <v>607</v>
      </c>
      <c r="F366" s="107" t="s">
        <v>88</v>
      </c>
      <c r="G366" s="4"/>
      <c r="H366" s="12">
        <f>H367</f>
        <v>10</v>
      </c>
    </row>
    <row r="367" spans="3:8" s="129" customFormat="1" ht="36" customHeight="1">
      <c r="C367" s="6" t="s">
        <v>584</v>
      </c>
      <c r="D367" s="148" t="s">
        <v>607</v>
      </c>
      <c r="E367" s="148" t="s">
        <v>607</v>
      </c>
      <c r="F367" s="107" t="s">
        <v>88</v>
      </c>
      <c r="G367" s="4" t="s">
        <v>6</v>
      </c>
      <c r="H367" s="12">
        <f>'приложение 5'!H57</f>
        <v>10</v>
      </c>
    </row>
    <row r="368" spans="3:8" s="129" customFormat="1" ht="14.25" customHeight="1">
      <c r="C368" s="134" t="s">
        <v>630</v>
      </c>
      <c r="D368" s="131" t="s">
        <v>607</v>
      </c>
      <c r="E368" s="131" t="s">
        <v>610</v>
      </c>
      <c r="F368" s="105"/>
      <c r="G368" s="105"/>
      <c r="H368" s="138">
        <f>H369+H386</f>
        <v>50432.3</v>
      </c>
    </row>
    <row r="369" spans="3:8" s="129" customFormat="1" ht="40.5" customHeight="1">
      <c r="C369" s="59" t="s">
        <v>221</v>
      </c>
      <c r="D369" s="104" t="s">
        <v>607</v>
      </c>
      <c r="E369" s="104" t="s">
        <v>610</v>
      </c>
      <c r="F369" s="107" t="s">
        <v>222</v>
      </c>
      <c r="G369" s="107"/>
      <c r="H369" s="137">
        <f>H373+H370+H378+H383</f>
        <v>46432.3</v>
      </c>
    </row>
    <row r="370" spans="3:8" s="129" customFormat="1" ht="79.5" customHeight="1">
      <c r="C370" s="59" t="s">
        <v>467</v>
      </c>
      <c r="D370" s="104" t="s">
        <v>607</v>
      </c>
      <c r="E370" s="104" t="s">
        <v>610</v>
      </c>
      <c r="F370" s="181" t="s">
        <v>237</v>
      </c>
      <c r="G370" s="4"/>
      <c r="H370" s="137">
        <f>H371</f>
        <v>1610.5</v>
      </c>
    </row>
    <row r="371" spans="3:8" s="129" customFormat="1" ht="36" customHeight="1">
      <c r="C371" s="9" t="s">
        <v>35</v>
      </c>
      <c r="D371" s="104" t="s">
        <v>607</v>
      </c>
      <c r="E371" s="104" t="s">
        <v>610</v>
      </c>
      <c r="F371" s="107" t="s">
        <v>171</v>
      </c>
      <c r="G371" s="4"/>
      <c r="H371" s="137">
        <f>H372</f>
        <v>1610.5</v>
      </c>
    </row>
    <row r="372" spans="3:8" s="129" customFormat="1" ht="28.5" customHeight="1">
      <c r="C372" s="6" t="s">
        <v>584</v>
      </c>
      <c r="D372" s="104" t="s">
        <v>607</v>
      </c>
      <c r="E372" s="104" t="s">
        <v>610</v>
      </c>
      <c r="F372" s="107" t="s">
        <v>171</v>
      </c>
      <c r="G372" s="4" t="s">
        <v>6</v>
      </c>
      <c r="H372" s="137">
        <f>'приложение 5'!H441</f>
        <v>1610.5</v>
      </c>
    </row>
    <row r="373" spans="3:8" s="129" customFormat="1" ht="25.5">
      <c r="C373" s="101" t="s">
        <v>404</v>
      </c>
      <c r="D373" s="104" t="s">
        <v>607</v>
      </c>
      <c r="E373" s="104" t="s">
        <v>610</v>
      </c>
      <c r="F373" s="181" t="s">
        <v>263</v>
      </c>
      <c r="G373" s="4"/>
      <c r="H373" s="137">
        <f>H374</f>
        <v>3164.5</v>
      </c>
    </row>
    <row r="374" spans="3:8" s="129" customFormat="1" ht="23.25" customHeight="1">
      <c r="C374" s="9" t="s">
        <v>39</v>
      </c>
      <c r="D374" s="104" t="s">
        <v>607</v>
      </c>
      <c r="E374" s="104" t="s">
        <v>610</v>
      </c>
      <c r="F374" s="181" t="s">
        <v>264</v>
      </c>
      <c r="G374" s="4"/>
      <c r="H374" s="12">
        <f>H375+H376+H377</f>
        <v>3164.5</v>
      </c>
    </row>
    <row r="375" spans="3:8" s="129" customFormat="1" ht="25.5">
      <c r="C375" s="6" t="s">
        <v>587</v>
      </c>
      <c r="D375" s="104" t="s">
        <v>607</v>
      </c>
      <c r="E375" s="104" t="s">
        <v>610</v>
      </c>
      <c r="F375" s="181" t="s">
        <v>264</v>
      </c>
      <c r="G375" s="4" t="s">
        <v>2</v>
      </c>
      <c r="H375" s="12">
        <f>'приложение 5'!H444</f>
        <v>2741.2</v>
      </c>
    </row>
    <row r="376" spans="3:8" s="129" customFormat="1" ht="25.5">
      <c r="C376" s="6" t="s">
        <v>584</v>
      </c>
      <c r="D376" s="104" t="s">
        <v>607</v>
      </c>
      <c r="E376" s="104" t="s">
        <v>610</v>
      </c>
      <c r="F376" s="181" t="s">
        <v>264</v>
      </c>
      <c r="G376" s="4" t="s">
        <v>6</v>
      </c>
      <c r="H376" s="12">
        <f>'приложение 5'!H445</f>
        <v>413.3</v>
      </c>
    </row>
    <row r="377" spans="3:8" s="129" customFormat="1" ht="18.75" customHeight="1">
      <c r="C377" s="6" t="s">
        <v>5</v>
      </c>
      <c r="D377" s="104" t="s">
        <v>607</v>
      </c>
      <c r="E377" s="104" t="s">
        <v>610</v>
      </c>
      <c r="F377" s="181" t="s">
        <v>264</v>
      </c>
      <c r="G377" s="4" t="s">
        <v>7</v>
      </c>
      <c r="H377" s="12">
        <f>'приложение 5'!H446</f>
        <v>10</v>
      </c>
    </row>
    <row r="378" spans="3:8" s="129" customFormat="1" ht="41.25" customHeight="1">
      <c r="C378" s="9" t="s">
        <v>148</v>
      </c>
      <c r="D378" s="104" t="s">
        <v>607</v>
      </c>
      <c r="E378" s="104" t="s">
        <v>610</v>
      </c>
      <c r="F378" s="181" t="s">
        <v>40</v>
      </c>
      <c r="G378" s="5"/>
      <c r="H378" s="12">
        <f>H379</f>
        <v>39515.3</v>
      </c>
    </row>
    <row r="379" spans="3:8" s="129" customFormat="1" ht="33.75" customHeight="1">
      <c r="C379" s="10" t="s">
        <v>408</v>
      </c>
      <c r="D379" s="104" t="s">
        <v>607</v>
      </c>
      <c r="E379" s="104" t="s">
        <v>610</v>
      </c>
      <c r="F379" s="104" t="s">
        <v>41</v>
      </c>
      <c r="G379" s="5"/>
      <c r="H379" s="12">
        <f>H380</f>
        <v>39515.3</v>
      </c>
    </row>
    <row r="380" spans="3:8" s="129" customFormat="1" ht="18.75" customHeight="1">
      <c r="C380" s="11" t="s">
        <v>619</v>
      </c>
      <c r="D380" s="104" t="s">
        <v>607</v>
      </c>
      <c r="E380" s="104" t="s">
        <v>610</v>
      </c>
      <c r="F380" s="104" t="s">
        <v>41</v>
      </c>
      <c r="G380" s="5">
        <v>410</v>
      </c>
      <c r="H380" s="12">
        <f>'приложение 5'!H294+'приложение 5'!H449</f>
        <v>39515.3</v>
      </c>
    </row>
    <row r="381" spans="3:8" s="129" customFormat="1" ht="28.5" customHeight="1">
      <c r="C381" s="309" t="s">
        <v>486</v>
      </c>
      <c r="D381" s="104" t="s">
        <v>607</v>
      </c>
      <c r="E381" s="104" t="s">
        <v>610</v>
      </c>
      <c r="F381" s="54" t="s">
        <v>487</v>
      </c>
      <c r="G381" s="5"/>
      <c r="H381" s="12">
        <f>H382</f>
        <v>2142</v>
      </c>
    </row>
    <row r="382" spans="3:8" s="129" customFormat="1" ht="18.75" customHeight="1">
      <c r="C382" s="309" t="s">
        <v>488</v>
      </c>
      <c r="D382" s="104" t="s">
        <v>607</v>
      </c>
      <c r="E382" s="104" t="s">
        <v>610</v>
      </c>
      <c r="F382" s="54" t="s">
        <v>489</v>
      </c>
      <c r="G382" s="5"/>
      <c r="H382" s="12">
        <f>H383</f>
        <v>2142</v>
      </c>
    </row>
    <row r="383" spans="3:8" s="129" customFormat="1" ht="34.5" customHeight="1">
      <c r="C383" s="6" t="s">
        <v>584</v>
      </c>
      <c r="D383" s="104" t="s">
        <v>607</v>
      </c>
      <c r="E383" s="104" t="s">
        <v>610</v>
      </c>
      <c r="F383" s="54" t="s">
        <v>489</v>
      </c>
      <c r="G383" s="5">
        <v>240</v>
      </c>
      <c r="H383" s="12">
        <f>'приложение 5'!H452</f>
        <v>2142</v>
      </c>
    </row>
    <row r="384" spans="3:8" s="129" customFormat="1" ht="30" customHeight="1">
      <c r="C384" s="6" t="s">
        <v>620</v>
      </c>
      <c r="D384" s="104" t="s">
        <v>607</v>
      </c>
      <c r="E384" s="104" t="s">
        <v>610</v>
      </c>
      <c r="F384" s="149" t="s">
        <v>621</v>
      </c>
      <c r="G384" s="5"/>
      <c r="H384" s="12">
        <f>H385</f>
        <v>206</v>
      </c>
    </row>
    <row r="385" spans="3:8" s="129" customFormat="1" ht="26.25" customHeight="1">
      <c r="C385" s="19" t="s">
        <v>10</v>
      </c>
      <c r="D385" s="104" t="s">
        <v>607</v>
      </c>
      <c r="E385" s="104" t="s">
        <v>610</v>
      </c>
      <c r="F385" s="149" t="s">
        <v>621</v>
      </c>
      <c r="G385" s="5">
        <v>240</v>
      </c>
      <c r="H385" s="12">
        <f>'приложение 5'!H296</f>
        <v>206</v>
      </c>
    </row>
    <row r="386" spans="3:8" s="129" customFormat="1" ht="21.75" customHeight="1">
      <c r="C386" s="6" t="s">
        <v>279</v>
      </c>
      <c r="D386" s="104" t="s">
        <v>607</v>
      </c>
      <c r="E386" s="104" t="s">
        <v>610</v>
      </c>
      <c r="F386" s="149" t="s">
        <v>478</v>
      </c>
      <c r="G386" s="5"/>
      <c r="H386" s="12">
        <f>H387</f>
        <v>4000</v>
      </c>
    </row>
    <row r="387" spans="3:8" s="129" customFormat="1" ht="21" customHeight="1">
      <c r="C387" s="6" t="s">
        <v>10</v>
      </c>
      <c r="D387" s="104" t="s">
        <v>607</v>
      </c>
      <c r="E387" s="104" t="s">
        <v>610</v>
      </c>
      <c r="F387" s="149" t="s">
        <v>478</v>
      </c>
      <c r="G387" s="5">
        <v>240</v>
      </c>
      <c r="H387" s="12">
        <f>'приложение 5'!H298</f>
        <v>4000</v>
      </c>
    </row>
    <row r="388" spans="3:8" s="129" customFormat="1" ht="22.5" customHeight="1">
      <c r="C388" s="15" t="s">
        <v>158</v>
      </c>
      <c r="D388" s="131" t="s">
        <v>599</v>
      </c>
      <c r="E388" s="131"/>
      <c r="F388" s="179"/>
      <c r="G388" s="7"/>
      <c r="H388" s="133">
        <f>H389+H410</f>
        <v>27369.200000000004</v>
      </c>
    </row>
    <row r="389" spans="3:8" s="129" customFormat="1" ht="16.5" customHeight="1">
      <c r="C389" s="134" t="s">
        <v>632</v>
      </c>
      <c r="D389" s="131" t="s">
        <v>599</v>
      </c>
      <c r="E389" s="131" t="s">
        <v>595</v>
      </c>
      <c r="F389" s="105"/>
      <c r="G389" s="105"/>
      <c r="H389" s="133">
        <f>H390+H408</f>
        <v>23959.300000000003</v>
      </c>
    </row>
    <row r="390" spans="3:8" s="129" customFormat="1" ht="30" customHeight="1">
      <c r="C390" s="59" t="s">
        <v>267</v>
      </c>
      <c r="D390" s="104" t="s">
        <v>599</v>
      </c>
      <c r="E390" s="104" t="s">
        <v>595</v>
      </c>
      <c r="F390" s="181" t="s">
        <v>268</v>
      </c>
      <c r="G390" s="107"/>
      <c r="H390" s="12">
        <f>H391+H398+H401</f>
        <v>23915.300000000003</v>
      </c>
    </row>
    <row r="391" spans="3:8" s="129" customFormat="1" ht="20.25" customHeight="1">
      <c r="C391" s="59" t="s">
        <v>130</v>
      </c>
      <c r="D391" s="104" t="s">
        <v>599</v>
      </c>
      <c r="E391" s="104" t="s">
        <v>595</v>
      </c>
      <c r="F391" s="181" t="s">
        <v>63</v>
      </c>
      <c r="G391" s="193"/>
      <c r="H391" s="12">
        <f>H392+H394+H396</f>
        <v>5983.2</v>
      </c>
    </row>
    <row r="392" spans="3:8" s="129" customFormat="1" ht="16.5" customHeight="1">
      <c r="C392" s="59" t="s">
        <v>62</v>
      </c>
      <c r="D392" s="104" t="s">
        <v>599</v>
      </c>
      <c r="E392" s="104" t="s">
        <v>595</v>
      </c>
      <c r="F392" s="181" t="s">
        <v>269</v>
      </c>
      <c r="G392" s="193"/>
      <c r="H392" s="12">
        <f>H393</f>
        <v>1261.2</v>
      </c>
    </row>
    <row r="393" spans="3:8" s="129" customFormat="1" ht="16.5" customHeight="1">
      <c r="C393" s="59" t="s">
        <v>11</v>
      </c>
      <c r="D393" s="104" t="s">
        <v>599</v>
      </c>
      <c r="E393" s="104" t="s">
        <v>595</v>
      </c>
      <c r="F393" s="181" t="s">
        <v>269</v>
      </c>
      <c r="G393" s="193">
        <v>610</v>
      </c>
      <c r="H393" s="12">
        <f>'приложение 5'!H63</f>
        <v>1261.2</v>
      </c>
    </row>
    <row r="394" spans="3:8" s="129" customFormat="1" ht="44.25" customHeight="1">
      <c r="C394" s="14" t="s">
        <v>333</v>
      </c>
      <c r="D394" s="104" t="s">
        <v>599</v>
      </c>
      <c r="E394" s="104" t="s">
        <v>595</v>
      </c>
      <c r="F394" s="181" t="s">
        <v>271</v>
      </c>
      <c r="G394" s="193"/>
      <c r="H394" s="12">
        <f>H395</f>
        <v>4722</v>
      </c>
    </row>
    <row r="395" spans="3:8" s="129" customFormat="1" ht="23.25" customHeight="1">
      <c r="C395" s="59" t="s">
        <v>11</v>
      </c>
      <c r="D395" s="104" t="s">
        <v>599</v>
      </c>
      <c r="E395" s="104" t="s">
        <v>595</v>
      </c>
      <c r="F395" s="181" t="s">
        <v>271</v>
      </c>
      <c r="G395" s="193">
        <v>610</v>
      </c>
      <c r="H395" s="12">
        <f>'приложение 5'!H65</f>
        <v>4722</v>
      </c>
    </row>
    <row r="396" spans="3:8" s="129" customFormat="1" ht="36" customHeight="1" hidden="1">
      <c r="C396" s="194" t="s">
        <v>119</v>
      </c>
      <c r="D396" s="104" t="s">
        <v>599</v>
      </c>
      <c r="E396" s="104" t="s">
        <v>595</v>
      </c>
      <c r="F396" s="181" t="s">
        <v>642</v>
      </c>
      <c r="G396" s="193"/>
      <c r="H396" s="12">
        <f>H397</f>
        <v>0</v>
      </c>
    </row>
    <row r="397" spans="3:8" s="129" customFormat="1" ht="15" customHeight="1" hidden="1">
      <c r="C397" s="194" t="s">
        <v>11</v>
      </c>
      <c r="D397" s="104" t="s">
        <v>599</v>
      </c>
      <c r="E397" s="104" t="s">
        <v>595</v>
      </c>
      <c r="F397" s="181" t="s">
        <v>642</v>
      </c>
      <c r="G397" s="193">
        <v>610</v>
      </c>
      <c r="H397" s="173">
        <f>'приложение 5'!H67</f>
        <v>0</v>
      </c>
    </row>
    <row r="398" spans="3:8" s="129" customFormat="1" ht="24" customHeight="1">
      <c r="C398" s="59" t="s">
        <v>131</v>
      </c>
      <c r="D398" s="104" t="s">
        <v>599</v>
      </c>
      <c r="E398" s="104" t="s">
        <v>595</v>
      </c>
      <c r="F398" s="181" t="s">
        <v>66</v>
      </c>
      <c r="G398" s="193"/>
      <c r="H398" s="173">
        <f>H399</f>
        <v>6745</v>
      </c>
    </row>
    <row r="399" spans="3:8" s="129" customFormat="1" ht="12.75">
      <c r="C399" s="194" t="s">
        <v>65</v>
      </c>
      <c r="D399" s="104" t="s">
        <v>599</v>
      </c>
      <c r="E399" s="104" t="s">
        <v>595</v>
      </c>
      <c r="F399" s="181" t="s">
        <v>270</v>
      </c>
      <c r="G399" s="193"/>
      <c r="H399" s="12">
        <f>H400</f>
        <v>6745</v>
      </c>
    </row>
    <row r="400" spans="3:8" s="129" customFormat="1" ht="15" customHeight="1">
      <c r="C400" s="194" t="s">
        <v>11</v>
      </c>
      <c r="D400" s="104" t="s">
        <v>599</v>
      </c>
      <c r="E400" s="104" t="s">
        <v>595</v>
      </c>
      <c r="F400" s="181" t="s">
        <v>270</v>
      </c>
      <c r="G400" s="193">
        <v>610</v>
      </c>
      <c r="H400" s="12">
        <f>'приложение 5'!H70</f>
        <v>6745</v>
      </c>
    </row>
    <row r="401" spans="3:8" s="129" customFormat="1" ht="23.25" customHeight="1">
      <c r="C401" s="59" t="s">
        <v>132</v>
      </c>
      <c r="D401" s="104" t="s">
        <v>599</v>
      </c>
      <c r="E401" s="104" t="s">
        <v>595</v>
      </c>
      <c r="F401" s="181" t="s">
        <v>67</v>
      </c>
      <c r="G401" s="193"/>
      <c r="H401" s="12">
        <f>H402+H404+H406</f>
        <v>11187.1</v>
      </c>
    </row>
    <row r="402" spans="3:8" s="129" customFormat="1" ht="14.25" customHeight="1">
      <c r="C402" s="194" t="s">
        <v>68</v>
      </c>
      <c r="D402" s="104" t="s">
        <v>599</v>
      </c>
      <c r="E402" s="104" t="s">
        <v>595</v>
      </c>
      <c r="F402" s="181" t="s">
        <v>272</v>
      </c>
      <c r="G402" s="193"/>
      <c r="H402" s="137">
        <f>H403</f>
        <v>9467.4</v>
      </c>
    </row>
    <row r="403" spans="3:8" s="129" customFormat="1" ht="14.25" customHeight="1">
      <c r="C403" s="194" t="s">
        <v>11</v>
      </c>
      <c r="D403" s="104" t="s">
        <v>599</v>
      </c>
      <c r="E403" s="104" t="s">
        <v>595</v>
      </c>
      <c r="F403" s="181" t="s">
        <v>272</v>
      </c>
      <c r="G403" s="181">
        <v>610</v>
      </c>
      <c r="H403" s="173">
        <f>'приложение 5'!H73</f>
        <v>9467.4</v>
      </c>
    </row>
    <row r="404" spans="3:8" s="129" customFormat="1" ht="64.5" customHeight="1">
      <c r="C404" s="60" t="s">
        <v>334</v>
      </c>
      <c r="D404" s="104" t="s">
        <v>599</v>
      </c>
      <c r="E404" s="104" t="s">
        <v>595</v>
      </c>
      <c r="F404" s="181" t="s">
        <v>69</v>
      </c>
      <c r="G404" s="181"/>
      <c r="H404" s="173">
        <f>H405</f>
        <v>1700</v>
      </c>
    </row>
    <row r="405" spans="3:8" s="129" customFormat="1" ht="24.75" customHeight="1">
      <c r="C405" s="14" t="s">
        <v>11</v>
      </c>
      <c r="D405" s="104" t="s">
        <v>599</v>
      </c>
      <c r="E405" s="104" t="s">
        <v>595</v>
      </c>
      <c r="F405" s="181" t="s">
        <v>69</v>
      </c>
      <c r="G405" s="181">
        <v>610</v>
      </c>
      <c r="H405" s="137">
        <f>'приложение 5'!H75</f>
        <v>1700</v>
      </c>
    </row>
    <row r="406" spans="3:8" s="129" customFormat="1" ht="31.5" customHeight="1">
      <c r="C406" s="194" t="s">
        <v>118</v>
      </c>
      <c r="D406" s="104" t="s">
        <v>599</v>
      </c>
      <c r="E406" s="104" t="s">
        <v>595</v>
      </c>
      <c r="F406" s="181" t="s">
        <v>688</v>
      </c>
      <c r="G406" s="181"/>
      <c r="H406" s="137">
        <f>H407</f>
        <v>19.7</v>
      </c>
    </row>
    <row r="407" spans="3:8" s="129" customFormat="1" ht="27" customHeight="1">
      <c r="C407" s="59" t="s">
        <v>11</v>
      </c>
      <c r="D407" s="104"/>
      <c r="E407" s="104"/>
      <c r="F407" s="181" t="s">
        <v>688</v>
      </c>
      <c r="G407" s="181">
        <v>610</v>
      </c>
      <c r="H407" s="137">
        <f>'приложение 5'!H77</f>
        <v>19.7</v>
      </c>
    </row>
    <row r="408" spans="3:8" s="129" customFormat="1" ht="28.5" customHeight="1">
      <c r="C408" s="10" t="s">
        <v>145</v>
      </c>
      <c r="D408" s="104" t="s">
        <v>599</v>
      </c>
      <c r="E408" s="104" t="s">
        <v>595</v>
      </c>
      <c r="F408" s="157" t="s">
        <v>144</v>
      </c>
      <c r="G408" s="152"/>
      <c r="H408" s="137">
        <f>H409</f>
        <v>44</v>
      </c>
    </row>
    <row r="409" spans="3:8" s="129" customFormat="1" ht="28.5" customHeight="1">
      <c r="C409" s="11" t="s">
        <v>11</v>
      </c>
      <c r="D409" s="104" t="s">
        <v>599</v>
      </c>
      <c r="E409" s="104" t="s">
        <v>595</v>
      </c>
      <c r="F409" s="157" t="s">
        <v>144</v>
      </c>
      <c r="G409" s="152">
        <v>610</v>
      </c>
      <c r="H409" s="137">
        <f>'приложение 5'!H79</f>
        <v>44</v>
      </c>
    </row>
    <row r="410" spans="3:8" s="129" customFormat="1" ht="17.25" customHeight="1">
      <c r="C410" s="134" t="s">
        <v>448</v>
      </c>
      <c r="D410" s="131" t="s">
        <v>599</v>
      </c>
      <c r="E410" s="131" t="s">
        <v>608</v>
      </c>
      <c r="F410" s="181"/>
      <c r="G410" s="7"/>
      <c r="H410" s="138">
        <f>H411+H417</f>
        <v>3409.9</v>
      </c>
    </row>
    <row r="411" spans="3:8" s="129" customFormat="1" ht="30" customHeight="1">
      <c r="C411" s="59" t="s">
        <v>267</v>
      </c>
      <c r="D411" s="104" t="s">
        <v>599</v>
      </c>
      <c r="E411" s="104" t="s">
        <v>608</v>
      </c>
      <c r="F411" s="181" t="s">
        <v>268</v>
      </c>
      <c r="G411" s="4"/>
      <c r="H411" s="137">
        <f>H412</f>
        <v>3409.9</v>
      </c>
    </row>
    <row r="412" spans="3:8" s="129" customFormat="1" ht="33.75" customHeight="1">
      <c r="C412" s="59" t="s">
        <v>335</v>
      </c>
      <c r="D412" s="104" t="s">
        <v>599</v>
      </c>
      <c r="E412" s="104" t="s">
        <v>608</v>
      </c>
      <c r="F412" s="181" t="s">
        <v>72</v>
      </c>
      <c r="G412" s="4"/>
      <c r="H412" s="137">
        <f>H413</f>
        <v>3409.9</v>
      </c>
    </row>
    <row r="413" spans="3:8" s="129" customFormat="1" ht="33.75" customHeight="1">
      <c r="C413" s="160" t="s">
        <v>71</v>
      </c>
      <c r="D413" s="104" t="s">
        <v>599</v>
      </c>
      <c r="E413" s="104" t="s">
        <v>608</v>
      </c>
      <c r="F413" s="181" t="s">
        <v>273</v>
      </c>
      <c r="H413" s="137">
        <f>H414+H415+H416</f>
        <v>3409.9</v>
      </c>
    </row>
    <row r="414" spans="3:8" s="129" customFormat="1" ht="29.25" customHeight="1">
      <c r="C414" s="194" t="s">
        <v>587</v>
      </c>
      <c r="D414" s="104" t="s">
        <v>599</v>
      </c>
      <c r="E414" s="104" t="s">
        <v>608</v>
      </c>
      <c r="F414" s="181" t="s">
        <v>273</v>
      </c>
      <c r="G414" s="181">
        <v>120</v>
      </c>
      <c r="H414" s="137">
        <f>'приложение 5'!H84</f>
        <v>3125.8</v>
      </c>
    </row>
    <row r="415" spans="3:8" s="129" customFormat="1" ht="33.75" customHeight="1">
      <c r="C415" s="194" t="s">
        <v>25</v>
      </c>
      <c r="D415" s="104" t="s">
        <v>599</v>
      </c>
      <c r="E415" s="104" t="s">
        <v>608</v>
      </c>
      <c r="F415" s="181" t="s">
        <v>273</v>
      </c>
      <c r="G415" s="181">
        <v>240</v>
      </c>
      <c r="H415" s="137">
        <f>'приложение 5'!H85</f>
        <v>280</v>
      </c>
    </row>
    <row r="416" spans="3:8" s="129" customFormat="1" ht="15" customHeight="1">
      <c r="C416" s="6" t="s">
        <v>5</v>
      </c>
      <c r="D416" s="104" t="s">
        <v>599</v>
      </c>
      <c r="E416" s="104" t="s">
        <v>608</v>
      </c>
      <c r="F416" s="181" t="s">
        <v>273</v>
      </c>
      <c r="G416" s="152">
        <v>850</v>
      </c>
      <c r="H416" s="137">
        <f>'приложение 5'!H86</f>
        <v>4.1</v>
      </c>
    </row>
    <row r="417" spans="3:8" s="129" customFormat="1" ht="50.25" customHeight="1" hidden="1">
      <c r="C417" s="143" t="s">
        <v>160</v>
      </c>
      <c r="D417" s="104" t="s">
        <v>599</v>
      </c>
      <c r="E417" s="104" t="s">
        <v>608</v>
      </c>
      <c r="F417" s="105" t="s">
        <v>204</v>
      </c>
      <c r="G417" s="4"/>
      <c r="H417" s="137">
        <f>H418</f>
        <v>0</v>
      </c>
    </row>
    <row r="418" spans="3:8" s="129" customFormat="1" ht="30.75" customHeight="1" hidden="1">
      <c r="C418" s="143" t="s">
        <v>22</v>
      </c>
      <c r="D418" s="104" t="s">
        <v>599</v>
      </c>
      <c r="E418" s="104" t="s">
        <v>608</v>
      </c>
      <c r="F418" s="105" t="s">
        <v>544</v>
      </c>
      <c r="G418" s="4"/>
      <c r="H418" s="137">
        <f>H419</f>
        <v>0</v>
      </c>
    </row>
    <row r="419" spans="3:8" s="129" customFormat="1" ht="66" customHeight="1" hidden="1">
      <c r="C419" s="139" t="s">
        <v>274</v>
      </c>
      <c r="D419" s="104" t="s">
        <v>599</v>
      </c>
      <c r="E419" s="104" t="s">
        <v>608</v>
      </c>
      <c r="F419" s="180" t="s">
        <v>275</v>
      </c>
      <c r="G419" s="4"/>
      <c r="H419" s="137">
        <f>H420</f>
        <v>0</v>
      </c>
    </row>
    <row r="420" spans="3:8" s="129" customFormat="1" ht="31.5" customHeight="1" hidden="1">
      <c r="C420" s="9" t="s">
        <v>83</v>
      </c>
      <c r="D420" s="104" t="s">
        <v>599</v>
      </c>
      <c r="E420" s="104" t="s">
        <v>608</v>
      </c>
      <c r="F420" s="181" t="s">
        <v>276</v>
      </c>
      <c r="G420" s="4"/>
      <c r="H420" s="12">
        <f>H421</f>
        <v>0</v>
      </c>
    </row>
    <row r="421" spans="3:8" s="129" customFormat="1" ht="16.5" customHeight="1" hidden="1">
      <c r="C421" s="6" t="s">
        <v>10</v>
      </c>
      <c r="D421" s="104" t="s">
        <v>599</v>
      </c>
      <c r="E421" s="104" t="s">
        <v>608</v>
      </c>
      <c r="F421" s="181" t="s">
        <v>276</v>
      </c>
      <c r="G421" s="4" t="s">
        <v>6</v>
      </c>
      <c r="H421" s="12">
        <f>'приложение 5'!H91</f>
        <v>0</v>
      </c>
    </row>
    <row r="422" spans="3:8" s="129" customFormat="1" ht="18" customHeight="1">
      <c r="C422" s="130" t="s">
        <v>672</v>
      </c>
      <c r="D422" s="131" t="s">
        <v>610</v>
      </c>
      <c r="E422" s="131"/>
      <c r="F422" s="132"/>
      <c r="G422" s="132"/>
      <c r="H422" s="138">
        <f>H427+H423</f>
        <v>129.9</v>
      </c>
    </row>
    <row r="423" spans="3:8" s="129" customFormat="1" ht="18.75" customHeight="1">
      <c r="C423" s="200" t="s">
        <v>1</v>
      </c>
      <c r="D423" s="7" t="s">
        <v>610</v>
      </c>
      <c r="E423" s="7" t="s">
        <v>607</v>
      </c>
      <c r="F423" s="132"/>
      <c r="G423" s="132"/>
      <c r="H423" s="133">
        <f>H424</f>
        <v>129.9</v>
      </c>
    </row>
    <row r="424" spans="3:8" s="129" customFormat="1" ht="18.75" customHeight="1">
      <c r="C424" s="6" t="s">
        <v>317</v>
      </c>
      <c r="D424" s="4" t="s">
        <v>610</v>
      </c>
      <c r="E424" s="4" t="s">
        <v>607</v>
      </c>
      <c r="F424" s="132"/>
      <c r="G424" s="132"/>
      <c r="H424" s="133">
        <f>H425</f>
        <v>129.9</v>
      </c>
    </row>
    <row r="425" spans="3:8" s="129" customFormat="1" ht="73.5" customHeight="1">
      <c r="C425" s="9" t="s">
        <v>367</v>
      </c>
      <c r="D425" s="4" t="s">
        <v>610</v>
      </c>
      <c r="E425" s="4" t="s">
        <v>607</v>
      </c>
      <c r="F425" s="5" t="s">
        <v>211</v>
      </c>
      <c r="G425" s="132"/>
      <c r="H425" s="12">
        <f>H426</f>
        <v>129.9</v>
      </c>
    </row>
    <row r="426" spans="3:8" s="129" customFormat="1" ht="27" customHeight="1">
      <c r="C426" s="6" t="s">
        <v>584</v>
      </c>
      <c r="D426" s="4" t="s">
        <v>610</v>
      </c>
      <c r="E426" s="4" t="s">
        <v>607</v>
      </c>
      <c r="F426" s="5" t="s">
        <v>211</v>
      </c>
      <c r="G426" s="5">
        <v>240</v>
      </c>
      <c r="H426" s="12">
        <f>'приложение 5'!H303</f>
        <v>129.9</v>
      </c>
    </row>
    <row r="427" spans="3:8" s="129" customFormat="1" ht="18" customHeight="1" hidden="1">
      <c r="C427" s="195" t="s">
        <v>121</v>
      </c>
      <c r="D427" s="7" t="s">
        <v>610</v>
      </c>
      <c r="E427" s="196" t="s">
        <v>610</v>
      </c>
      <c r="F427" s="197"/>
      <c r="G427" s="132"/>
      <c r="H427" s="133">
        <f>H428</f>
        <v>0</v>
      </c>
    </row>
    <row r="428" spans="3:8" s="129" customFormat="1" ht="54.75" customHeight="1" hidden="1">
      <c r="C428" s="15" t="s">
        <v>161</v>
      </c>
      <c r="D428" s="4" t="s">
        <v>610</v>
      </c>
      <c r="E428" s="147" t="s">
        <v>610</v>
      </c>
      <c r="F428" s="155" t="s">
        <v>551</v>
      </c>
      <c r="G428" s="4"/>
      <c r="H428" s="12">
        <f>H429</f>
        <v>0</v>
      </c>
    </row>
    <row r="429" spans="3:8" s="129" customFormat="1" ht="46.5" customHeight="1" hidden="1">
      <c r="C429" s="153" t="s">
        <v>29</v>
      </c>
      <c r="D429" s="4" t="s">
        <v>610</v>
      </c>
      <c r="E429" s="147" t="s">
        <v>610</v>
      </c>
      <c r="F429" s="155" t="s">
        <v>101</v>
      </c>
      <c r="G429" s="4"/>
      <c r="H429" s="12">
        <f>H431</f>
        <v>0</v>
      </c>
    </row>
    <row r="430" spans="3:8" s="129" customFormat="1" ht="33.75" customHeight="1" hidden="1">
      <c r="C430" s="198" t="s">
        <v>102</v>
      </c>
      <c r="D430" s="4" t="s">
        <v>610</v>
      </c>
      <c r="E430" s="147" t="s">
        <v>610</v>
      </c>
      <c r="F430" s="155" t="s">
        <v>30</v>
      </c>
      <c r="G430" s="4"/>
      <c r="H430" s="12">
        <f>H431</f>
        <v>0</v>
      </c>
    </row>
    <row r="431" spans="3:8" s="129" customFormat="1" ht="18" customHeight="1" hidden="1">
      <c r="C431" s="6" t="s">
        <v>619</v>
      </c>
      <c r="D431" s="4" t="s">
        <v>610</v>
      </c>
      <c r="E431" s="147" t="s">
        <v>610</v>
      </c>
      <c r="F431" s="155" t="s">
        <v>30</v>
      </c>
      <c r="G431" s="4" t="s">
        <v>220</v>
      </c>
      <c r="H431" s="12">
        <f>'приложение 5'!H308</f>
        <v>0</v>
      </c>
    </row>
    <row r="432" spans="3:8" s="129" customFormat="1" ht="17.25" customHeight="1">
      <c r="C432" s="15" t="s">
        <v>623</v>
      </c>
      <c r="D432" s="7" t="s">
        <v>624</v>
      </c>
      <c r="E432" s="7"/>
      <c r="F432" s="132"/>
      <c r="G432" s="132"/>
      <c r="H432" s="133">
        <f>H433+H439+H454+H463</f>
        <v>9750.300000000001</v>
      </c>
    </row>
    <row r="433" spans="3:8" s="129" customFormat="1" ht="15" customHeight="1">
      <c r="C433" s="141" t="s">
        <v>646</v>
      </c>
      <c r="D433" s="7" t="s">
        <v>624</v>
      </c>
      <c r="E433" s="7" t="s">
        <v>595</v>
      </c>
      <c r="F433" s="107"/>
      <c r="G433" s="4"/>
      <c r="H433" s="133">
        <f>H434</f>
        <v>1630</v>
      </c>
    </row>
    <row r="434" spans="3:8" s="129" customFormat="1" ht="36" customHeight="1">
      <c r="C434" s="18" t="s">
        <v>561</v>
      </c>
      <c r="D434" s="4" t="s">
        <v>624</v>
      </c>
      <c r="E434" s="4" t="s">
        <v>595</v>
      </c>
      <c r="F434" s="152" t="s">
        <v>520</v>
      </c>
      <c r="G434" s="18"/>
      <c r="H434" s="12">
        <f>H435</f>
        <v>1630</v>
      </c>
    </row>
    <row r="435" spans="3:8" s="129" customFormat="1" ht="39.75" customHeight="1">
      <c r="C435" s="6" t="s">
        <v>419</v>
      </c>
      <c r="D435" s="4" t="s">
        <v>624</v>
      </c>
      <c r="E435" s="4" t="s">
        <v>595</v>
      </c>
      <c r="F435" s="152" t="s">
        <v>570</v>
      </c>
      <c r="G435" s="4"/>
      <c r="H435" s="137">
        <f>H436+H438</f>
        <v>1630</v>
      </c>
    </row>
    <row r="436" spans="3:8" s="129" customFormat="1" ht="15.75" customHeight="1">
      <c r="C436" s="6" t="s">
        <v>569</v>
      </c>
      <c r="D436" s="4" t="s">
        <v>624</v>
      </c>
      <c r="E436" s="4" t="s">
        <v>595</v>
      </c>
      <c r="F436" s="152" t="s">
        <v>571</v>
      </c>
      <c r="G436" s="4"/>
      <c r="H436" s="137">
        <f>H437</f>
        <v>1616.5</v>
      </c>
    </row>
    <row r="437" spans="3:8" s="129" customFormat="1" ht="14.25" customHeight="1">
      <c r="C437" s="6" t="s">
        <v>574</v>
      </c>
      <c r="D437" s="4" t="s">
        <v>624</v>
      </c>
      <c r="E437" s="4" t="s">
        <v>595</v>
      </c>
      <c r="F437" s="152" t="s">
        <v>571</v>
      </c>
      <c r="G437" s="4" t="s">
        <v>586</v>
      </c>
      <c r="H437" s="137">
        <f>'приложение 5'!H543</f>
        <v>1616.5</v>
      </c>
    </row>
    <row r="438" spans="3:8" s="129" customFormat="1" ht="29.25" customHeight="1">
      <c r="C438" s="6" t="s">
        <v>584</v>
      </c>
      <c r="D438" s="4" t="s">
        <v>624</v>
      </c>
      <c r="E438" s="4" t="s">
        <v>595</v>
      </c>
      <c r="F438" s="152" t="s">
        <v>571</v>
      </c>
      <c r="G438" s="4" t="s">
        <v>6</v>
      </c>
      <c r="H438" s="137">
        <f>'приложение 5'!H544</f>
        <v>13.5</v>
      </c>
    </row>
    <row r="439" spans="3:8" s="129" customFormat="1" ht="16.5" customHeight="1">
      <c r="C439" s="195" t="s">
        <v>665</v>
      </c>
      <c r="D439" s="7" t="s">
        <v>624</v>
      </c>
      <c r="E439" s="7" t="s">
        <v>597</v>
      </c>
      <c r="F439" s="199"/>
      <c r="G439" s="4"/>
      <c r="H439" s="138">
        <f>H440+H451+H447+H443</f>
        <v>3773.2000000000003</v>
      </c>
    </row>
    <row r="440" spans="3:8" s="129" customFormat="1" ht="24" customHeight="1">
      <c r="C440" s="6" t="s">
        <v>317</v>
      </c>
      <c r="D440" s="147" t="s">
        <v>624</v>
      </c>
      <c r="E440" s="147" t="s">
        <v>597</v>
      </c>
      <c r="F440" s="35" t="s">
        <v>316</v>
      </c>
      <c r="G440" s="4"/>
      <c r="H440" s="138">
        <f>H441</f>
        <v>636.8</v>
      </c>
    </row>
    <row r="441" spans="3:8" s="129" customFormat="1" ht="78.75" customHeight="1">
      <c r="C441" s="9" t="s">
        <v>374</v>
      </c>
      <c r="D441" s="147" t="s">
        <v>624</v>
      </c>
      <c r="E441" s="147" t="s">
        <v>597</v>
      </c>
      <c r="F441" s="61" t="s">
        <v>433</v>
      </c>
      <c r="G441" s="4"/>
      <c r="H441" s="137">
        <f>H442</f>
        <v>636.8</v>
      </c>
    </row>
    <row r="442" spans="3:8" s="129" customFormat="1" ht="30.75" customHeight="1">
      <c r="C442" s="6" t="s">
        <v>585</v>
      </c>
      <c r="D442" s="148" t="s">
        <v>624</v>
      </c>
      <c r="E442" s="148" t="s">
        <v>597</v>
      </c>
      <c r="F442" s="61" t="s">
        <v>433</v>
      </c>
      <c r="G442" s="4" t="s">
        <v>586</v>
      </c>
      <c r="H442" s="137">
        <f>'приложение 5'!H313</f>
        <v>636.8</v>
      </c>
    </row>
    <row r="443" spans="3:8" s="129" customFormat="1" ht="30.75" customHeight="1">
      <c r="C443" s="59" t="s">
        <v>265</v>
      </c>
      <c r="D443" s="148" t="s">
        <v>624</v>
      </c>
      <c r="E443" s="148" t="s">
        <v>597</v>
      </c>
      <c r="F443" s="47" t="s">
        <v>266</v>
      </c>
      <c r="G443" s="4"/>
      <c r="H443" s="137">
        <f>H444</f>
        <v>705.5999999999999</v>
      </c>
    </row>
    <row r="444" spans="3:8" s="129" customFormat="1" ht="30.75" customHeight="1">
      <c r="C444" s="83" t="s">
        <v>492</v>
      </c>
      <c r="D444" s="148" t="s">
        <v>624</v>
      </c>
      <c r="E444" s="148" t="s">
        <v>597</v>
      </c>
      <c r="F444" s="47" t="s">
        <v>491</v>
      </c>
      <c r="G444" s="4"/>
      <c r="H444" s="137">
        <f>H445</f>
        <v>705.5999999999999</v>
      </c>
    </row>
    <row r="445" spans="3:8" s="129" customFormat="1" ht="30.75" customHeight="1">
      <c r="C445" s="83" t="s">
        <v>493</v>
      </c>
      <c r="D445" s="148" t="s">
        <v>624</v>
      </c>
      <c r="E445" s="148" t="s">
        <v>597</v>
      </c>
      <c r="F445" s="61" t="s">
        <v>490</v>
      </c>
      <c r="G445" s="4"/>
      <c r="H445" s="137">
        <f>H446</f>
        <v>705.5999999999999</v>
      </c>
    </row>
    <row r="446" spans="3:8" s="129" customFormat="1" ht="30.75" customHeight="1">
      <c r="C446" s="59" t="s">
        <v>99</v>
      </c>
      <c r="D446" s="148" t="s">
        <v>624</v>
      </c>
      <c r="E446" s="148" t="s">
        <v>597</v>
      </c>
      <c r="F446" s="61" t="s">
        <v>490</v>
      </c>
      <c r="G446" s="4" t="s">
        <v>586</v>
      </c>
      <c r="H446" s="137">
        <f>'приложение 5'!H97</f>
        <v>705.5999999999999</v>
      </c>
    </row>
    <row r="447" spans="3:8" s="129" customFormat="1" ht="43.5" customHeight="1">
      <c r="C447" s="6" t="s">
        <v>161</v>
      </c>
      <c r="D447" s="148" t="s">
        <v>624</v>
      </c>
      <c r="E447" s="148" t="s">
        <v>597</v>
      </c>
      <c r="F447" s="107" t="s">
        <v>551</v>
      </c>
      <c r="G447" s="4"/>
      <c r="H447" s="137">
        <f>H448</f>
        <v>2430.8</v>
      </c>
    </row>
    <row r="448" spans="3:8" s="129" customFormat="1" ht="52.5" customHeight="1">
      <c r="C448" s="9" t="s">
        <v>526</v>
      </c>
      <c r="D448" s="148" t="s">
        <v>624</v>
      </c>
      <c r="E448" s="148" t="s">
        <v>597</v>
      </c>
      <c r="F448" s="155" t="s">
        <v>552</v>
      </c>
      <c r="G448" s="4"/>
      <c r="H448" s="137">
        <f>H449</f>
        <v>2430.8</v>
      </c>
    </row>
    <row r="449" spans="3:8" s="129" customFormat="1" ht="30.75" customHeight="1">
      <c r="C449" s="141" t="s">
        <v>100</v>
      </c>
      <c r="D449" s="148" t="s">
        <v>624</v>
      </c>
      <c r="E449" s="148" t="s">
        <v>597</v>
      </c>
      <c r="F449" s="61" t="s">
        <v>456</v>
      </c>
      <c r="G449" s="4"/>
      <c r="H449" s="137">
        <f>H450</f>
        <v>2430.8</v>
      </c>
    </row>
    <row r="450" spans="3:8" s="129" customFormat="1" ht="30.75" customHeight="1">
      <c r="C450" s="6" t="s">
        <v>585</v>
      </c>
      <c r="D450" s="148" t="s">
        <v>624</v>
      </c>
      <c r="E450" s="148" t="s">
        <v>597</v>
      </c>
      <c r="F450" s="61" t="s">
        <v>456</v>
      </c>
      <c r="G450" s="4" t="s">
        <v>586</v>
      </c>
      <c r="H450" s="137">
        <f>'приложение 5'!H317</f>
        <v>2430.8</v>
      </c>
    </row>
    <row r="451" spans="3:8" s="129" customFormat="1" ht="25.5" customHeight="1">
      <c r="C451" s="200" t="s">
        <v>677</v>
      </c>
      <c r="D451" s="148" t="s">
        <v>624</v>
      </c>
      <c r="E451" s="148" t="s">
        <v>597</v>
      </c>
      <c r="F451" s="155" t="s">
        <v>541</v>
      </c>
      <c r="G451" s="4"/>
      <c r="H451" s="201">
        <f>H452+H453</f>
        <v>0</v>
      </c>
    </row>
    <row r="452" spans="3:8" s="129" customFormat="1" ht="22.5" customHeight="1">
      <c r="C452" s="6" t="s">
        <v>588</v>
      </c>
      <c r="D452" s="148" t="s">
        <v>624</v>
      </c>
      <c r="E452" s="148" t="s">
        <v>597</v>
      </c>
      <c r="F452" s="155" t="s">
        <v>541</v>
      </c>
      <c r="G452" s="4" t="s">
        <v>589</v>
      </c>
      <c r="H452" s="201">
        <f>'приложение 5'!H547</f>
        <v>0</v>
      </c>
    </row>
    <row r="453" spans="3:8" s="129" customFormat="1" ht="22.5" customHeight="1">
      <c r="C453" s="6" t="s">
        <v>10</v>
      </c>
      <c r="D453" s="148" t="s">
        <v>624</v>
      </c>
      <c r="E453" s="148" t="s">
        <v>597</v>
      </c>
      <c r="F453" s="155" t="s">
        <v>541</v>
      </c>
      <c r="G453" s="4" t="s">
        <v>6</v>
      </c>
      <c r="H453" s="201">
        <f>'приложение 5'!H548</f>
        <v>0</v>
      </c>
    </row>
    <row r="454" spans="3:8" s="129" customFormat="1" ht="16.5" customHeight="1">
      <c r="C454" s="164" t="s">
        <v>651</v>
      </c>
      <c r="D454" s="131" t="s">
        <v>624</v>
      </c>
      <c r="E454" s="202" t="s">
        <v>608</v>
      </c>
      <c r="F454" s="155"/>
      <c r="G454" s="4"/>
      <c r="H454" s="204">
        <f>H455+H458</f>
        <v>3260</v>
      </c>
    </row>
    <row r="455" spans="3:8" s="129" customFormat="1" ht="38.25" hidden="1">
      <c r="C455" s="9" t="s">
        <v>0</v>
      </c>
      <c r="D455" s="104" t="s">
        <v>624</v>
      </c>
      <c r="E455" s="148" t="s">
        <v>608</v>
      </c>
      <c r="F455" s="155" t="s">
        <v>510</v>
      </c>
      <c r="G455" s="4"/>
      <c r="H455" s="167">
        <f>H456+H457</f>
        <v>0</v>
      </c>
    </row>
    <row r="456" spans="3:8" s="129" customFormat="1" ht="12.75" hidden="1">
      <c r="C456" s="141" t="s">
        <v>3</v>
      </c>
      <c r="D456" s="104" t="s">
        <v>624</v>
      </c>
      <c r="E456" s="148" t="s">
        <v>608</v>
      </c>
      <c r="F456" s="155" t="s">
        <v>510</v>
      </c>
      <c r="G456" s="4" t="s">
        <v>2</v>
      </c>
      <c r="H456" s="167">
        <f>'приложение 5'!H320</f>
        <v>0</v>
      </c>
    </row>
    <row r="457" spans="3:8" s="129" customFormat="1" ht="12.75" hidden="1">
      <c r="C457" s="6" t="s">
        <v>10</v>
      </c>
      <c r="D457" s="104" t="s">
        <v>624</v>
      </c>
      <c r="E457" s="148" t="s">
        <v>608</v>
      </c>
      <c r="F457" s="155" t="s">
        <v>510</v>
      </c>
      <c r="G457" s="4" t="s">
        <v>6</v>
      </c>
      <c r="H457" s="167">
        <f>'приложение 5'!H321</f>
        <v>0</v>
      </c>
    </row>
    <row r="458" spans="3:8" s="129" customFormat="1" ht="45.75" customHeight="1">
      <c r="C458" s="59" t="s">
        <v>221</v>
      </c>
      <c r="D458" s="104" t="s">
        <v>624</v>
      </c>
      <c r="E458" s="148" t="s">
        <v>608</v>
      </c>
      <c r="F458" s="155" t="s">
        <v>222</v>
      </c>
      <c r="G458" s="4"/>
      <c r="H458" s="167">
        <f>H459</f>
        <v>3260</v>
      </c>
    </row>
    <row r="459" spans="3:8" ht="76.5">
      <c r="C459" s="24" t="s">
        <v>409</v>
      </c>
      <c r="D459" s="157" t="s">
        <v>624</v>
      </c>
      <c r="E459" s="223" t="s">
        <v>608</v>
      </c>
      <c r="F459" s="49" t="s">
        <v>262</v>
      </c>
      <c r="G459" s="127"/>
      <c r="H459" s="224">
        <f>H460</f>
        <v>3260</v>
      </c>
    </row>
    <row r="460" spans="3:8" ht="62.25" customHeight="1">
      <c r="C460" s="225" t="s">
        <v>36</v>
      </c>
      <c r="D460" s="157" t="s">
        <v>624</v>
      </c>
      <c r="E460" s="223" t="s">
        <v>608</v>
      </c>
      <c r="F460" s="65" t="s">
        <v>511</v>
      </c>
      <c r="G460" s="127"/>
      <c r="H460" s="224">
        <f>H461+H462</f>
        <v>3260</v>
      </c>
    </row>
    <row r="461" spans="3:8" ht="25.5">
      <c r="C461" s="11" t="s">
        <v>585</v>
      </c>
      <c r="D461" s="157" t="s">
        <v>624</v>
      </c>
      <c r="E461" s="223" t="s">
        <v>608</v>
      </c>
      <c r="F461" s="65" t="s">
        <v>511</v>
      </c>
      <c r="G461" s="127" t="s">
        <v>586</v>
      </c>
      <c r="H461" s="224">
        <f>'приложение 5'!H457</f>
        <v>3250</v>
      </c>
    </row>
    <row r="462" spans="3:8" ht="25.5">
      <c r="C462" s="11" t="s">
        <v>584</v>
      </c>
      <c r="D462" s="157" t="s">
        <v>624</v>
      </c>
      <c r="E462" s="223" t="s">
        <v>608</v>
      </c>
      <c r="F462" s="65" t="s">
        <v>511</v>
      </c>
      <c r="G462" s="127" t="s">
        <v>6</v>
      </c>
      <c r="H462" s="224">
        <f>'приложение 5'!H458</f>
        <v>10</v>
      </c>
    </row>
    <row r="463" spans="3:8" s="129" customFormat="1" ht="12.75">
      <c r="C463" s="134" t="s">
        <v>625</v>
      </c>
      <c r="D463" s="148" t="s">
        <v>624</v>
      </c>
      <c r="E463" s="148" t="s">
        <v>606</v>
      </c>
      <c r="F463" s="149"/>
      <c r="G463" s="4"/>
      <c r="H463" s="12">
        <f>H465</f>
        <v>1087.1</v>
      </c>
    </row>
    <row r="464" spans="3:8" s="129" customFormat="1" ht="38.25">
      <c r="C464" s="93" t="s">
        <v>350</v>
      </c>
      <c r="D464" s="148" t="s">
        <v>624</v>
      </c>
      <c r="E464" s="148" t="s">
        <v>606</v>
      </c>
      <c r="F464" s="33" t="s">
        <v>309</v>
      </c>
      <c r="G464" s="4"/>
      <c r="H464" s="12">
        <f>H465</f>
        <v>1087.1</v>
      </c>
    </row>
    <row r="465" spans="3:8" s="129" customFormat="1" ht="108.75" customHeight="1">
      <c r="C465" s="59" t="s">
        <v>376</v>
      </c>
      <c r="D465" s="148" t="s">
        <v>624</v>
      </c>
      <c r="E465" s="148" t="s">
        <v>606</v>
      </c>
      <c r="F465" s="33" t="s">
        <v>375</v>
      </c>
      <c r="G465" s="4"/>
      <c r="H465" s="12">
        <f>H466+H467</f>
        <v>1087.1</v>
      </c>
    </row>
    <row r="466" spans="3:8" s="129" customFormat="1" ht="27" customHeight="1">
      <c r="C466" s="6" t="s">
        <v>587</v>
      </c>
      <c r="D466" s="148" t="s">
        <v>624</v>
      </c>
      <c r="E466" s="148" t="s">
        <v>606</v>
      </c>
      <c r="F466" s="33" t="s">
        <v>375</v>
      </c>
      <c r="G466" s="4" t="s">
        <v>2</v>
      </c>
      <c r="H466" s="12">
        <f>'приложение 5'!H325</f>
        <v>876.5</v>
      </c>
    </row>
    <row r="467" spans="3:8" s="129" customFormat="1" ht="25.5" customHeight="1">
      <c r="C467" s="6" t="s">
        <v>584</v>
      </c>
      <c r="D467" s="148" t="s">
        <v>624</v>
      </c>
      <c r="E467" s="148" t="s">
        <v>606</v>
      </c>
      <c r="F467" s="33" t="s">
        <v>375</v>
      </c>
      <c r="G467" s="4" t="s">
        <v>6</v>
      </c>
      <c r="H467" s="12">
        <f>'приложение 5'!H326</f>
        <v>210.6</v>
      </c>
    </row>
    <row r="468" spans="3:8" s="129" customFormat="1" ht="12.75">
      <c r="C468" s="134" t="s">
        <v>673</v>
      </c>
      <c r="D468" s="131" t="s">
        <v>637</v>
      </c>
      <c r="E468" s="104"/>
      <c r="F468" s="107"/>
      <c r="G468" s="107"/>
      <c r="H468" s="204">
        <f>H482+H469</f>
        <v>9528.2</v>
      </c>
    </row>
    <row r="469" spans="3:8" s="129" customFormat="1" ht="12.75">
      <c r="C469" s="205" t="s">
        <v>287</v>
      </c>
      <c r="D469" s="131" t="s">
        <v>637</v>
      </c>
      <c r="E469" s="131" t="s">
        <v>595</v>
      </c>
      <c r="F469" s="155"/>
      <c r="G469" s="5"/>
      <c r="H469" s="204">
        <f>H470</f>
        <v>7417</v>
      </c>
    </row>
    <row r="470" spans="3:8" s="129" customFormat="1" ht="34.5" customHeight="1">
      <c r="C470" s="59" t="s">
        <v>498</v>
      </c>
      <c r="D470" s="4" t="s">
        <v>637</v>
      </c>
      <c r="E470" s="4" t="s">
        <v>595</v>
      </c>
      <c r="F470" s="155" t="s">
        <v>277</v>
      </c>
      <c r="G470" s="132"/>
      <c r="H470" s="167">
        <f>H471+H479+H476</f>
        <v>7417</v>
      </c>
    </row>
    <row r="471" spans="3:8" s="129" customFormat="1" ht="25.5">
      <c r="C471" s="6" t="s">
        <v>292</v>
      </c>
      <c r="D471" s="4" t="s">
        <v>637</v>
      </c>
      <c r="E471" s="4" t="s">
        <v>595</v>
      </c>
      <c r="F471" s="155" t="s">
        <v>89</v>
      </c>
      <c r="G471" s="4"/>
      <c r="H471" s="167">
        <f>H472+H474</f>
        <v>657</v>
      </c>
    </row>
    <row r="472" spans="3:8" s="129" customFormat="1" ht="12.75">
      <c r="C472" s="9" t="s">
        <v>81</v>
      </c>
      <c r="D472" s="4" t="s">
        <v>637</v>
      </c>
      <c r="E472" s="4" t="s">
        <v>595</v>
      </c>
      <c r="F472" s="155" t="s">
        <v>90</v>
      </c>
      <c r="G472" s="4"/>
      <c r="H472" s="167">
        <f>H473</f>
        <v>418.5</v>
      </c>
    </row>
    <row r="473" spans="3:8" s="129" customFormat="1" ht="12.75">
      <c r="C473" s="6" t="s">
        <v>11</v>
      </c>
      <c r="D473" s="4" t="s">
        <v>637</v>
      </c>
      <c r="E473" s="4" t="s">
        <v>595</v>
      </c>
      <c r="F473" s="155" t="s">
        <v>90</v>
      </c>
      <c r="G473" s="4" t="s">
        <v>12</v>
      </c>
      <c r="H473" s="167">
        <f>'приложение 5'!H103</f>
        <v>418.5</v>
      </c>
    </row>
    <row r="474" spans="3:8" s="129" customFormat="1" ht="83.25" customHeight="1">
      <c r="C474" s="62" t="s">
        <v>337</v>
      </c>
      <c r="D474" s="127" t="s">
        <v>637</v>
      </c>
      <c r="E474" s="127" t="s">
        <v>595</v>
      </c>
      <c r="F474" s="169" t="s">
        <v>91</v>
      </c>
      <c r="G474" s="127"/>
      <c r="H474" s="167">
        <f>H475</f>
        <v>238.5</v>
      </c>
    </row>
    <row r="475" spans="3:8" s="129" customFormat="1" ht="12.75">
      <c r="C475" s="11" t="s">
        <v>11</v>
      </c>
      <c r="D475" s="127" t="s">
        <v>637</v>
      </c>
      <c r="E475" s="127" t="s">
        <v>595</v>
      </c>
      <c r="F475" s="169" t="s">
        <v>91</v>
      </c>
      <c r="G475" s="127" t="s">
        <v>12</v>
      </c>
      <c r="H475" s="167">
        <f>'приложение 5'!H105</f>
        <v>238.5</v>
      </c>
    </row>
    <row r="476" spans="3:8" s="129" customFormat="1" ht="25.5">
      <c r="C476" s="11" t="s">
        <v>693</v>
      </c>
      <c r="D476" s="127" t="s">
        <v>637</v>
      </c>
      <c r="E476" s="127" t="s">
        <v>595</v>
      </c>
      <c r="F476" s="158" t="s">
        <v>232</v>
      </c>
      <c r="G476" s="127"/>
      <c r="H476" s="167">
        <f>H477</f>
        <v>1000</v>
      </c>
    </row>
    <row r="477" spans="3:8" s="129" customFormat="1" ht="25.5">
      <c r="C477" s="11" t="s">
        <v>694</v>
      </c>
      <c r="D477" s="127" t="s">
        <v>637</v>
      </c>
      <c r="E477" s="127" t="s">
        <v>595</v>
      </c>
      <c r="F477" s="158" t="s">
        <v>232</v>
      </c>
      <c r="G477" s="127"/>
      <c r="H477" s="167">
        <f>H478</f>
        <v>1000</v>
      </c>
    </row>
    <row r="478" spans="3:8" s="129" customFormat="1" ht="12.75">
      <c r="C478" s="11" t="s">
        <v>11</v>
      </c>
      <c r="D478" s="127" t="s">
        <v>637</v>
      </c>
      <c r="E478" s="127" t="s">
        <v>595</v>
      </c>
      <c r="F478" s="158" t="s">
        <v>232</v>
      </c>
      <c r="G478" s="127" t="s">
        <v>12</v>
      </c>
      <c r="H478" s="167">
        <f>'приложение 5'!H108</f>
        <v>1000</v>
      </c>
    </row>
    <row r="479" spans="3:8" s="129" customFormat="1" ht="25.5">
      <c r="C479" s="11" t="s">
        <v>288</v>
      </c>
      <c r="D479" s="127" t="s">
        <v>637</v>
      </c>
      <c r="E479" s="127" t="s">
        <v>595</v>
      </c>
      <c r="F479" s="158" t="s">
        <v>129</v>
      </c>
      <c r="G479" s="127"/>
      <c r="H479" s="167">
        <f>H480</f>
        <v>5760</v>
      </c>
    </row>
    <row r="480" spans="3:8" s="129" customFormat="1" ht="12.75">
      <c r="C480" s="11" t="s">
        <v>289</v>
      </c>
      <c r="D480" s="127" t="s">
        <v>637</v>
      </c>
      <c r="E480" s="127" t="s">
        <v>595</v>
      </c>
      <c r="F480" s="158" t="s">
        <v>129</v>
      </c>
      <c r="G480" s="127"/>
      <c r="H480" s="167">
        <f>H481</f>
        <v>5760</v>
      </c>
    </row>
    <row r="481" spans="3:8" s="129" customFormat="1" ht="12.75">
      <c r="C481" s="11" t="s">
        <v>11</v>
      </c>
      <c r="D481" s="127" t="s">
        <v>637</v>
      </c>
      <c r="E481" s="127" t="s">
        <v>595</v>
      </c>
      <c r="F481" s="158" t="s">
        <v>129</v>
      </c>
      <c r="G481" s="127" t="s">
        <v>12</v>
      </c>
      <c r="H481" s="167">
        <f>'приложение 5'!H111</f>
        <v>5760</v>
      </c>
    </row>
    <row r="482" spans="3:8" s="129" customFormat="1" ht="12.75">
      <c r="C482" s="207" t="s">
        <v>13</v>
      </c>
      <c r="D482" s="208" t="s">
        <v>637</v>
      </c>
      <c r="E482" s="208" t="s">
        <v>149</v>
      </c>
      <c r="F482" s="209"/>
      <c r="G482" s="210"/>
      <c r="H482" s="167">
        <f>H483+H489</f>
        <v>2111.2</v>
      </c>
    </row>
    <row r="483" spans="3:8" s="129" customFormat="1" ht="26.25">
      <c r="C483" s="141" t="s">
        <v>498</v>
      </c>
      <c r="D483" s="4" t="s">
        <v>637</v>
      </c>
      <c r="E483" s="4" t="s">
        <v>600</v>
      </c>
      <c r="F483" s="206" t="s">
        <v>277</v>
      </c>
      <c r="G483" s="4"/>
      <c r="H483" s="167">
        <f>H484</f>
        <v>2091.2</v>
      </c>
    </row>
    <row r="484" spans="3:8" s="129" customFormat="1" ht="25.5">
      <c r="C484" s="10" t="s">
        <v>290</v>
      </c>
      <c r="D484" s="4" t="s">
        <v>637</v>
      </c>
      <c r="E484" s="4" t="s">
        <v>600</v>
      </c>
      <c r="F484" s="155" t="s">
        <v>82</v>
      </c>
      <c r="G484" s="4"/>
      <c r="H484" s="167">
        <f>H485+H487</f>
        <v>2091.2</v>
      </c>
    </row>
    <row r="485" spans="3:8" s="129" customFormat="1" ht="12.75">
      <c r="C485" s="9" t="s">
        <v>81</v>
      </c>
      <c r="D485" s="4" t="s">
        <v>637</v>
      </c>
      <c r="E485" s="4" t="s">
        <v>600</v>
      </c>
      <c r="F485" s="65" t="s">
        <v>339</v>
      </c>
      <c r="G485" s="4"/>
      <c r="H485" s="167">
        <f>H486</f>
        <v>1486.6</v>
      </c>
    </row>
    <row r="486" spans="3:8" s="129" customFormat="1" ht="12.75">
      <c r="C486" s="6" t="s">
        <v>11</v>
      </c>
      <c r="D486" s="4" t="s">
        <v>637</v>
      </c>
      <c r="E486" s="4" t="s">
        <v>600</v>
      </c>
      <c r="F486" s="65" t="s">
        <v>339</v>
      </c>
      <c r="G486" s="4" t="s">
        <v>12</v>
      </c>
      <c r="H486" s="12">
        <f>'приложение 5'!H116</f>
        <v>1486.6</v>
      </c>
    </row>
    <row r="487" spans="3:8" s="129" customFormat="1" ht="76.5">
      <c r="C487" s="62" t="s">
        <v>337</v>
      </c>
      <c r="D487" s="4" t="s">
        <v>637</v>
      </c>
      <c r="E487" s="4" t="s">
        <v>600</v>
      </c>
      <c r="F487" s="142" t="s">
        <v>233</v>
      </c>
      <c r="G487" s="4"/>
      <c r="H487" s="12">
        <f>H488</f>
        <v>604.6</v>
      </c>
    </row>
    <row r="488" spans="3:8" s="129" customFormat="1" ht="12.75">
      <c r="C488" s="6" t="s">
        <v>11</v>
      </c>
      <c r="D488" s="4" t="s">
        <v>637</v>
      </c>
      <c r="E488" s="4" t="s">
        <v>600</v>
      </c>
      <c r="F488" s="142" t="s">
        <v>233</v>
      </c>
      <c r="G488" s="4" t="s">
        <v>12</v>
      </c>
      <c r="H488" s="201">
        <f>'приложение 5'!H118</f>
        <v>604.6</v>
      </c>
    </row>
    <row r="489" spans="3:8" s="129" customFormat="1" ht="50.25" customHeight="1">
      <c r="C489" s="194" t="s">
        <v>160</v>
      </c>
      <c r="D489" s="4" t="s">
        <v>637</v>
      </c>
      <c r="E489" s="4" t="s">
        <v>600</v>
      </c>
      <c r="F489" s="107" t="s">
        <v>204</v>
      </c>
      <c r="G489" s="4"/>
      <c r="H489" s="167">
        <f>H490</f>
        <v>20</v>
      </c>
    </row>
    <row r="490" spans="3:8" s="129" customFormat="1" ht="25.5">
      <c r="C490" s="59" t="s">
        <v>341</v>
      </c>
      <c r="D490" s="4" t="s">
        <v>637</v>
      </c>
      <c r="E490" s="4" t="s">
        <v>600</v>
      </c>
      <c r="F490" s="107" t="s">
        <v>205</v>
      </c>
      <c r="G490" s="4"/>
      <c r="H490" s="167">
        <f>H491</f>
        <v>20</v>
      </c>
    </row>
    <row r="491" spans="3:8" s="129" customFormat="1" ht="38.25">
      <c r="C491" s="9" t="s">
        <v>342</v>
      </c>
      <c r="D491" s="4" t="s">
        <v>637</v>
      </c>
      <c r="E491" s="4" t="s">
        <v>600</v>
      </c>
      <c r="F491" s="181" t="s">
        <v>275</v>
      </c>
      <c r="G491" s="4"/>
      <c r="H491" s="167">
        <f>H493</f>
        <v>20</v>
      </c>
    </row>
    <row r="492" spans="3:8" s="129" customFormat="1" ht="25.5">
      <c r="C492" s="9" t="s">
        <v>83</v>
      </c>
      <c r="D492" s="4" t="s">
        <v>637</v>
      </c>
      <c r="E492" s="4" t="s">
        <v>600</v>
      </c>
      <c r="F492" s="181" t="s">
        <v>276</v>
      </c>
      <c r="G492" s="4"/>
      <c r="H492" s="167">
        <f>H493</f>
        <v>20</v>
      </c>
    </row>
    <row r="493" spans="3:8" s="129" customFormat="1" ht="18" customHeight="1">
      <c r="C493" s="6" t="s">
        <v>11</v>
      </c>
      <c r="D493" s="4" t="s">
        <v>637</v>
      </c>
      <c r="E493" s="4" t="s">
        <v>600</v>
      </c>
      <c r="F493" s="181" t="s">
        <v>276</v>
      </c>
      <c r="G493" s="4" t="s">
        <v>12</v>
      </c>
      <c r="H493" s="167">
        <f>'приложение 5'!H123</f>
        <v>20</v>
      </c>
    </row>
    <row r="494" spans="3:8" s="129" customFormat="1" ht="29.25" customHeight="1">
      <c r="C494" s="15" t="s">
        <v>449</v>
      </c>
      <c r="D494" s="202" t="s">
        <v>670</v>
      </c>
      <c r="E494" s="202" t="s">
        <v>595</v>
      </c>
      <c r="F494" s="132"/>
      <c r="G494" s="7"/>
      <c r="H494" s="203">
        <f>H495</f>
        <v>145</v>
      </c>
    </row>
    <row r="495" spans="3:8" s="129" customFormat="1" ht="38.25">
      <c r="C495" s="6" t="s">
        <v>248</v>
      </c>
      <c r="D495" s="148" t="s">
        <v>670</v>
      </c>
      <c r="E495" s="148" t="s">
        <v>595</v>
      </c>
      <c r="F495" s="5" t="s">
        <v>247</v>
      </c>
      <c r="G495" s="4"/>
      <c r="H495" s="201">
        <f>H496</f>
        <v>145</v>
      </c>
    </row>
    <row r="496" spans="3:8" s="129" customFormat="1" ht="51">
      <c r="C496" s="6" t="s">
        <v>420</v>
      </c>
      <c r="D496" s="148" t="s">
        <v>670</v>
      </c>
      <c r="E496" s="148" t="s">
        <v>595</v>
      </c>
      <c r="F496" s="155" t="s">
        <v>249</v>
      </c>
      <c r="G496" s="4"/>
      <c r="H496" s="201">
        <f>H497</f>
        <v>145</v>
      </c>
    </row>
    <row r="497" spans="3:8" s="129" customFormat="1" ht="12.75">
      <c r="C497" s="6" t="s">
        <v>421</v>
      </c>
      <c r="D497" s="148" t="s">
        <v>670</v>
      </c>
      <c r="E497" s="148" t="s">
        <v>595</v>
      </c>
      <c r="F497" s="155" t="s">
        <v>256</v>
      </c>
      <c r="G497" s="4"/>
      <c r="H497" s="201">
        <f>H498</f>
        <v>145</v>
      </c>
    </row>
    <row r="498" spans="3:8" s="129" customFormat="1" ht="12.75">
      <c r="C498" s="211" t="s">
        <v>174</v>
      </c>
      <c r="D498" s="148" t="s">
        <v>670</v>
      </c>
      <c r="E498" s="148" t="s">
        <v>595</v>
      </c>
      <c r="F498" s="155" t="s">
        <v>256</v>
      </c>
      <c r="G498" s="4" t="s">
        <v>281</v>
      </c>
      <c r="H498" s="201">
        <f>'приложение 5'!H553</f>
        <v>145</v>
      </c>
    </row>
    <row r="499" spans="3:8" s="129" customFormat="1" ht="45" customHeight="1">
      <c r="C499" s="108" t="s">
        <v>451</v>
      </c>
      <c r="D499" s="202" t="s">
        <v>685</v>
      </c>
      <c r="E499" s="202"/>
      <c r="F499" s="197"/>
      <c r="G499" s="7"/>
      <c r="H499" s="203">
        <f>H500+H508</f>
        <v>23856.800000000003</v>
      </c>
    </row>
    <row r="500" spans="3:8" s="129" customFormat="1" ht="33.75" customHeight="1">
      <c r="C500" s="108" t="s">
        <v>424</v>
      </c>
      <c r="D500" s="202" t="s">
        <v>685</v>
      </c>
      <c r="E500" s="202" t="s">
        <v>595</v>
      </c>
      <c r="F500" s="197"/>
      <c r="G500" s="7"/>
      <c r="H500" s="203">
        <f>H502</f>
        <v>7704.6</v>
      </c>
    </row>
    <row r="501" spans="3:8" s="129" customFormat="1" ht="38.25">
      <c r="C501" s="6" t="s">
        <v>248</v>
      </c>
      <c r="D501" s="148" t="s">
        <v>685</v>
      </c>
      <c r="E501" s="148" t="s">
        <v>595</v>
      </c>
      <c r="F501" s="149" t="s">
        <v>247</v>
      </c>
      <c r="G501" s="4"/>
      <c r="H501" s="201">
        <f>H502+H510</f>
        <v>23856.800000000003</v>
      </c>
    </row>
    <row r="502" spans="3:8" s="129" customFormat="1" ht="25.5">
      <c r="C502" s="6" t="s">
        <v>422</v>
      </c>
      <c r="D502" s="148" t="s">
        <v>685</v>
      </c>
      <c r="E502" s="148" t="s">
        <v>595</v>
      </c>
      <c r="F502" s="107" t="s">
        <v>250</v>
      </c>
      <c r="G502" s="4"/>
      <c r="H502" s="201">
        <f>H503</f>
        <v>7704.6</v>
      </c>
    </row>
    <row r="503" spans="3:8" s="129" customFormat="1" ht="27" customHeight="1">
      <c r="C503" s="9" t="s">
        <v>426</v>
      </c>
      <c r="D503" s="148" t="s">
        <v>685</v>
      </c>
      <c r="E503" s="148" t="s">
        <v>595</v>
      </c>
      <c r="F503" s="107" t="s">
        <v>257</v>
      </c>
      <c r="G503" s="4"/>
      <c r="H503" s="201">
        <f>H504+H506</f>
        <v>7704.6</v>
      </c>
    </row>
    <row r="504" spans="3:8" s="129" customFormat="1" ht="25.5">
      <c r="C504" s="9" t="s">
        <v>428</v>
      </c>
      <c r="D504" s="148" t="s">
        <v>685</v>
      </c>
      <c r="E504" s="148" t="s">
        <v>595</v>
      </c>
      <c r="F504" s="107" t="s">
        <v>258</v>
      </c>
      <c r="G504" s="4"/>
      <c r="H504" s="201">
        <f>H505</f>
        <v>5532.2</v>
      </c>
    </row>
    <row r="505" spans="3:8" s="129" customFormat="1" ht="12.75">
      <c r="C505" s="6" t="s">
        <v>576</v>
      </c>
      <c r="D505" s="148" t="s">
        <v>685</v>
      </c>
      <c r="E505" s="148" t="s">
        <v>595</v>
      </c>
      <c r="F505" s="107" t="s">
        <v>258</v>
      </c>
      <c r="G505" s="4" t="s">
        <v>577</v>
      </c>
      <c r="H505" s="201">
        <f>'приложение 5'!H560</f>
        <v>5532.2</v>
      </c>
    </row>
    <row r="506" spans="3:8" s="129" customFormat="1" ht="79.5" customHeight="1">
      <c r="C506" s="9" t="s">
        <v>425</v>
      </c>
      <c r="D506" s="148" t="s">
        <v>685</v>
      </c>
      <c r="E506" s="148" t="s">
        <v>595</v>
      </c>
      <c r="F506" s="107" t="s">
        <v>259</v>
      </c>
      <c r="G506" s="4"/>
      <c r="H506" s="201">
        <f>H507</f>
        <v>2172.4</v>
      </c>
    </row>
    <row r="507" spans="3:8" s="129" customFormat="1" ht="12.75">
      <c r="C507" s="6" t="s">
        <v>576</v>
      </c>
      <c r="D507" s="148" t="s">
        <v>685</v>
      </c>
      <c r="E507" s="148" t="s">
        <v>595</v>
      </c>
      <c r="F507" s="107" t="s">
        <v>259</v>
      </c>
      <c r="G507" s="4" t="s">
        <v>577</v>
      </c>
      <c r="H507" s="201">
        <f>'приложение 5'!H562</f>
        <v>2172.4</v>
      </c>
    </row>
    <row r="508" spans="3:8" s="129" customFormat="1" ht="12.75">
      <c r="C508" s="108" t="s">
        <v>578</v>
      </c>
      <c r="D508" s="202" t="s">
        <v>685</v>
      </c>
      <c r="E508" s="202" t="s">
        <v>600</v>
      </c>
      <c r="F508" s="149"/>
      <c r="G508" s="4"/>
      <c r="H508" s="203">
        <f>H509</f>
        <v>16152.2</v>
      </c>
    </row>
    <row r="509" spans="3:8" s="129" customFormat="1" ht="38.25">
      <c r="C509" s="6" t="s">
        <v>248</v>
      </c>
      <c r="D509" s="148" t="s">
        <v>685</v>
      </c>
      <c r="E509" s="148" t="s">
        <v>600</v>
      </c>
      <c r="F509" s="149" t="s">
        <v>250</v>
      </c>
      <c r="G509" s="4"/>
      <c r="H509" s="201">
        <f>H510</f>
        <v>16152.2</v>
      </c>
    </row>
    <row r="510" spans="3:8" s="129" customFormat="1" ht="25.5">
      <c r="C510" s="6" t="s">
        <v>422</v>
      </c>
      <c r="D510" s="148" t="s">
        <v>685</v>
      </c>
      <c r="E510" s="148" t="s">
        <v>600</v>
      </c>
      <c r="F510" s="107" t="s">
        <v>250</v>
      </c>
      <c r="G510" s="4"/>
      <c r="H510" s="201">
        <f>H511</f>
        <v>16152.2</v>
      </c>
    </row>
    <row r="511" spans="3:8" s="129" customFormat="1" ht="25.5">
      <c r="C511" s="9" t="s">
        <v>427</v>
      </c>
      <c r="D511" s="148" t="s">
        <v>685</v>
      </c>
      <c r="E511" s="148" t="s">
        <v>600</v>
      </c>
      <c r="F511" s="149" t="s">
        <v>260</v>
      </c>
      <c r="G511" s="4"/>
      <c r="H511" s="201">
        <f>H512</f>
        <v>16152.2</v>
      </c>
    </row>
    <row r="512" spans="3:8" s="129" customFormat="1" ht="25.5">
      <c r="C512" s="9" t="s">
        <v>429</v>
      </c>
      <c r="D512" s="148" t="s">
        <v>685</v>
      </c>
      <c r="E512" s="148" t="s">
        <v>600</v>
      </c>
      <c r="F512" s="107" t="s">
        <v>261</v>
      </c>
      <c r="G512" s="4"/>
      <c r="H512" s="201">
        <f>H513</f>
        <v>16152.2</v>
      </c>
    </row>
    <row r="513" spans="3:8" s="129" customFormat="1" ht="12.75">
      <c r="C513" s="6" t="s">
        <v>576</v>
      </c>
      <c r="D513" s="148" t="s">
        <v>685</v>
      </c>
      <c r="E513" s="148" t="s">
        <v>600</v>
      </c>
      <c r="F513" s="107" t="s">
        <v>261</v>
      </c>
      <c r="G513" s="4" t="s">
        <v>577</v>
      </c>
      <c r="H513" s="201">
        <f>'приложение 5'!H568</f>
        <v>16152.2</v>
      </c>
    </row>
    <row r="514" spans="3:8" ht="21" customHeight="1">
      <c r="C514" s="212" t="s">
        <v>609</v>
      </c>
      <c r="D514" s="213"/>
      <c r="E514" s="214"/>
      <c r="F514" s="214"/>
      <c r="G514" s="214"/>
      <c r="H514" s="215">
        <f>H19+H159+H179+H238+H269+H279+H388+H422+H432+H468+H494+H499</f>
        <v>431892.4</v>
      </c>
    </row>
  </sheetData>
  <sheetProtection/>
  <autoFilter ref="C14:H514"/>
  <mergeCells count="9">
    <mergeCell ref="F1:G1"/>
    <mergeCell ref="E4:I4"/>
    <mergeCell ref="C11:H11"/>
    <mergeCell ref="F6:G6"/>
    <mergeCell ref="E9:I9"/>
    <mergeCell ref="H15:H17"/>
    <mergeCell ref="C15:C17"/>
    <mergeCell ref="G15:G17"/>
    <mergeCell ref="F15:F17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70" r:id="rId1"/>
  <rowBreaks count="1" manualBreakCount="1">
    <brk id="46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X570"/>
  <sheetViews>
    <sheetView view="pageBreakPreview" zoomScale="110" zoomScaleSheetLayoutView="110" zoomScalePageLayoutView="0" workbookViewId="0" topLeftCell="B1">
      <selection activeCell="D6" sqref="D6"/>
    </sheetView>
  </sheetViews>
  <sheetFormatPr defaultColWidth="9.00390625" defaultRowHeight="12.75"/>
  <cols>
    <col min="1" max="1" width="2.00390625" style="22" hidden="1" customWidth="1"/>
    <col min="2" max="2" width="49.75390625" style="22" customWidth="1"/>
    <col min="3" max="3" width="7.25390625" style="22" customWidth="1"/>
    <col min="4" max="4" width="6.125" style="22" customWidth="1"/>
    <col min="5" max="5" width="5.625" style="22" customWidth="1"/>
    <col min="6" max="6" width="15.875" style="22" customWidth="1"/>
    <col min="7" max="7" width="7.375" style="22" customWidth="1"/>
    <col min="8" max="8" width="15.375" style="22" customWidth="1"/>
    <col min="9" max="9" width="8.75390625" style="22" customWidth="1"/>
    <col min="10" max="16384" width="9.125" style="22" customWidth="1"/>
  </cols>
  <sheetData>
    <row r="1" spans="3:9" ht="12.75">
      <c r="C1" s="91"/>
      <c r="D1" s="22" t="s">
        <v>496</v>
      </c>
      <c r="I1" s="23"/>
    </row>
    <row r="2" spans="3:9" ht="12.75">
      <c r="C2" s="22" t="s">
        <v>641</v>
      </c>
      <c r="I2" s="23"/>
    </row>
    <row r="3" spans="3:9" ht="12.75">
      <c r="C3" s="22" t="s">
        <v>602</v>
      </c>
      <c r="I3" s="23"/>
    </row>
    <row r="4" spans="3:9" ht="12.75">
      <c r="C4" s="334" t="s">
        <v>697</v>
      </c>
      <c r="D4" s="334"/>
      <c r="E4" s="334"/>
      <c r="F4" s="335"/>
      <c r="G4" s="335"/>
      <c r="I4" s="23"/>
    </row>
    <row r="5" spans="3:9" ht="12.75">
      <c r="C5" s="305"/>
      <c r="D5" s="305"/>
      <c r="E5" s="305"/>
      <c r="I5" s="23"/>
    </row>
    <row r="6" spans="3:9" ht="12.75">
      <c r="C6" s="91"/>
      <c r="D6" s="22" t="s">
        <v>483</v>
      </c>
      <c r="I6" s="23"/>
    </row>
    <row r="7" spans="3:9" ht="12.75">
      <c r="C7" s="22" t="s">
        <v>641</v>
      </c>
      <c r="I7" s="23"/>
    </row>
    <row r="8" spans="3:9" ht="12.75">
      <c r="C8" s="22" t="s">
        <v>602</v>
      </c>
      <c r="I8" s="23"/>
    </row>
    <row r="9" spans="3:9" ht="12.75">
      <c r="C9" s="334" t="s">
        <v>480</v>
      </c>
      <c r="D9" s="334"/>
      <c r="E9" s="334"/>
      <c r="F9" s="335"/>
      <c r="G9" s="335"/>
      <c r="I9" s="23"/>
    </row>
    <row r="10" spans="3:9" ht="12.75">
      <c r="C10" s="91"/>
      <c r="I10" s="23"/>
    </row>
    <row r="11" spans="3:9" ht="12.75">
      <c r="C11" s="91"/>
      <c r="I11" s="23"/>
    </row>
    <row r="12" spans="2:9" ht="26.25" customHeight="1">
      <c r="B12" s="333" t="s">
        <v>302</v>
      </c>
      <c r="C12" s="333"/>
      <c r="D12" s="333"/>
      <c r="E12" s="333"/>
      <c r="F12" s="333"/>
      <c r="G12" s="333"/>
      <c r="H12" s="333"/>
      <c r="I12" s="24"/>
    </row>
    <row r="13" spans="2:8" ht="24.75" customHeight="1">
      <c r="B13" s="333"/>
      <c r="C13" s="333"/>
      <c r="D13" s="333"/>
      <c r="E13" s="333"/>
      <c r="F13" s="333"/>
      <c r="G13" s="333"/>
      <c r="H13" s="333"/>
    </row>
    <row r="14" spans="2:8" ht="15.75" customHeight="1">
      <c r="B14" s="25"/>
      <c r="C14" s="25"/>
      <c r="D14" s="25"/>
      <c r="E14" s="25"/>
      <c r="G14" s="26" t="s">
        <v>633</v>
      </c>
      <c r="H14" s="26"/>
    </row>
    <row r="15" spans="2:8" ht="15.75" customHeight="1">
      <c r="B15" s="27"/>
      <c r="C15" s="28" t="s">
        <v>659</v>
      </c>
      <c r="D15" s="28" t="s">
        <v>592</v>
      </c>
      <c r="E15" s="29" t="s">
        <v>653</v>
      </c>
      <c r="F15" s="28" t="s">
        <v>603</v>
      </c>
      <c r="G15" s="28" t="s">
        <v>605</v>
      </c>
      <c r="H15" s="29" t="s">
        <v>594</v>
      </c>
    </row>
    <row r="16" spans="2:9" ht="14.25" customHeight="1">
      <c r="B16" s="30" t="s">
        <v>656</v>
      </c>
      <c r="C16" s="30" t="s">
        <v>660</v>
      </c>
      <c r="D16" s="30" t="s">
        <v>593</v>
      </c>
      <c r="E16" s="31" t="s">
        <v>654</v>
      </c>
      <c r="F16" s="31" t="s">
        <v>604</v>
      </c>
      <c r="G16" s="30" t="s">
        <v>626</v>
      </c>
      <c r="H16" s="31" t="s">
        <v>645</v>
      </c>
      <c r="I16" s="25"/>
    </row>
    <row r="17" spans="2:8" ht="14.25" customHeight="1">
      <c r="B17" s="32"/>
      <c r="C17" s="33" t="s">
        <v>661</v>
      </c>
      <c r="D17" s="33"/>
      <c r="E17" s="34" t="s">
        <v>593</v>
      </c>
      <c r="F17" s="35"/>
      <c r="G17" s="35" t="s">
        <v>627</v>
      </c>
      <c r="H17" s="35"/>
    </row>
    <row r="18" spans="2:8" ht="15" customHeight="1">
      <c r="B18" s="33">
        <v>1</v>
      </c>
      <c r="C18" s="33">
        <v>2</v>
      </c>
      <c r="D18" s="33">
        <v>3</v>
      </c>
      <c r="E18" s="36" t="s">
        <v>236</v>
      </c>
      <c r="F18" s="35">
        <v>5</v>
      </c>
      <c r="G18" s="35">
        <v>6</v>
      </c>
      <c r="H18" s="35">
        <v>7</v>
      </c>
    </row>
    <row r="19" spans="2:8" s="40" customFormat="1" ht="42" customHeight="1">
      <c r="B19" s="8" t="s">
        <v>165</v>
      </c>
      <c r="C19" s="37" t="s">
        <v>640</v>
      </c>
      <c r="D19" s="37"/>
      <c r="E19" s="37"/>
      <c r="F19" s="38"/>
      <c r="G19" s="45"/>
      <c r="H19" s="39">
        <f>H20+H31+H58+H98+H92</f>
        <v>47096.1</v>
      </c>
    </row>
    <row r="20" spans="2:8" s="40" customFormat="1" ht="17.25" customHeight="1">
      <c r="B20" s="59" t="s">
        <v>663</v>
      </c>
      <c r="C20" s="41" t="s">
        <v>640</v>
      </c>
      <c r="D20" s="41" t="s">
        <v>608</v>
      </c>
      <c r="E20" s="41" t="s">
        <v>596</v>
      </c>
      <c r="F20" s="35"/>
      <c r="G20" s="36"/>
      <c r="H20" s="53">
        <f>H21</f>
        <v>466</v>
      </c>
    </row>
    <row r="21" spans="2:8" s="40" customFormat="1" ht="20.25" customHeight="1">
      <c r="B21" s="59" t="s">
        <v>636</v>
      </c>
      <c r="C21" s="41" t="s">
        <v>640</v>
      </c>
      <c r="D21" s="41" t="s">
        <v>608</v>
      </c>
      <c r="E21" s="41" t="s">
        <v>601</v>
      </c>
      <c r="F21" s="35"/>
      <c r="G21" s="36"/>
      <c r="H21" s="53">
        <f>H22</f>
        <v>466</v>
      </c>
    </row>
    <row r="22" spans="2:8" s="40" customFormat="1" ht="29.25" customHeight="1">
      <c r="B22" s="18" t="s">
        <v>555</v>
      </c>
      <c r="C22" s="36" t="s">
        <v>640</v>
      </c>
      <c r="D22" s="41" t="s">
        <v>608</v>
      </c>
      <c r="E22" s="41" t="s">
        <v>601</v>
      </c>
      <c r="F22" s="43" t="s">
        <v>556</v>
      </c>
      <c r="G22" s="36"/>
      <c r="H22" s="42">
        <f>H23+H27</f>
        <v>466</v>
      </c>
    </row>
    <row r="23" spans="2:8" s="40" customFormat="1" ht="29.25" customHeight="1">
      <c r="B23" s="60" t="s">
        <v>323</v>
      </c>
      <c r="C23" s="36" t="s">
        <v>640</v>
      </c>
      <c r="D23" s="41" t="s">
        <v>608</v>
      </c>
      <c r="E23" s="41" t="s">
        <v>601</v>
      </c>
      <c r="F23" s="43" t="s">
        <v>557</v>
      </c>
      <c r="G23" s="36"/>
      <c r="H23" s="42">
        <f>H24</f>
        <v>56</v>
      </c>
    </row>
    <row r="24" spans="2:8" s="40" customFormat="1" ht="17.25" customHeight="1">
      <c r="B24" s="18" t="s">
        <v>77</v>
      </c>
      <c r="C24" s="36" t="s">
        <v>640</v>
      </c>
      <c r="D24" s="41" t="s">
        <v>608</v>
      </c>
      <c r="E24" s="41" t="s">
        <v>601</v>
      </c>
      <c r="F24" s="43" t="s">
        <v>558</v>
      </c>
      <c r="G24" s="36"/>
      <c r="H24" s="42">
        <f>H25+H26</f>
        <v>56</v>
      </c>
    </row>
    <row r="25" spans="2:8" s="40" customFormat="1" ht="29.25" customHeight="1">
      <c r="B25" s="6" t="s">
        <v>584</v>
      </c>
      <c r="C25" s="36" t="s">
        <v>640</v>
      </c>
      <c r="D25" s="41" t="s">
        <v>608</v>
      </c>
      <c r="E25" s="41" t="s">
        <v>601</v>
      </c>
      <c r="F25" s="43" t="s">
        <v>558</v>
      </c>
      <c r="G25" s="36" t="s">
        <v>6</v>
      </c>
      <c r="H25" s="42">
        <v>56</v>
      </c>
    </row>
    <row r="26" spans="2:8" s="40" customFormat="1" ht="20.25" customHeight="1">
      <c r="B26" s="6" t="s">
        <v>11</v>
      </c>
      <c r="C26" s="36" t="s">
        <v>640</v>
      </c>
      <c r="D26" s="41" t="s">
        <v>608</v>
      </c>
      <c r="E26" s="41" t="s">
        <v>601</v>
      </c>
      <c r="F26" s="43" t="s">
        <v>558</v>
      </c>
      <c r="G26" s="44">
        <v>610</v>
      </c>
      <c r="H26" s="42">
        <f>70-70</f>
        <v>0</v>
      </c>
    </row>
    <row r="27" spans="2:8" s="40" customFormat="1" ht="33.75" customHeight="1">
      <c r="B27" s="18" t="s">
        <v>324</v>
      </c>
      <c r="C27" s="36" t="s">
        <v>640</v>
      </c>
      <c r="D27" s="41" t="s">
        <v>608</v>
      </c>
      <c r="E27" s="41" t="s">
        <v>601</v>
      </c>
      <c r="F27" s="43" t="s">
        <v>559</v>
      </c>
      <c r="G27" s="36"/>
      <c r="H27" s="42">
        <f>H28</f>
        <v>410</v>
      </c>
    </row>
    <row r="28" spans="2:8" s="40" customFormat="1" ht="17.25" customHeight="1">
      <c r="B28" s="18" t="s">
        <v>77</v>
      </c>
      <c r="C28" s="36" t="s">
        <v>640</v>
      </c>
      <c r="D28" s="41" t="s">
        <v>608</v>
      </c>
      <c r="E28" s="41" t="s">
        <v>601</v>
      </c>
      <c r="F28" s="43" t="s">
        <v>87</v>
      </c>
      <c r="G28" s="36"/>
      <c r="H28" s="42">
        <f>H29+H30</f>
        <v>410</v>
      </c>
    </row>
    <row r="29" spans="2:8" s="40" customFormat="1" ht="29.25" customHeight="1">
      <c r="B29" s="6" t="s">
        <v>584</v>
      </c>
      <c r="C29" s="36" t="s">
        <v>640</v>
      </c>
      <c r="D29" s="41" t="s">
        <v>608</v>
      </c>
      <c r="E29" s="41" t="s">
        <v>601</v>
      </c>
      <c r="F29" s="43" t="s">
        <v>87</v>
      </c>
      <c r="G29" s="36" t="s">
        <v>6</v>
      </c>
      <c r="H29" s="42">
        <f>250-201</f>
        <v>49</v>
      </c>
    </row>
    <row r="30" spans="2:8" s="40" customFormat="1" ht="15.75" customHeight="1">
      <c r="B30" s="6" t="s">
        <v>11</v>
      </c>
      <c r="C30" s="36" t="s">
        <v>640</v>
      </c>
      <c r="D30" s="41" t="s">
        <v>608</v>
      </c>
      <c r="E30" s="41" t="s">
        <v>601</v>
      </c>
      <c r="F30" s="43" t="s">
        <v>87</v>
      </c>
      <c r="G30" s="36" t="s">
        <v>12</v>
      </c>
      <c r="H30" s="42">
        <f>90+70+201</f>
        <v>361</v>
      </c>
    </row>
    <row r="31" spans="2:8" s="40" customFormat="1" ht="18" customHeight="1">
      <c r="B31" s="59" t="s">
        <v>667</v>
      </c>
      <c r="C31" s="41" t="s">
        <v>640</v>
      </c>
      <c r="D31" s="41" t="s">
        <v>607</v>
      </c>
      <c r="E31" s="41" t="s">
        <v>596</v>
      </c>
      <c r="F31" s="35"/>
      <c r="G31" s="36"/>
      <c r="H31" s="42">
        <f>H32+H39</f>
        <v>9027.1</v>
      </c>
    </row>
    <row r="32" spans="2:8" s="40" customFormat="1" ht="18" customHeight="1">
      <c r="B32" s="59" t="s">
        <v>278</v>
      </c>
      <c r="C32" s="41" t="s">
        <v>640</v>
      </c>
      <c r="D32" s="41" t="s">
        <v>607</v>
      </c>
      <c r="E32" s="41" t="s">
        <v>597</v>
      </c>
      <c r="F32" s="35"/>
      <c r="G32" s="36"/>
      <c r="H32" s="57">
        <f>H33+H37</f>
        <v>8655</v>
      </c>
    </row>
    <row r="33" spans="2:8" s="40" customFormat="1" ht="37.5" customHeight="1">
      <c r="B33" s="59" t="s">
        <v>325</v>
      </c>
      <c r="C33" s="41" t="s">
        <v>640</v>
      </c>
      <c r="D33" s="41" t="s">
        <v>607</v>
      </c>
      <c r="E33" s="41" t="s">
        <v>597</v>
      </c>
      <c r="F33" s="56" t="s">
        <v>268</v>
      </c>
      <c r="G33" s="35"/>
      <c r="H33" s="46">
        <f>H34</f>
        <v>6228.6</v>
      </c>
    </row>
    <row r="34" spans="2:8" s="40" customFormat="1" ht="42.75" customHeight="1">
      <c r="B34" s="60" t="s">
        <v>326</v>
      </c>
      <c r="C34" s="41" t="s">
        <v>640</v>
      </c>
      <c r="D34" s="41" t="s">
        <v>607</v>
      </c>
      <c r="E34" s="41" t="s">
        <v>597</v>
      </c>
      <c r="F34" s="47" t="s">
        <v>135</v>
      </c>
      <c r="G34" s="36"/>
      <c r="H34" s="46">
        <f>H35</f>
        <v>6228.6</v>
      </c>
    </row>
    <row r="35" spans="2:8" s="40" customFormat="1" ht="29.25" customHeight="1">
      <c r="B35" s="9" t="s">
        <v>37</v>
      </c>
      <c r="C35" s="41" t="s">
        <v>640</v>
      </c>
      <c r="D35" s="41" t="s">
        <v>607</v>
      </c>
      <c r="E35" s="41" t="s">
        <v>597</v>
      </c>
      <c r="F35" s="47" t="s">
        <v>136</v>
      </c>
      <c r="G35" s="35"/>
      <c r="H35" s="46">
        <f>H36</f>
        <v>6228.6</v>
      </c>
    </row>
    <row r="36" spans="2:8" s="40" customFormat="1" ht="15.75" customHeight="1">
      <c r="B36" s="6" t="s">
        <v>11</v>
      </c>
      <c r="C36" s="41" t="s">
        <v>640</v>
      </c>
      <c r="D36" s="41" t="s">
        <v>607</v>
      </c>
      <c r="E36" s="41" t="s">
        <v>597</v>
      </c>
      <c r="F36" s="47" t="s">
        <v>136</v>
      </c>
      <c r="G36" s="36" t="s">
        <v>12</v>
      </c>
      <c r="H36" s="46">
        <v>6228.6</v>
      </c>
    </row>
    <row r="37" spans="2:8" ht="15.75" customHeight="1">
      <c r="B37" s="10" t="s">
        <v>142</v>
      </c>
      <c r="C37" s="48"/>
      <c r="D37" s="48"/>
      <c r="E37" s="48"/>
      <c r="F37" s="49" t="s">
        <v>143</v>
      </c>
      <c r="G37" s="50"/>
      <c r="H37" s="51">
        <f>H38</f>
        <v>2426.4</v>
      </c>
    </row>
    <row r="38" spans="2:8" ht="15.75" customHeight="1">
      <c r="B38" s="6" t="s">
        <v>11</v>
      </c>
      <c r="C38" s="50" t="s">
        <v>640</v>
      </c>
      <c r="D38" s="50" t="s">
        <v>607</v>
      </c>
      <c r="E38" s="50" t="s">
        <v>597</v>
      </c>
      <c r="F38" s="49" t="s">
        <v>143</v>
      </c>
      <c r="G38" s="50" t="s">
        <v>12</v>
      </c>
      <c r="H38" s="51">
        <v>2426.4</v>
      </c>
    </row>
    <row r="39" spans="2:8" s="40" customFormat="1" ht="18" customHeight="1">
      <c r="B39" s="9" t="s">
        <v>447</v>
      </c>
      <c r="C39" s="41" t="s">
        <v>640</v>
      </c>
      <c r="D39" s="41" t="s">
        <v>607</v>
      </c>
      <c r="E39" s="41" t="s">
        <v>607</v>
      </c>
      <c r="F39" s="43"/>
      <c r="G39" s="43"/>
      <c r="H39" s="42">
        <f>H40+H54</f>
        <v>372.09999999999997</v>
      </c>
    </row>
    <row r="40" spans="2:8" s="40" customFormat="1" ht="40.5" customHeight="1">
      <c r="B40" s="92" t="s">
        <v>265</v>
      </c>
      <c r="C40" s="41" t="s">
        <v>640</v>
      </c>
      <c r="D40" s="52" t="s">
        <v>607</v>
      </c>
      <c r="E40" s="52" t="s">
        <v>607</v>
      </c>
      <c r="F40" s="61" t="s">
        <v>266</v>
      </c>
      <c r="G40" s="36"/>
      <c r="H40" s="42">
        <f>H41+H44+H47+H50</f>
        <v>362.09999999999997</v>
      </c>
    </row>
    <row r="41" spans="2:8" s="40" customFormat="1" ht="52.5" customHeight="1">
      <c r="B41" s="59" t="s">
        <v>327</v>
      </c>
      <c r="C41" s="41" t="s">
        <v>640</v>
      </c>
      <c r="D41" s="52" t="s">
        <v>607</v>
      </c>
      <c r="E41" s="52" t="s">
        <v>607</v>
      </c>
      <c r="F41" s="61" t="s">
        <v>54</v>
      </c>
      <c r="G41" s="36"/>
      <c r="H41" s="42">
        <f>H42</f>
        <v>138.6</v>
      </c>
    </row>
    <row r="42" spans="2:8" s="40" customFormat="1" ht="31.5" customHeight="1">
      <c r="B42" s="9" t="s">
        <v>58</v>
      </c>
      <c r="C42" s="41" t="s">
        <v>640</v>
      </c>
      <c r="D42" s="52" t="s">
        <v>607</v>
      </c>
      <c r="E42" s="52" t="s">
        <v>607</v>
      </c>
      <c r="F42" s="47" t="s">
        <v>59</v>
      </c>
      <c r="G42" s="36"/>
      <c r="H42" s="42">
        <f>H43</f>
        <v>138.6</v>
      </c>
    </row>
    <row r="43" spans="2:8" s="40" customFormat="1" ht="33" customHeight="1">
      <c r="B43" s="6" t="s">
        <v>584</v>
      </c>
      <c r="C43" s="41" t="s">
        <v>640</v>
      </c>
      <c r="D43" s="52" t="s">
        <v>607</v>
      </c>
      <c r="E43" s="52" t="s">
        <v>607</v>
      </c>
      <c r="F43" s="47" t="s">
        <v>59</v>
      </c>
      <c r="G43" s="36" t="s">
        <v>6</v>
      </c>
      <c r="H43" s="42">
        <v>138.6</v>
      </c>
    </row>
    <row r="44" spans="2:8" s="40" customFormat="1" ht="40.5" customHeight="1">
      <c r="B44" s="6" t="s">
        <v>328</v>
      </c>
      <c r="C44" s="41" t="s">
        <v>640</v>
      </c>
      <c r="D44" s="52" t="s">
        <v>607</v>
      </c>
      <c r="E44" s="52" t="s">
        <v>607</v>
      </c>
      <c r="F44" s="61" t="s">
        <v>75</v>
      </c>
      <c r="G44" s="36"/>
      <c r="H44" s="42">
        <f>H45</f>
        <v>34.2</v>
      </c>
    </row>
    <row r="45" spans="2:8" s="40" customFormat="1" ht="27" customHeight="1">
      <c r="B45" s="9" t="s">
        <v>58</v>
      </c>
      <c r="C45" s="41" t="s">
        <v>640</v>
      </c>
      <c r="D45" s="52" t="s">
        <v>607</v>
      </c>
      <c r="E45" s="52" t="s">
        <v>607</v>
      </c>
      <c r="F45" s="47" t="s">
        <v>76</v>
      </c>
      <c r="G45" s="36"/>
      <c r="H45" s="42">
        <f>H46</f>
        <v>34.2</v>
      </c>
    </row>
    <row r="46" spans="2:8" s="40" customFormat="1" ht="27.75" customHeight="1">
      <c r="B46" s="317" t="s">
        <v>584</v>
      </c>
      <c r="C46" s="41" t="s">
        <v>640</v>
      </c>
      <c r="D46" s="52" t="s">
        <v>607</v>
      </c>
      <c r="E46" s="52" t="s">
        <v>607</v>
      </c>
      <c r="F46" s="47" t="s">
        <v>76</v>
      </c>
      <c r="G46" s="36" t="s">
        <v>6</v>
      </c>
      <c r="H46" s="42">
        <f>47.7-13.5</f>
        <v>34.2</v>
      </c>
    </row>
    <row r="47" spans="2:8" s="40" customFormat="1" ht="57.75" customHeight="1">
      <c r="B47" s="6" t="s">
        <v>329</v>
      </c>
      <c r="C47" s="41" t="s">
        <v>640</v>
      </c>
      <c r="D47" s="52" t="s">
        <v>607</v>
      </c>
      <c r="E47" s="52" t="s">
        <v>607</v>
      </c>
      <c r="F47" s="61" t="s">
        <v>60</v>
      </c>
      <c r="G47" s="36"/>
      <c r="H47" s="53">
        <f>H48</f>
        <v>139.1</v>
      </c>
    </row>
    <row r="48" spans="2:8" s="40" customFormat="1" ht="27" customHeight="1">
      <c r="B48" s="9" t="s">
        <v>58</v>
      </c>
      <c r="C48" s="41" t="s">
        <v>640</v>
      </c>
      <c r="D48" s="52" t="s">
        <v>607</v>
      </c>
      <c r="E48" s="52" t="s">
        <v>607</v>
      </c>
      <c r="F48" s="47" t="s">
        <v>61</v>
      </c>
      <c r="G48" s="36"/>
      <c r="H48" s="53">
        <f>H49</f>
        <v>139.1</v>
      </c>
    </row>
    <row r="49" spans="2:8" s="40" customFormat="1" ht="33" customHeight="1">
      <c r="B49" s="6" t="s">
        <v>584</v>
      </c>
      <c r="C49" s="41" t="s">
        <v>640</v>
      </c>
      <c r="D49" s="52" t="s">
        <v>607</v>
      </c>
      <c r="E49" s="52" t="s">
        <v>607</v>
      </c>
      <c r="F49" s="47" t="s">
        <v>61</v>
      </c>
      <c r="G49" s="36" t="s">
        <v>6</v>
      </c>
      <c r="H49" s="53">
        <v>139.1</v>
      </c>
    </row>
    <row r="50" spans="2:8" s="40" customFormat="1" ht="33" customHeight="1">
      <c r="B50" s="6" t="s">
        <v>330</v>
      </c>
      <c r="C50" s="41" t="s">
        <v>640</v>
      </c>
      <c r="D50" s="52" t="s">
        <v>607</v>
      </c>
      <c r="E50" s="52" t="s">
        <v>607</v>
      </c>
      <c r="F50" s="61" t="s">
        <v>74</v>
      </c>
      <c r="G50" s="36"/>
      <c r="H50" s="53">
        <f>H51</f>
        <v>50.2</v>
      </c>
    </row>
    <row r="51" spans="2:8" s="40" customFormat="1" ht="27" customHeight="1">
      <c r="B51" s="9" t="s">
        <v>58</v>
      </c>
      <c r="C51" s="41" t="s">
        <v>640</v>
      </c>
      <c r="D51" s="52" t="s">
        <v>607</v>
      </c>
      <c r="E51" s="52" t="s">
        <v>607</v>
      </c>
      <c r="F51" s="47" t="s">
        <v>73</v>
      </c>
      <c r="G51" s="36"/>
      <c r="H51" s="53">
        <f>H52+H53</f>
        <v>50.2</v>
      </c>
    </row>
    <row r="52" spans="2:8" s="40" customFormat="1" ht="27" customHeight="1">
      <c r="B52" s="6" t="s">
        <v>584</v>
      </c>
      <c r="C52" s="41" t="s">
        <v>640</v>
      </c>
      <c r="D52" s="52" t="s">
        <v>607</v>
      </c>
      <c r="E52" s="52" t="s">
        <v>607</v>
      </c>
      <c r="F52" s="47" t="s">
        <v>73</v>
      </c>
      <c r="G52" s="36" t="s">
        <v>6</v>
      </c>
      <c r="H52" s="53">
        <f>26-26</f>
        <v>0</v>
      </c>
    </row>
    <row r="53" spans="2:8" s="40" customFormat="1" ht="27" customHeight="1">
      <c r="B53" s="6" t="s">
        <v>11</v>
      </c>
      <c r="C53" s="41" t="s">
        <v>640</v>
      </c>
      <c r="D53" s="52" t="s">
        <v>607</v>
      </c>
      <c r="E53" s="52" t="s">
        <v>607</v>
      </c>
      <c r="F53" s="47" t="s">
        <v>73</v>
      </c>
      <c r="G53" s="36" t="s">
        <v>12</v>
      </c>
      <c r="H53" s="53">
        <v>50.2</v>
      </c>
    </row>
    <row r="54" spans="2:8" s="40" customFormat="1" ht="39.75" customHeight="1">
      <c r="B54" s="24" t="s">
        <v>535</v>
      </c>
      <c r="C54" s="50" t="s">
        <v>640</v>
      </c>
      <c r="D54" s="54" t="s">
        <v>607</v>
      </c>
      <c r="E54" s="54" t="s">
        <v>607</v>
      </c>
      <c r="F54" s="49" t="s">
        <v>536</v>
      </c>
      <c r="G54" s="50"/>
      <c r="H54" s="55">
        <f>H55</f>
        <v>10</v>
      </c>
    </row>
    <row r="55" spans="2:8" s="40" customFormat="1" ht="55.5" customHeight="1">
      <c r="B55" s="13" t="s">
        <v>331</v>
      </c>
      <c r="C55" s="50" t="s">
        <v>640</v>
      </c>
      <c r="D55" s="54" t="s">
        <v>607</v>
      </c>
      <c r="E55" s="54" t="s">
        <v>607</v>
      </c>
      <c r="F55" s="56" t="s">
        <v>78</v>
      </c>
      <c r="G55" s="50"/>
      <c r="H55" s="55">
        <f>H56</f>
        <v>10</v>
      </c>
    </row>
    <row r="56" spans="2:8" s="40" customFormat="1" ht="27" customHeight="1">
      <c r="B56" s="13" t="s">
        <v>332</v>
      </c>
      <c r="C56" s="50" t="s">
        <v>640</v>
      </c>
      <c r="D56" s="54" t="s">
        <v>607</v>
      </c>
      <c r="E56" s="54" t="s">
        <v>607</v>
      </c>
      <c r="F56" s="56" t="s">
        <v>88</v>
      </c>
      <c r="G56" s="50"/>
      <c r="H56" s="55">
        <f>H57</f>
        <v>10</v>
      </c>
    </row>
    <row r="57" spans="2:8" s="40" customFormat="1" ht="30.75" customHeight="1">
      <c r="B57" s="317" t="s">
        <v>584</v>
      </c>
      <c r="C57" s="50" t="s">
        <v>640</v>
      </c>
      <c r="D57" s="54" t="s">
        <v>607</v>
      </c>
      <c r="E57" s="54" t="s">
        <v>607</v>
      </c>
      <c r="F57" s="56" t="s">
        <v>88</v>
      </c>
      <c r="G57" s="50" t="s">
        <v>6</v>
      </c>
      <c r="H57" s="55">
        <f>10</f>
        <v>10</v>
      </c>
    </row>
    <row r="58" spans="2:8" s="40" customFormat="1" ht="15.75" customHeight="1">
      <c r="B58" s="59" t="s">
        <v>675</v>
      </c>
      <c r="C58" s="41" t="s">
        <v>640</v>
      </c>
      <c r="D58" s="41" t="s">
        <v>599</v>
      </c>
      <c r="E58" s="41"/>
      <c r="F58" s="43"/>
      <c r="G58" s="43"/>
      <c r="H58" s="53">
        <f>H59+H80</f>
        <v>27369.200000000004</v>
      </c>
    </row>
    <row r="59" spans="2:8" s="40" customFormat="1" ht="16.5" customHeight="1">
      <c r="B59" s="59" t="s">
        <v>632</v>
      </c>
      <c r="C59" s="41" t="s">
        <v>640</v>
      </c>
      <c r="D59" s="41" t="s">
        <v>599</v>
      </c>
      <c r="E59" s="41" t="s">
        <v>595</v>
      </c>
      <c r="F59" s="43"/>
      <c r="G59" s="43"/>
      <c r="H59" s="53">
        <f>H60+H78</f>
        <v>23959.300000000003</v>
      </c>
    </row>
    <row r="60" spans="2:8" s="40" customFormat="1" ht="41.25" customHeight="1">
      <c r="B60" s="92" t="s">
        <v>267</v>
      </c>
      <c r="C60" s="41" t="s">
        <v>640</v>
      </c>
      <c r="D60" s="41" t="s">
        <v>599</v>
      </c>
      <c r="E60" s="41" t="s">
        <v>595</v>
      </c>
      <c r="F60" s="47" t="s">
        <v>268</v>
      </c>
      <c r="G60" s="43"/>
      <c r="H60" s="42">
        <f>H61+H68+H71</f>
        <v>23915.300000000003</v>
      </c>
    </row>
    <row r="61" spans="2:9" s="40" customFormat="1" ht="30" customHeight="1">
      <c r="B61" s="59" t="s">
        <v>130</v>
      </c>
      <c r="C61" s="41" t="s">
        <v>640</v>
      </c>
      <c r="D61" s="41" t="s">
        <v>599</v>
      </c>
      <c r="E61" s="41" t="s">
        <v>595</v>
      </c>
      <c r="F61" s="47" t="s">
        <v>63</v>
      </c>
      <c r="G61" s="47"/>
      <c r="H61" s="57">
        <f>H62+H64+H66</f>
        <v>5983.2</v>
      </c>
      <c r="I61" s="58"/>
    </row>
    <row r="62" spans="2:9" s="40" customFormat="1" ht="23.25" customHeight="1">
      <c r="B62" s="59" t="s">
        <v>62</v>
      </c>
      <c r="C62" s="41" t="s">
        <v>640</v>
      </c>
      <c r="D62" s="41" t="s">
        <v>599</v>
      </c>
      <c r="E62" s="41" t="s">
        <v>595</v>
      </c>
      <c r="F62" s="47" t="s">
        <v>269</v>
      </c>
      <c r="G62" s="47"/>
      <c r="H62" s="57">
        <f>H63</f>
        <v>1261.2</v>
      </c>
      <c r="I62" s="58"/>
    </row>
    <row r="63" spans="2:8" s="40" customFormat="1" ht="15.75" customHeight="1">
      <c r="B63" s="59" t="s">
        <v>11</v>
      </c>
      <c r="C63" s="41" t="s">
        <v>640</v>
      </c>
      <c r="D63" s="41" t="s">
        <v>599</v>
      </c>
      <c r="E63" s="41" t="s">
        <v>595</v>
      </c>
      <c r="F63" s="47" t="s">
        <v>269</v>
      </c>
      <c r="G63" s="47">
        <v>610</v>
      </c>
      <c r="H63" s="57">
        <f>1233.2+28</f>
        <v>1261.2</v>
      </c>
    </row>
    <row r="64" spans="2:8" s="40" customFormat="1" ht="44.25" customHeight="1">
      <c r="B64" s="14" t="s">
        <v>471</v>
      </c>
      <c r="C64" s="41" t="s">
        <v>640</v>
      </c>
      <c r="D64" s="41" t="s">
        <v>599</v>
      </c>
      <c r="E64" s="41" t="s">
        <v>595</v>
      </c>
      <c r="F64" s="47" t="s">
        <v>271</v>
      </c>
      <c r="G64" s="47"/>
      <c r="H64" s="57">
        <f>H65</f>
        <v>4722</v>
      </c>
    </row>
    <row r="65" spans="2:8" s="40" customFormat="1" ht="15.75" customHeight="1">
      <c r="B65" s="59" t="s">
        <v>11</v>
      </c>
      <c r="C65" s="41" t="s">
        <v>640</v>
      </c>
      <c r="D65" s="41" t="s">
        <v>599</v>
      </c>
      <c r="E65" s="41" t="s">
        <v>595</v>
      </c>
      <c r="F65" s="47" t="s">
        <v>271</v>
      </c>
      <c r="G65" s="47">
        <v>610</v>
      </c>
      <c r="H65" s="57">
        <f>4658.9+13.1+50</f>
        <v>4722</v>
      </c>
    </row>
    <row r="66" spans="2:8" s="40" customFormat="1" ht="50.25" customHeight="1">
      <c r="B66" s="59" t="s">
        <v>119</v>
      </c>
      <c r="C66" s="41" t="s">
        <v>640</v>
      </c>
      <c r="D66" s="41" t="s">
        <v>599</v>
      </c>
      <c r="E66" s="41" t="s">
        <v>595</v>
      </c>
      <c r="F66" s="47" t="s">
        <v>642</v>
      </c>
      <c r="G66" s="47"/>
      <c r="H66" s="57">
        <f>H67</f>
        <v>0</v>
      </c>
    </row>
    <row r="67" spans="2:8" s="40" customFormat="1" ht="15.75" customHeight="1">
      <c r="B67" s="59" t="s">
        <v>11</v>
      </c>
      <c r="C67" s="41" t="s">
        <v>640</v>
      </c>
      <c r="D67" s="41" t="s">
        <v>599</v>
      </c>
      <c r="E67" s="41" t="s">
        <v>595</v>
      </c>
      <c r="F67" s="47" t="s">
        <v>642</v>
      </c>
      <c r="G67" s="47">
        <v>610</v>
      </c>
      <c r="H67" s="57">
        <v>0</v>
      </c>
    </row>
    <row r="68" spans="2:8" s="40" customFormat="1" ht="17.25" customHeight="1">
      <c r="B68" s="59" t="s">
        <v>131</v>
      </c>
      <c r="C68" s="41" t="s">
        <v>640</v>
      </c>
      <c r="D68" s="41" t="s">
        <v>599</v>
      </c>
      <c r="E68" s="41" t="s">
        <v>595</v>
      </c>
      <c r="F68" s="47" t="s">
        <v>66</v>
      </c>
      <c r="G68" s="47"/>
      <c r="H68" s="57">
        <f>H69</f>
        <v>6745</v>
      </c>
    </row>
    <row r="69" spans="2:8" s="40" customFormat="1" ht="15.75" customHeight="1">
      <c r="B69" s="59" t="s">
        <v>65</v>
      </c>
      <c r="C69" s="41" t="s">
        <v>640</v>
      </c>
      <c r="D69" s="41" t="s">
        <v>599</v>
      </c>
      <c r="E69" s="41" t="s">
        <v>595</v>
      </c>
      <c r="F69" s="47" t="s">
        <v>270</v>
      </c>
      <c r="G69" s="47"/>
      <c r="H69" s="57">
        <f>H70</f>
        <v>6745</v>
      </c>
    </row>
    <row r="70" spans="2:8" s="40" customFormat="1" ht="15.75" customHeight="1">
      <c r="B70" s="59" t="s">
        <v>11</v>
      </c>
      <c r="C70" s="41" t="s">
        <v>640</v>
      </c>
      <c r="D70" s="41" t="s">
        <v>599</v>
      </c>
      <c r="E70" s="41" t="s">
        <v>595</v>
      </c>
      <c r="F70" s="47" t="s">
        <v>270</v>
      </c>
      <c r="G70" s="47">
        <v>610</v>
      </c>
      <c r="H70" s="57">
        <v>6745</v>
      </c>
    </row>
    <row r="71" spans="2:9" s="40" customFormat="1" ht="31.5" customHeight="1">
      <c r="B71" s="59" t="s">
        <v>132</v>
      </c>
      <c r="C71" s="41" t="s">
        <v>640</v>
      </c>
      <c r="D71" s="41" t="s">
        <v>599</v>
      </c>
      <c r="E71" s="41" t="s">
        <v>595</v>
      </c>
      <c r="F71" s="47" t="s">
        <v>67</v>
      </c>
      <c r="G71" s="47"/>
      <c r="H71" s="57">
        <f>H72+H74+H76</f>
        <v>11187.1</v>
      </c>
      <c r="I71" s="58"/>
    </row>
    <row r="72" spans="2:9" s="40" customFormat="1" ht="15.75" customHeight="1">
      <c r="B72" s="59" t="s">
        <v>68</v>
      </c>
      <c r="C72" s="41" t="s">
        <v>640</v>
      </c>
      <c r="D72" s="41" t="s">
        <v>599</v>
      </c>
      <c r="E72" s="41" t="s">
        <v>595</v>
      </c>
      <c r="F72" s="47" t="s">
        <v>272</v>
      </c>
      <c r="G72" s="47"/>
      <c r="H72" s="57">
        <f>H73</f>
        <v>9467.4</v>
      </c>
      <c r="I72" s="58"/>
    </row>
    <row r="73" spans="2:8" s="40" customFormat="1" ht="22.5" customHeight="1">
      <c r="B73" s="59" t="s">
        <v>11</v>
      </c>
      <c r="C73" s="41" t="s">
        <v>640</v>
      </c>
      <c r="D73" s="41" t="s">
        <v>599</v>
      </c>
      <c r="E73" s="41" t="s">
        <v>595</v>
      </c>
      <c r="F73" s="47" t="s">
        <v>272</v>
      </c>
      <c r="G73" s="47">
        <v>610</v>
      </c>
      <c r="H73" s="57">
        <f>9512.4-44-1</f>
        <v>9467.4</v>
      </c>
    </row>
    <row r="74" spans="2:8" s="40" customFormat="1" ht="69.75" customHeight="1">
      <c r="B74" s="60" t="s">
        <v>334</v>
      </c>
      <c r="C74" s="41" t="s">
        <v>640</v>
      </c>
      <c r="D74" s="41" t="s">
        <v>599</v>
      </c>
      <c r="E74" s="41" t="s">
        <v>595</v>
      </c>
      <c r="F74" s="47" t="s">
        <v>69</v>
      </c>
      <c r="G74" s="47"/>
      <c r="H74" s="57">
        <f>H75</f>
        <v>1700</v>
      </c>
    </row>
    <row r="75" spans="2:8" s="40" customFormat="1" ht="15" customHeight="1">
      <c r="B75" s="14" t="s">
        <v>11</v>
      </c>
      <c r="C75" s="41" t="s">
        <v>640</v>
      </c>
      <c r="D75" s="41" t="s">
        <v>599</v>
      </c>
      <c r="E75" s="41" t="s">
        <v>595</v>
      </c>
      <c r="F75" s="47" t="s">
        <v>69</v>
      </c>
      <c r="G75" s="47">
        <v>610</v>
      </c>
      <c r="H75" s="57">
        <v>1700</v>
      </c>
    </row>
    <row r="76" spans="2:8" s="40" customFormat="1" ht="38.25" customHeight="1">
      <c r="B76" s="59" t="s">
        <v>118</v>
      </c>
      <c r="C76" s="41" t="s">
        <v>640</v>
      </c>
      <c r="D76" s="41" t="s">
        <v>599</v>
      </c>
      <c r="E76" s="41" t="s">
        <v>595</v>
      </c>
      <c r="F76" s="47" t="s">
        <v>688</v>
      </c>
      <c r="G76" s="47"/>
      <c r="H76" s="57">
        <f>H77</f>
        <v>19.7</v>
      </c>
    </row>
    <row r="77" spans="2:8" s="40" customFormat="1" ht="15" customHeight="1">
      <c r="B77" s="59" t="s">
        <v>11</v>
      </c>
      <c r="C77" s="41" t="s">
        <v>640</v>
      </c>
      <c r="D77" s="41" t="s">
        <v>599</v>
      </c>
      <c r="E77" s="41" t="s">
        <v>595</v>
      </c>
      <c r="F77" s="47" t="s">
        <v>688</v>
      </c>
      <c r="G77" s="47">
        <v>610</v>
      </c>
      <c r="H77" s="57">
        <f>13.1+5.6+1</f>
        <v>19.7</v>
      </c>
    </row>
    <row r="78" spans="2:8" s="40" customFormat="1" ht="27" customHeight="1">
      <c r="B78" s="10" t="s">
        <v>145</v>
      </c>
      <c r="C78" s="41" t="s">
        <v>640</v>
      </c>
      <c r="D78" s="41" t="s">
        <v>599</v>
      </c>
      <c r="E78" s="41" t="s">
        <v>595</v>
      </c>
      <c r="F78" s="157" t="s">
        <v>144</v>
      </c>
      <c r="G78" s="44"/>
      <c r="H78" s="57">
        <f>H79</f>
        <v>44</v>
      </c>
    </row>
    <row r="79" spans="2:8" s="40" customFormat="1" ht="15" customHeight="1">
      <c r="B79" s="11" t="s">
        <v>11</v>
      </c>
      <c r="C79" s="41" t="s">
        <v>640</v>
      </c>
      <c r="D79" s="41" t="s">
        <v>599</v>
      </c>
      <c r="E79" s="41" t="s">
        <v>595</v>
      </c>
      <c r="F79" s="157" t="s">
        <v>144</v>
      </c>
      <c r="G79" s="44">
        <v>610</v>
      </c>
      <c r="H79" s="57">
        <v>44</v>
      </c>
    </row>
    <row r="80" spans="2:8" s="40" customFormat="1" ht="15.75" customHeight="1">
      <c r="B80" s="59" t="s">
        <v>448</v>
      </c>
      <c r="C80" s="41" t="s">
        <v>669</v>
      </c>
      <c r="D80" s="41" t="s">
        <v>599</v>
      </c>
      <c r="E80" s="41" t="s">
        <v>608</v>
      </c>
      <c r="F80" s="43"/>
      <c r="G80" s="36"/>
      <c r="H80" s="42">
        <f>H81+H87</f>
        <v>3409.9</v>
      </c>
    </row>
    <row r="81" spans="2:8" s="40" customFormat="1" ht="42.75" customHeight="1">
      <c r="B81" s="92" t="s">
        <v>267</v>
      </c>
      <c r="C81" s="41" t="s">
        <v>640</v>
      </c>
      <c r="D81" s="41" t="s">
        <v>599</v>
      </c>
      <c r="E81" s="41" t="s">
        <v>608</v>
      </c>
      <c r="F81" s="43"/>
      <c r="G81" s="36"/>
      <c r="H81" s="42">
        <f>H82</f>
        <v>3409.9</v>
      </c>
    </row>
    <row r="82" spans="2:8" s="40" customFormat="1" ht="29.25" customHeight="1">
      <c r="B82" s="59" t="s">
        <v>335</v>
      </c>
      <c r="C82" s="41" t="s">
        <v>640</v>
      </c>
      <c r="D82" s="41" t="s">
        <v>599</v>
      </c>
      <c r="E82" s="41" t="s">
        <v>608</v>
      </c>
      <c r="F82" s="47" t="s">
        <v>72</v>
      </c>
      <c r="G82" s="36"/>
      <c r="H82" s="42">
        <f>H83</f>
        <v>3409.9</v>
      </c>
    </row>
    <row r="83" spans="2:8" s="40" customFormat="1" ht="33.75" customHeight="1">
      <c r="B83" s="60" t="s">
        <v>71</v>
      </c>
      <c r="C83" s="36" t="s">
        <v>640</v>
      </c>
      <c r="D83" s="41" t="s">
        <v>599</v>
      </c>
      <c r="E83" s="41" t="s">
        <v>608</v>
      </c>
      <c r="F83" s="47" t="s">
        <v>273</v>
      </c>
      <c r="G83" s="36"/>
      <c r="H83" s="42">
        <f>H84+H85+H86</f>
        <v>3409.9</v>
      </c>
    </row>
    <row r="84" spans="2:8" s="40" customFormat="1" ht="33" customHeight="1">
      <c r="B84" s="59" t="s">
        <v>587</v>
      </c>
      <c r="C84" s="36" t="s">
        <v>640</v>
      </c>
      <c r="D84" s="41" t="s">
        <v>599</v>
      </c>
      <c r="E84" s="41" t="s">
        <v>608</v>
      </c>
      <c r="F84" s="47" t="s">
        <v>273</v>
      </c>
      <c r="G84" s="47">
        <v>120</v>
      </c>
      <c r="H84" s="57">
        <f>3126.9-0.4-0.7</f>
        <v>3125.8</v>
      </c>
    </row>
    <row r="85" spans="2:8" s="40" customFormat="1" ht="31.5" customHeight="1">
      <c r="B85" s="59" t="s">
        <v>25</v>
      </c>
      <c r="C85" s="36" t="s">
        <v>640</v>
      </c>
      <c r="D85" s="41" t="s">
        <v>599</v>
      </c>
      <c r="E85" s="41" t="s">
        <v>608</v>
      </c>
      <c r="F85" s="47" t="s">
        <v>273</v>
      </c>
      <c r="G85" s="47">
        <v>240</v>
      </c>
      <c r="H85" s="57">
        <f>210+70</f>
        <v>280</v>
      </c>
    </row>
    <row r="86" spans="2:8" s="40" customFormat="1" ht="18" customHeight="1">
      <c r="B86" s="6" t="s">
        <v>5</v>
      </c>
      <c r="C86" s="36" t="s">
        <v>640</v>
      </c>
      <c r="D86" s="41" t="s">
        <v>599</v>
      </c>
      <c r="E86" s="41" t="s">
        <v>608</v>
      </c>
      <c r="F86" s="47" t="s">
        <v>273</v>
      </c>
      <c r="G86" s="44">
        <v>850</v>
      </c>
      <c r="H86" s="57">
        <f>3+0.4+0.7</f>
        <v>4.1</v>
      </c>
    </row>
    <row r="87" spans="2:8" s="40" customFormat="1" ht="47.25" customHeight="1">
      <c r="B87" s="59" t="s">
        <v>160</v>
      </c>
      <c r="C87" s="41" t="s">
        <v>640</v>
      </c>
      <c r="D87" s="41" t="s">
        <v>599</v>
      </c>
      <c r="E87" s="41" t="s">
        <v>608</v>
      </c>
      <c r="F87" s="43" t="s">
        <v>204</v>
      </c>
      <c r="G87" s="36"/>
      <c r="H87" s="42">
        <f>H88</f>
        <v>0</v>
      </c>
    </row>
    <row r="88" spans="2:8" s="40" customFormat="1" ht="30" customHeight="1">
      <c r="B88" s="59" t="s">
        <v>22</v>
      </c>
      <c r="C88" s="36" t="s">
        <v>640</v>
      </c>
      <c r="D88" s="41" t="s">
        <v>599</v>
      </c>
      <c r="E88" s="41" t="s">
        <v>608</v>
      </c>
      <c r="F88" s="43" t="s">
        <v>544</v>
      </c>
      <c r="G88" s="36"/>
      <c r="H88" s="42">
        <f>H89</f>
        <v>0</v>
      </c>
    </row>
    <row r="89" spans="2:8" s="40" customFormat="1" ht="64.5" customHeight="1">
      <c r="B89" s="9" t="s">
        <v>274</v>
      </c>
      <c r="C89" s="41" t="s">
        <v>640</v>
      </c>
      <c r="D89" s="41" t="s">
        <v>599</v>
      </c>
      <c r="E89" s="41" t="s">
        <v>608</v>
      </c>
      <c r="F89" s="47" t="s">
        <v>275</v>
      </c>
      <c r="G89" s="36"/>
      <c r="H89" s="42">
        <f>H90</f>
        <v>0</v>
      </c>
    </row>
    <row r="90" spans="2:8" s="40" customFormat="1" ht="28.5" customHeight="1">
      <c r="B90" s="9" t="s">
        <v>83</v>
      </c>
      <c r="C90" s="41" t="s">
        <v>640</v>
      </c>
      <c r="D90" s="41" t="s">
        <v>599</v>
      </c>
      <c r="E90" s="41" t="s">
        <v>608</v>
      </c>
      <c r="F90" s="47" t="s">
        <v>276</v>
      </c>
      <c r="G90" s="36"/>
      <c r="H90" s="42">
        <f>H91</f>
        <v>0</v>
      </c>
    </row>
    <row r="91" spans="2:8" s="40" customFormat="1" ht="28.5" customHeight="1">
      <c r="B91" s="6" t="s">
        <v>10</v>
      </c>
      <c r="C91" s="41" t="s">
        <v>640</v>
      </c>
      <c r="D91" s="41" t="s">
        <v>599</v>
      </c>
      <c r="E91" s="41" t="s">
        <v>608</v>
      </c>
      <c r="F91" s="47" t="s">
        <v>276</v>
      </c>
      <c r="G91" s="36" t="s">
        <v>6</v>
      </c>
      <c r="H91" s="42">
        <v>0</v>
      </c>
    </row>
    <row r="92" spans="2:8" s="40" customFormat="1" ht="20.25" customHeight="1">
      <c r="B92" s="83" t="s">
        <v>668</v>
      </c>
      <c r="C92" s="41" t="s">
        <v>640</v>
      </c>
      <c r="D92" s="36" t="s">
        <v>624</v>
      </c>
      <c r="E92" s="36"/>
      <c r="F92" s="47"/>
      <c r="G92" s="36"/>
      <c r="H92" s="42">
        <f>H93</f>
        <v>705.5999999999999</v>
      </c>
    </row>
    <row r="93" spans="2:8" s="40" customFormat="1" ht="20.25" customHeight="1">
      <c r="B93" s="83" t="s">
        <v>665</v>
      </c>
      <c r="C93" s="41" t="s">
        <v>640</v>
      </c>
      <c r="D93" s="36" t="s">
        <v>624</v>
      </c>
      <c r="E93" s="36" t="s">
        <v>597</v>
      </c>
      <c r="F93" s="47"/>
      <c r="G93" s="36"/>
      <c r="H93" s="42">
        <f>H94</f>
        <v>705.5999999999999</v>
      </c>
    </row>
    <row r="94" spans="2:8" s="40" customFormat="1" ht="44.25" customHeight="1">
      <c r="B94" s="59" t="s">
        <v>265</v>
      </c>
      <c r="C94" s="41" t="s">
        <v>640</v>
      </c>
      <c r="D94" s="36" t="s">
        <v>624</v>
      </c>
      <c r="E94" s="36" t="s">
        <v>597</v>
      </c>
      <c r="F94" s="47" t="s">
        <v>266</v>
      </c>
      <c r="G94" s="36"/>
      <c r="H94" s="42">
        <f>H95</f>
        <v>705.5999999999999</v>
      </c>
    </row>
    <row r="95" spans="2:8" s="40" customFormat="1" ht="27" customHeight="1">
      <c r="B95" s="83" t="s">
        <v>492</v>
      </c>
      <c r="C95" s="41" t="s">
        <v>640</v>
      </c>
      <c r="D95" s="36" t="s">
        <v>624</v>
      </c>
      <c r="E95" s="36" t="s">
        <v>597</v>
      </c>
      <c r="F95" s="47" t="s">
        <v>491</v>
      </c>
      <c r="G95" s="36"/>
      <c r="H95" s="42">
        <f>H96</f>
        <v>705.5999999999999</v>
      </c>
    </row>
    <row r="96" spans="2:8" s="40" customFormat="1" ht="25.5" customHeight="1">
      <c r="B96" s="83" t="s">
        <v>493</v>
      </c>
      <c r="C96" s="41" t="s">
        <v>640</v>
      </c>
      <c r="D96" s="36" t="s">
        <v>624</v>
      </c>
      <c r="E96" s="36" t="s">
        <v>597</v>
      </c>
      <c r="F96" s="61" t="s">
        <v>490</v>
      </c>
      <c r="G96" s="36"/>
      <c r="H96" s="42">
        <f>H97</f>
        <v>705.5999999999999</v>
      </c>
    </row>
    <row r="97" spans="2:8" s="40" customFormat="1" ht="28.5" customHeight="1">
      <c r="B97" s="59" t="s">
        <v>99</v>
      </c>
      <c r="C97" s="41" t="s">
        <v>640</v>
      </c>
      <c r="D97" s="36" t="s">
        <v>624</v>
      </c>
      <c r="E97" s="36" t="s">
        <v>597</v>
      </c>
      <c r="F97" s="61" t="s">
        <v>490</v>
      </c>
      <c r="G97" s="36" t="s">
        <v>586</v>
      </c>
      <c r="H97" s="42">
        <f>335.9+176.2+193.5</f>
        <v>705.5999999999999</v>
      </c>
    </row>
    <row r="98" spans="2:8" s="40" customFormat="1" ht="17.25" customHeight="1">
      <c r="B98" s="59" t="s">
        <v>674</v>
      </c>
      <c r="C98" s="41" t="s">
        <v>640</v>
      </c>
      <c r="D98" s="41" t="s">
        <v>637</v>
      </c>
      <c r="E98" s="41"/>
      <c r="F98" s="43"/>
      <c r="G98" s="43"/>
      <c r="H98" s="42">
        <f>H112+H99</f>
        <v>9528.2</v>
      </c>
    </row>
    <row r="99" spans="2:8" s="40" customFormat="1" ht="17.25" customHeight="1">
      <c r="B99" s="90" t="s">
        <v>287</v>
      </c>
      <c r="C99" s="41" t="s">
        <v>640</v>
      </c>
      <c r="D99" s="41" t="s">
        <v>637</v>
      </c>
      <c r="E99" s="41" t="s">
        <v>595</v>
      </c>
      <c r="F99" s="61"/>
      <c r="G99" s="35"/>
      <c r="H99" s="42">
        <f>H100</f>
        <v>7417</v>
      </c>
    </row>
    <row r="100" spans="2:8" s="40" customFormat="1" ht="42.75" customHeight="1">
      <c r="B100" s="59" t="s">
        <v>498</v>
      </c>
      <c r="C100" s="41" t="s">
        <v>640</v>
      </c>
      <c r="D100" s="41" t="s">
        <v>637</v>
      </c>
      <c r="E100" s="41" t="s">
        <v>595</v>
      </c>
      <c r="F100" s="61" t="s">
        <v>277</v>
      </c>
      <c r="G100" s="35"/>
      <c r="H100" s="42">
        <f>H101+H109+H106</f>
        <v>7417</v>
      </c>
    </row>
    <row r="101" spans="2:8" s="40" customFormat="1" ht="32.25" customHeight="1">
      <c r="B101" s="6" t="s">
        <v>336</v>
      </c>
      <c r="C101" s="41" t="s">
        <v>640</v>
      </c>
      <c r="D101" s="36" t="s">
        <v>637</v>
      </c>
      <c r="E101" s="36" t="s">
        <v>595</v>
      </c>
      <c r="F101" s="61" t="s">
        <v>89</v>
      </c>
      <c r="G101" s="36"/>
      <c r="H101" s="53">
        <f>H102+H104</f>
        <v>657</v>
      </c>
    </row>
    <row r="102" spans="2:8" s="40" customFormat="1" ht="24" customHeight="1">
      <c r="B102" s="9" t="s">
        <v>81</v>
      </c>
      <c r="C102" s="41" t="s">
        <v>640</v>
      </c>
      <c r="D102" s="36" t="s">
        <v>637</v>
      </c>
      <c r="E102" s="36" t="s">
        <v>595</v>
      </c>
      <c r="F102" s="61" t="s">
        <v>90</v>
      </c>
      <c r="G102" s="36"/>
      <c r="H102" s="53">
        <f>H103</f>
        <v>418.5</v>
      </c>
    </row>
    <row r="103" spans="2:8" s="40" customFormat="1" ht="20.25" customHeight="1">
      <c r="B103" s="6" t="s">
        <v>11</v>
      </c>
      <c r="C103" s="41" t="s">
        <v>640</v>
      </c>
      <c r="D103" s="36" t="s">
        <v>637</v>
      </c>
      <c r="E103" s="36" t="s">
        <v>595</v>
      </c>
      <c r="F103" s="61" t="s">
        <v>90</v>
      </c>
      <c r="G103" s="36" t="s">
        <v>12</v>
      </c>
      <c r="H103" s="53">
        <f>518.5-100</f>
        <v>418.5</v>
      </c>
    </row>
    <row r="104" spans="2:9" s="40" customFormat="1" ht="90.75" customHeight="1">
      <c r="B104" s="62" t="s">
        <v>337</v>
      </c>
      <c r="C104" s="48" t="s">
        <v>640</v>
      </c>
      <c r="D104" s="50" t="s">
        <v>637</v>
      </c>
      <c r="E104" s="50" t="s">
        <v>595</v>
      </c>
      <c r="F104" s="63" t="s">
        <v>91</v>
      </c>
      <c r="G104" s="50"/>
      <c r="H104" s="64">
        <f>H105</f>
        <v>238.5</v>
      </c>
      <c r="I104" s="22"/>
    </row>
    <row r="105" spans="2:9" s="40" customFormat="1" ht="19.5" customHeight="1">
      <c r="B105" s="11" t="s">
        <v>11</v>
      </c>
      <c r="C105" s="48" t="s">
        <v>640</v>
      </c>
      <c r="D105" s="50" t="s">
        <v>637</v>
      </c>
      <c r="E105" s="50" t="s">
        <v>595</v>
      </c>
      <c r="F105" s="63" t="s">
        <v>91</v>
      </c>
      <c r="G105" s="50" t="s">
        <v>12</v>
      </c>
      <c r="H105" s="64">
        <f>138.5+100</f>
        <v>238.5</v>
      </c>
      <c r="I105" s="22"/>
    </row>
    <row r="106" spans="2:9" s="40" customFormat="1" ht="30" customHeight="1">
      <c r="B106" s="11" t="s">
        <v>693</v>
      </c>
      <c r="C106" s="157" t="s">
        <v>640</v>
      </c>
      <c r="D106" s="50" t="s">
        <v>637</v>
      </c>
      <c r="E106" s="50" t="s">
        <v>595</v>
      </c>
      <c r="F106" s="158" t="s">
        <v>232</v>
      </c>
      <c r="G106" s="127"/>
      <c r="H106" s="318">
        <f>H107</f>
        <v>1000</v>
      </c>
      <c r="I106" s="22"/>
    </row>
    <row r="107" spans="2:9" s="40" customFormat="1" ht="28.5" customHeight="1">
      <c r="B107" s="11" t="s">
        <v>694</v>
      </c>
      <c r="C107" s="157" t="s">
        <v>640</v>
      </c>
      <c r="D107" s="50" t="s">
        <v>637</v>
      </c>
      <c r="E107" s="50" t="s">
        <v>595</v>
      </c>
      <c r="F107" s="158" t="s">
        <v>232</v>
      </c>
      <c r="G107" s="127"/>
      <c r="H107" s="318">
        <f>H108</f>
        <v>1000</v>
      </c>
      <c r="I107" s="22"/>
    </row>
    <row r="108" spans="2:9" s="40" customFormat="1" ht="19.5" customHeight="1">
      <c r="B108" s="11" t="s">
        <v>11</v>
      </c>
      <c r="C108" s="157" t="s">
        <v>640</v>
      </c>
      <c r="D108" s="50" t="s">
        <v>637</v>
      </c>
      <c r="E108" s="50" t="s">
        <v>595</v>
      </c>
      <c r="F108" s="158" t="s">
        <v>232</v>
      </c>
      <c r="G108" s="127" t="s">
        <v>12</v>
      </c>
      <c r="H108" s="318">
        <v>1000</v>
      </c>
      <c r="I108" s="22"/>
    </row>
    <row r="109" spans="2:9" s="40" customFormat="1" ht="40.5" customHeight="1">
      <c r="B109" s="11" t="s">
        <v>340</v>
      </c>
      <c r="C109" s="48" t="s">
        <v>640</v>
      </c>
      <c r="D109" s="50" t="s">
        <v>637</v>
      </c>
      <c r="E109" s="50" t="s">
        <v>595</v>
      </c>
      <c r="F109" s="65" t="s">
        <v>338</v>
      </c>
      <c r="G109" s="50"/>
      <c r="H109" s="64">
        <f>H110</f>
        <v>5760</v>
      </c>
      <c r="I109" s="22"/>
    </row>
    <row r="110" spans="2:9" s="40" customFormat="1" ht="26.25" customHeight="1">
      <c r="B110" s="11" t="s">
        <v>289</v>
      </c>
      <c r="C110" s="48" t="s">
        <v>640</v>
      </c>
      <c r="D110" s="50" t="s">
        <v>637</v>
      </c>
      <c r="E110" s="50" t="s">
        <v>595</v>
      </c>
      <c r="F110" s="65" t="s">
        <v>339</v>
      </c>
      <c r="G110" s="50"/>
      <c r="H110" s="64">
        <f>H111</f>
        <v>5760</v>
      </c>
      <c r="I110" s="22"/>
    </row>
    <row r="111" spans="2:9" s="40" customFormat="1" ht="17.25" customHeight="1">
      <c r="B111" s="11" t="s">
        <v>11</v>
      </c>
      <c r="C111" s="48" t="s">
        <v>640</v>
      </c>
      <c r="D111" s="50" t="s">
        <v>637</v>
      </c>
      <c r="E111" s="50" t="s">
        <v>595</v>
      </c>
      <c r="F111" s="65" t="s">
        <v>339</v>
      </c>
      <c r="G111" s="50" t="s">
        <v>12</v>
      </c>
      <c r="H111" s="64">
        <f>1642.6+3375+742.4</f>
        <v>5760</v>
      </c>
      <c r="I111" s="22"/>
    </row>
    <row r="112" spans="2:9" s="40" customFormat="1" ht="15.75" customHeight="1">
      <c r="B112" s="10" t="s">
        <v>13</v>
      </c>
      <c r="C112" s="48" t="s">
        <v>640</v>
      </c>
      <c r="D112" s="48" t="s">
        <v>637</v>
      </c>
      <c r="E112" s="48" t="s">
        <v>149</v>
      </c>
      <c r="F112" s="65"/>
      <c r="G112" s="50"/>
      <c r="H112" s="55">
        <f>H113+H119</f>
        <v>2111.2</v>
      </c>
      <c r="I112" s="22"/>
    </row>
    <row r="113" spans="2:9" s="40" customFormat="1" ht="40.5" customHeight="1">
      <c r="B113" s="62" t="s">
        <v>498</v>
      </c>
      <c r="C113" s="48" t="s">
        <v>640</v>
      </c>
      <c r="D113" s="50" t="s">
        <v>637</v>
      </c>
      <c r="E113" s="50" t="s">
        <v>600</v>
      </c>
      <c r="F113" s="65" t="s">
        <v>277</v>
      </c>
      <c r="G113" s="50"/>
      <c r="H113" s="55">
        <f>H114</f>
        <v>2091.2</v>
      </c>
      <c r="I113" s="22"/>
    </row>
    <row r="114" spans="2:9" s="40" customFormat="1" ht="40.5" customHeight="1">
      <c r="B114" s="10" t="s">
        <v>290</v>
      </c>
      <c r="C114" s="48" t="s">
        <v>640</v>
      </c>
      <c r="D114" s="50" t="s">
        <v>637</v>
      </c>
      <c r="E114" s="50" t="s">
        <v>600</v>
      </c>
      <c r="F114" s="65" t="s">
        <v>82</v>
      </c>
      <c r="G114" s="50"/>
      <c r="H114" s="55">
        <f>H115+H117</f>
        <v>2091.2</v>
      </c>
      <c r="I114" s="22"/>
    </row>
    <row r="115" spans="2:9" s="40" customFormat="1" ht="24.75" customHeight="1">
      <c r="B115" s="10" t="s">
        <v>81</v>
      </c>
      <c r="C115" s="48" t="s">
        <v>640</v>
      </c>
      <c r="D115" s="50" t="s">
        <v>637</v>
      </c>
      <c r="E115" s="50" t="s">
        <v>600</v>
      </c>
      <c r="F115" s="65" t="s">
        <v>231</v>
      </c>
      <c r="G115" s="50"/>
      <c r="H115" s="55">
        <f>H116</f>
        <v>1486.6</v>
      </c>
      <c r="I115" s="22"/>
    </row>
    <row r="116" spans="2:9" s="40" customFormat="1" ht="15.75" customHeight="1">
      <c r="B116" s="11" t="s">
        <v>11</v>
      </c>
      <c r="C116" s="48" t="s">
        <v>640</v>
      </c>
      <c r="D116" s="50" t="s">
        <v>637</v>
      </c>
      <c r="E116" s="50" t="s">
        <v>600</v>
      </c>
      <c r="F116" s="65" t="s">
        <v>231</v>
      </c>
      <c r="G116" s="50" t="s">
        <v>12</v>
      </c>
      <c r="H116" s="55">
        <f>2129-642.4</f>
        <v>1486.6</v>
      </c>
      <c r="I116" s="22"/>
    </row>
    <row r="117" spans="2:9" s="66" customFormat="1" ht="90.75" customHeight="1">
      <c r="B117" s="62" t="s">
        <v>337</v>
      </c>
      <c r="C117" s="48" t="s">
        <v>640</v>
      </c>
      <c r="D117" s="50" t="s">
        <v>637</v>
      </c>
      <c r="E117" s="50" t="s">
        <v>600</v>
      </c>
      <c r="F117" s="63" t="s">
        <v>233</v>
      </c>
      <c r="G117" s="50"/>
      <c r="H117" s="64">
        <f>H118</f>
        <v>604.6</v>
      </c>
      <c r="I117" s="22"/>
    </row>
    <row r="118" spans="2:9" s="40" customFormat="1" ht="15.75" customHeight="1">
      <c r="B118" s="11" t="s">
        <v>11</v>
      </c>
      <c r="C118" s="48" t="s">
        <v>640</v>
      </c>
      <c r="D118" s="50" t="s">
        <v>637</v>
      </c>
      <c r="E118" s="50" t="s">
        <v>600</v>
      </c>
      <c r="F118" s="63" t="s">
        <v>233</v>
      </c>
      <c r="G118" s="50" t="s">
        <v>12</v>
      </c>
      <c r="H118" s="64">
        <f>643.1-138.5+100</f>
        <v>604.6</v>
      </c>
      <c r="I118" s="22"/>
    </row>
    <row r="119" spans="2:8" s="40" customFormat="1" ht="43.5" customHeight="1">
      <c r="B119" s="59" t="s">
        <v>160</v>
      </c>
      <c r="C119" s="41" t="s">
        <v>640</v>
      </c>
      <c r="D119" s="36" t="s">
        <v>637</v>
      </c>
      <c r="E119" s="36" t="s">
        <v>600</v>
      </c>
      <c r="F119" s="43" t="s">
        <v>204</v>
      </c>
      <c r="G119" s="36"/>
      <c r="H119" s="53">
        <f>H120</f>
        <v>20</v>
      </c>
    </row>
    <row r="120" spans="2:8" s="40" customFormat="1" ht="28.5" customHeight="1">
      <c r="B120" s="59" t="s">
        <v>341</v>
      </c>
      <c r="C120" s="41" t="s">
        <v>640</v>
      </c>
      <c r="D120" s="36" t="s">
        <v>637</v>
      </c>
      <c r="E120" s="36" t="s">
        <v>600</v>
      </c>
      <c r="F120" s="43" t="s">
        <v>544</v>
      </c>
      <c r="G120" s="36"/>
      <c r="H120" s="53">
        <f>H121</f>
        <v>20</v>
      </c>
    </row>
    <row r="121" spans="2:8" s="40" customFormat="1" ht="56.25" customHeight="1">
      <c r="B121" s="9" t="s">
        <v>342</v>
      </c>
      <c r="C121" s="41" t="s">
        <v>640</v>
      </c>
      <c r="D121" s="36" t="s">
        <v>637</v>
      </c>
      <c r="E121" s="36" t="s">
        <v>600</v>
      </c>
      <c r="F121" s="47" t="s">
        <v>275</v>
      </c>
      <c r="G121" s="36"/>
      <c r="H121" s="53">
        <f>H122</f>
        <v>20</v>
      </c>
    </row>
    <row r="122" spans="2:8" s="40" customFormat="1" ht="30" customHeight="1">
      <c r="B122" s="9" t="s">
        <v>83</v>
      </c>
      <c r="C122" s="41" t="s">
        <v>640</v>
      </c>
      <c r="D122" s="36" t="s">
        <v>637</v>
      </c>
      <c r="E122" s="36" t="s">
        <v>600</v>
      </c>
      <c r="F122" s="47" t="s">
        <v>276</v>
      </c>
      <c r="G122" s="36"/>
      <c r="H122" s="53">
        <f>H123</f>
        <v>20</v>
      </c>
    </row>
    <row r="123" spans="2:8" s="40" customFormat="1" ht="15.75" customHeight="1">
      <c r="B123" s="6" t="s">
        <v>11</v>
      </c>
      <c r="C123" s="41" t="s">
        <v>640</v>
      </c>
      <c r="D123" s="36" t="s">
        <v>637</v>
      </c>
      <c r="E123" s="36" t="s">
        <v>600</v>
      </c>
      <c r="F123" s="47" t="s">
        <v>276</v>
      </c>
      <c r="G123" s="36" t="s">
        <v>12</v>
      </c>
      <c r="H123" s="53">
        <v>20</v>
      </c>
    </row>
    <row r="124" spans="2:8" s="40" customFormat="1" ht="27" customHeight="1">
      <c r="B124" s="67" t="s">
        <v>657</v>
      </c>
      <c r="C124" s="68">
        <v>114</v>
      </c>
      <c r="D124" s="33"/>
      <c r="E124" s="36"/>
      <c r="F124" s="35"/>
      <c r="G124" s="35"/>
      <c r="H124" s="53">
        <f>H125</f>
        <v>2755.9</v>
      </c>
    </row>
    <row r="125" spans="2:8" s="40" customFormat="1" ht="15.75" customHeight="1">
      <c r="B125" s="9" t="s">
        <v>658</v>
      </c>
      <c r="C125" s="41" t="s">
        <v>638</v>
      </c>
      <c r="D125" s="41" t="s">
        <v>595</v>
      </c>
      <c r="E125" s="41"/>
      <c r="F125" s="35"/>
      <c r="G125" s="35"/>
      <c r="H125" s="53">
        <f>H126+H131+H137</f>
        <v>2755.9</v>
      </c>
    </row>
    <row r="126" spans="2:8" s="40" customFormat="1" ht="31.5" customHeight="1">
      <c r="B126" s="9" t="s">
        <v>343</v>
      </c>
      <c r="C126" s="41" t="s">
        <v>638</v>
      </c>
      <c r="D126" s="41" t="s">
        <v>595</v>
      </c>
      <c r="E126" s="41" t="s">
        <v>600</v>
      </c>
      <c r="F126" s="35"/>
      <c r="G126" s="36"/>
      <c r="H126" s="53">
        <f>H128</f>
        <v>1350</v>
      </c>
    </row>
    <row r="127" spans="2:8" s="40" customFormat="1" ht="27" customHeight="1">
      <c r="B127" s="9" t="s">
        <v>344</v>
      </c>
      <c r="C127" s="41" t="s">
        <v>638</v>
      </c>
      <c r="D127" s="41" t="s">
        <v>595</v>
      </c>
      <c r="E127" s="41" t="s">
        <v>600</v>
      </c>
      <c r="F127" s="35" t="s">
        <v>186</v>
      </c>
      <c r="G127" s="36"/>
      <c r="H127" s="53">
        <f>H130</f>
        <v>1350</v>
      </c>
    </row>
    <row r="128" spans="2:8" s="40" customFormat="1" ht="24" customHeight="1">
      <c r="B128" s="9" t="s">
        <v>4</v>
      </c>
      <c r="C128" s="41" t="s">
        <v>638</v>
      </c>
      <c r="D128" s="41" t="s">
        <v>595</v>
      </c>
      <c r="E128" s="41" t="s">
        <v>600</v>
      </c>
      <c r="F128" s="35" t="s">
        <v>187</v>
      </c>
      <c r="G128" s="36"/>
      <c r="H128" s="53">
        <f>H130</f>
        <v>1350</v>
      </c>
    </row>
    <row r="129" spans="2:8" s="40" customFormat="1" ht="30" customHeight="1">
      <c r="B129" s="9" t="s">
        <v>79</v>
      </c>
      <c r="C129" s="41" t="s">
        <v>638</v>
      </c>
      <c r="D129" s="41" t="s">
        <v>595</v>
      </c>
      <c r="E129" s="41" t="s">
        <v>600</v>
      </c>
      <c r="F129" s="35" t="s">
        <v>188</v>
      </c>
      <c r="G129" s="36"/>
      <c r="H129" s="53">
        <f>H130</f>
        <v>1350</v>
      </c>
    </row>
    <row r="130" spans="2:8" s="40" customFormat="1" ht="31.5" customHeight="1">
      <c r="B130" s="6" t="s">
        <v>587</v>
      </c>
      <c r="C130" s="41" t="s">
        <v>638</v>
      </c>
      <c r="D130" s="41" t="s">
        <v>595</v>
      </c>
      <c r="E130" s="41" t="s">
        <v>600</v>
      </c>
      <c r="F130" s="35" t="s">
        <v>188</v>
      </c>
      <c r="G130" s="36" t="s">
        <v>2</v>
      </c>
      <c r="H130" s="53">
        <v>1350</v>
      </c>
    </row>
    <row r="131" spans="2:8" s="40" customFormat="1" ht="43.5" customHeight="1">
      <c r="B131" s="103" t="s">
        <v>345</v>
      </c>
      <c r="C131" s="41" t="s">
        <v>638</v>
      </c>
      <c r="D131" s="41" t="s">
        <v>595</v>
      </c>
      <c r="E131" s="41" t="s">
        <v>597</v>
      </c>
      <c r="F131" s="35"/>
      <c r="G131" s="36"/>
      <c r="H131" s="53">
        <f>H132</f>
        <v>1323.5</v>
      </c>
    </row>
    <row r="132" spans="2:8" s="40" customFormat="1" ht="32.25" customHeight="1">
      <c r="B132" s="9" t="s">
        <v>346</v>
      </c>
      <c r="C132" s="41" t="s">
        <v>638</v>
      </c>
      <c r="D132" s="41" t="s">
        <v>595</v>
      </c>
      <c r="E132" s="41" t="s">
        <v>597</v>
      </c>
      <c r="F132" s="35" t="s">
        <v>189</v>
      </c>
      <c r="G132" s="36"/>
      <c r="H132" s="53">
        <f>H133</f>
        <v>1323.5</v>
      </c>
    </row>
    <row r="133" spans="2:8" s="40" customFormat="1" ht="31.5" customHeight="1">
      <c r="B133" s="9" t="s">
        <v>79</v>
      </c>
      <c r="C133" s="41" t="s">
        <v>638</v>
      </c>
      <c r="D133" s="41" t="s">
        <v>595</v>
      </c>
      <c r="E133" s="41" t="s">
        <v>597</v>
      </c>
      <c r="F133" s="35" t="s">
        <v>190</v>
      </c>
      <c r="G133" s="36"/>
      <c r="H133" s="53">
        <f>H134+H135+H136</f>
        <v>1323.5</v>
      </c>
    </row>
    <row r="134" spans="2:8" s="40" customFormat="1" ht="27" customHeight="1">
      <c r="B134" s="6" t="s">
        <v>587</v>
      </c>
      <c r="C134" s="41" t="s">
        <v>638</v>
      </c>
      <c r="D134" s="41" t="s">
        <v>595</v>
      </c>
      <c r="E134" s="41" t="s">
        <v>597</v>
      </c>
      <c r="F134" s="35" t="s">
        <v>190</v>
      </c>
      <c r="G134" s="36" t="s">
        <v>2</v>
      </c>
      <c r="H134" s="53">
        <v>885.5</v>
      </c>
    </row>
    <row r="135" spans="2:8" s="40" customFormat="1" ht="30" customHeight="1">
      <c r="B135" s="6" t="s">
        <v>584</v>
      </c>
      <c r="C135" s="41" t="s">
        <v>638</v>
      </c>
      <c r="D135" s="41" t="s">
        <v>595</v>
      </c>
      <c r="E135" s="41" t="s">
        <v>597</v>
      </c>
      <c r="F135" s="35" t="s">
        <v>190</v>
      </c>
      <c r="G135" s="36" t="s">
        <v>6</v>
      </c>
      <c r="H135" s="53">
        <f>380+50</f>
        <v>430</v>
      </c>
    </row>
    <row r="136" spans="2:8" s="40" customFormat="1" ht="15" customHeight="1">
      <c r="B136" s="6" t="s">
        <v>5</v>
      </c>
      <c r="C136" s="41" t="s">
        <v>638</v>
      </c>
      <c r="D136" s="41" t="s">
        <v>595</v>
      </c>
      <c r="E136" s="41" t="s">
        <v>597</v>
      </c>
      <c r="F136" s="35" t="s">
        <v>190</v>
      </c>
      <c r="G136" s="36" t="s">
        <v>7</v>
      </c>
      <c r="H136" s="53">
        <v>8</v>
      </c>
    </row>
    <row r="137" spans="2:8" s="40" customFormat="1" ht="15.75" customHeight="1">
      <c r="B137" s="59" t="s">
        <v>634</v>
      </c>
      <c r="C137" s="41" t="s">
        <v>638</v>
      </c>
      <c r="D137" s="41" t="s">
        <v>595</v>
      </c>
      <c r="E137" s="41" t="s">
        <v>670</v>
      </c>
      <c r="F137" s="35"/>
      <c r="G137" s="36"/>
      <c r="H137" s="42">
        <f>H139</f>
        <v>82.4</v>
      </c>
    </row>
    <row r="138" spans="2:8" s="40" customFormat="1" ht="36" customHeight="1">
      <c r="B138" s="9" t="s">
        <v>347</v>
      </c>
      <c r="C138" s="41" t="s">
        <v>638</v>
      </c>
      <c r="D138" s="41" t="s">
        <v>595</v>
      </c>
      <c r="E138" s="41" t="s">
        <v>670</v>
      </c>
      <c r="F138" s="35" t="s">
        <v>191</v>
      </c>
      <c r="G138" s="36"/>
      <c r="H138" s="42">
        <f>H139</f>
        <v>82.4</v>
      </c>
    </row>
    <row r="139" spans="2:8" s="40" customFormat="1" ht="29.25" customHeight="1">
      <c r="B139" s="9" t="s">
        <v>348</v>
      </c>
      <c r="C139" s="41" t="s">
        <v>638</v>
      </c>
      <c r="D139" s="41" t="s">
        <v>595</v>
      </c>
      <c r="E139" s="41" t="s">
        <v>670</v>
      </c>
      <c r="F139" s="43" t="s">
        <v>192</v>
      </c>
      <c r="G139" s="36"/>
      <c r="H139" s="42">
        <f>H140</f>
        <v>82.4</v>
      </c>
    </row>
    <row r="140" spans="2:8" s="40" customFormat="1" ht="18" customHeight="1">
      <c r="B140" s="6" t="s">
        <v>5</v>
      </c>
      <c r="C140" s="41" t="s">
        <v>638</v>
      </c>
      <c r="D140" s="41" t="s">
        <v>595</v>
      </c>
      <c r="E140" s="41" t="s">
        <v>670</v>
      </c>
      <c r="F140" s="43" t="s">
        <v>192</v>
      </c>
      <c r="G140" s="36" t="s">
        <v>7</v>
      </c>
      <c r="H140" s="53">
        <v>82.4</v>
      </c>
    </row>
    <row r="141" spans="2:8" s="40" customFormat="1" ht="30" customHeight="1">
      <c r="B141" s="8" t="s">
        <v>662</v>
      </c>
      <c r="C141" s="37" t="s">
        <v>639</v>
      </c>
      <c r="D141" s="41"/>
      <c r="E141" s="41"/>
      <c r="F141" s="35"/>
      <c r="G141" s="36"/>
      <c r="H141" s="53">
        <f>H142+H226+H240+H259++H276+H299+H309+H285</f>
        <v>89294.30000000002</v>
      </c>
    </row>
    <row r="142" spans="2:8" s="40" customFormat="1" ht="15.75" customHeight="1">
      <c r="B142" s="69" t="s">
        <v>658</v>
      </c>
      <c r="C142" s="41" t="s">
        <v>639</v>
      </c>
      <c r="D142" s="41" t="s">
        <v>595</v>
      </c>
      <c r="E142" s="41"/>
      <c r="F142" s="35"/>
      <c r="G142" s="36"/>
      <c r="H142" s="53">
        <f>H143+H176+H172+H165+H169</f>
        <v>41227</v>
      </c>
    </row>
    <row r="143" spans="2:8" s="40" customFormat="1" ht="45.75" customHeight="1">
      <c r="B143" s="59" t="s">
        <v>349</v>
      </c>
      <c r="C143" s="41" t="s">
        <v>639</v>
      </c>
      <c r="D143" s="41" t="s">
        <v>595</v>
      </c>
      <c r="E143" s="41" t="s">
        <v>608</v>
      </c>
      <c r="F143" s="35"/>
      <c r="G143" s="36"/>
      <c r="H143" s="53">
        <f>H155+H161+H144</f>
        <v>14396</v>
      </c>
    </row>
    <row r="144" spans="2:8" s="40" customFormat="1" ht="45.75" customHeight="1">
      <c r="B144" s="93" t="s">
        <v>350</v>
      </c>
      <c r="C144" s="41" t="s">
        <v>639</v>
      </c>
      <c r="D144" s="41" t="s">
        <v>595</v>
      </c>
      <c r="E144" s="41" t="s">
        <v>608</v>
      </c>
      <c r="F144" s="70" t="s">
        <v>309</v>
      </c>
      <c r="G144" s="36"/>
      <c r="H144" s="53">
        <f>H145+H148+H150+H153</f>
        <v>13448</v>
      </c>
    </row>
    <row r="145" spans="2:8" s="40" customFormat="1" ht="30" customHeight="1">
      <c r="B145" s="9" t="s">
        <v>351</v>
      </c>
      <c r="C145" s="41" t="s">
        <v>639</v>
      </c>
      <c r="D145" s="41" t="s">
        <v>595</v>
      </c>
      <c r="E145" s="41" t="s">
        <v>608</v>
      </c>
      <c r="F145" s="70" t="s">
        <v>310</v>
      </c>
      <c r="G145" s="36"/>
      <c r="H145" s="53">
        <f>H146+H147</f>
        <v>1915</v>
      </c>
    </row>
    <row r="146" spans="2:8" s="40" customFormat="1" ht="30" customHeight="1">
      <c r="B146" s="6" t="s">
        <v>584</v>
      </c>
      <c r="C146" s="41" t="s">
        <v>639</v>
      </c>
      <c r="D146" s="41" t="s">
        <v>595</v>
      </c>
      <c r="E146" s="41" t="s">
        <v>608</v>
      </c>
      <c r="F146" s="70" t="s">
        <v>310</v>
      </c>
      <c r="G146" s="36" t="s">
        <v>6</v>
      </c>
      <c r="H146" s="42">
        <f>1875-50</f>
        <v>1825</v>
      </c>
    </row>
    <row r="147" spans="2:8" s="40" customFormat="1" ht="20.25" customHeight="1">
      <c r="B147" s="6" t="s">
        <v>5</v>
      </c>
      <c r="C147" s="41" t="s">
        <v>639</v>
      </c>
      <c r="D147" s="41" t="s">
        <v>595</v>
      </c>
      <c r="E147" s="41" t="s">
        <v>608</v>
      </c>
      <c r="F147" s="70" t="s">
        <v>310</v>
      </c>
      <c r="G147" s="36" t="s">
        <v>7</v>
      </c>
      <c r="H147" s="42">
        <v>90</v>
      </c>
    </row>
    <row r="148" spans="2:8" s="40" customFormat="1" ht="33" customHeight="1">
      <c r="B148" s="9" t="s">
        <v>352</v>
      </c>
      <c r="C148" s="41" t="s">
        <v>639</v>
      </c>
      <c r="D148" s="41" t="s">
        <v>595</v>
      </c>
      <c r="E148" s="41" t="s">
        <v>608</v>
      </c>
      <c r="F148" s="70" t="s">
        <v>311</v>
      </c>
      <c r="G148" s="36"/>
      <c r="H148" s="42">
        <f>H149</f>
        <v>11165.6</v>
      </c>
    </row>
    <row r="149" spans="2:8" s="40" customFormat="1" ht="27.75" customHeight="1">
      <c r="B149" s="6" t="s">
        <v>587</v>
      </c>
      <c r="C149" s="41" t="s">
        <v>639</v>
      </c>
      <c r="D149" s="41" t="s">
        <v>595</v>
      </c>
      <c r="E149" s="41" t="s">
        <v>608</v>
      </c>
      <c r="F149" s="70" t="s">
        <v>311</v>
      </c>
      <c r="G149" s="36" t="s">
        <v>2</v>
      </c>
      <c r="H149" s="42">
        <f>15499.6-1334-4000+1000</f>
        <v>11165.6</v>
      </c>
    </row>
    <row r="150" spans="2:8" s="40" customFormat="1" ht="83.25" customHeight="1">
      <c r="B150" s="59" t="s">
        <v>92</v>
      </c>
      <c r="C150" s="41" t="s">
        <v>639</v>
      </c>
      <c r="D150" s="41" t="s">
        <v>595</v>
      </c>
      <c r="E150" s="41" t="s">
        <v>608</v>
      </c>
      <c r="F150" s="35" t="s">
        <v>368</v>
      </c>
      <c r="G150" s="36"/>
      <c r="H150" s="42">
        <f>H151+H152</f>
        <v>333</v>
      </c>
    </row>
    <row r="151" spans="2:8" s="40" customFormat="1" ht="27.75" customHeight="1">
      <c r="B151" s="6" t="s">
        <v>587</v>
      </c>
      <c r="C151" s="41" t="s">
        <v>639</v>
      </c>
      <c r="D151" s="41" t="s">
        <v>595</v>
      </c>
      <c r="E151" s="41" t="s">
        <v>608</v>
      </c>
      <c r="F151" s="35" t="s">
        <v>368</v>
      </c>
      <c r="G151" s="36" t="s">
        <v>2</v>
      </c>
      <c r="H151" s="72">
        <v>292.5</v>
      </c>
    </row>
    <row r="152" spans="2:8" s="40" customFormat="1" ht="31.5" customHeight="1">
      <c r="B152" s="6" t="s">
        <v>584</v>
      </c>
      <c r="C152" s="41" t="s">
        <v>639</v>
      </c>
      <c r="D152" s="41" t="s">
        <v>595</v>
      </c>
      <c r="E152" s="41" t="s">
        <v>608</v>
      </c>
      <c r="F152" s="35" t="s">
        <v>368</v>
      </c>
      <c r="G152" s="36" t="s">
        <v>6</v>
      </c>
      <c r="H152" s="42">
        <v>40.5</v>
      </c>
    </row>
    <row r="153" spans="2:8" s="40" customFormat="1" ht="78" customHeight="1">
      <c r="B153" s="59" t="s">
        <v>354</v>
      </c>
      <c r="C153" s="41" t="s">
        <v>639</v>
      </c>
      <c r="D153" s="41" t="s">
        <v>595</v>
      </c>
      <c r="E153" s="41" t="s">
        <v>608</v>
      </c>
      <c r="F153" s="35" t="s">
        <v>369</v>
      </c>
      <c r="G153" s="36"/>
      <c r="H153" s="42">
        <f>H154</f>
        <v>34.4</v>
      </c>
    </row>
    <row r="154" spans="2:8" s="40" customFormat="1" ht="30.75" customHeight="1">
      <c r="B154" s="6" t="s">
        <v>587</v>
      </c>
      <c r="C154" s="41" t="s">
        <v>639</v>
      </c>
      <c r="D154" s="41" t="s">
        <v>595</v>
      </c>
      <c r="E154" s="41" t="s">
        <v>608</v>
      </c>
      <c r="F154" s="35" t="s">
        <v>369</v>
      </c>
      <c r="G154" s="36" t="s">
        <v>2</v>
      </c>
      <c r="H154" s="42">
        <v>34.4</v>
      </c>
    </row>
    <row r="155" spans="2:8" s="40" customFormat="1" ht="44.25" customHeight="1">
      <c r="B155" s="59" t="s">
        <v>160</v>
      </c>
      <c r="C155" s="41" t="s">
        <v>639</v>
      </c>
      <c r="D155" s="41" t="s">
        <v>595</v>
      </c>
      <c r="E155" s="41" t="s">
        <v>608</v>
      </c>
      <c r="F155" s="43" t="s">
        <v>204</v>
      </c>
      <c r="G155" s="36"/>
      <c r="H155" s="42">
        <f>H156</f>
        <v>636.6</v>
      </c>
    </row>
    <row r="156" spans="2:8" s="40" customFormat="1" ht="31.5" customHeight="1">
      <c r="B156" s="59" t="s">
        <v>356</v>
      </c>
      <c r="C156" s="41" t="s">
        <v>639</v>
      </c>
      <c r="D156" s="41" t="s">
        <v>595</v>
      </c>
      <c r="E156" s="41" t="s">
        <v>608</v>
      </c>
      <c r="F156" s="43" t="s">
        <v>544</v>
      </c>
      <c r="G156" s="36"/>
      <c r="H156" s="42">
        <f>H157</f>
        <v>636.6</v>
      </c>
    </row>
    <row r="157" spans="2:8" s="40" customFormat="1" ht="47.25" customHeight="1">
      <c r="B157" s="9" t="s">
        <v>357</v>
      </c>
      <c r="C157" s="41" t="s">
        <v>639</v>
      </c>
      <c r="D157" s="41" t="s">
        <v>595</v>
      </c>
      <c r="E157" s="41" t="s">
        <v>608</v>
      </c>
      <c r="F157" s="43" t="s">
        <v>206</v>
      </c>
      <c r="G157" s="36"/>
      <c r="H157" s="42">
        <f>H158</f>
        <v>636.6</v>
      </c>
    </row>
    <row r="158" spans="2:8" s="40" customFormat="1" ht="82.5" customHeight="1">
      <c r="B158" s="9" t="s">
        <v>14</v>
      </c>
      <c r="C158" s="41" t="s">
        <v>639</v>
      </c>
      <c r="D158" s="41" t="s">
        <v>595</v>
      </c>
      <c r="E158" s="41" t="s">
        <v>608</v>
      </c>
      <c r="F158" s="43" t="s">
        <v>207</v>
      </c>
      <c r="G158" s="36"/>
      <c r="H158" s="42">
        <f>H159+H160</f>
        <v>636.6</v>
      </c>
    </row>
    <row r="159" spans="2:8" s="40" customFormat="1" ht="27" customHeight="1">
      <c r="B159" s="6" t="s">
        <v>587</v>
      </c>
      <c r="C159" s="41" t="s">
        <v>639</v>
      </c>
      <c r="D159" s="41" t="s">
        <v>595</v>
      </c>
      <c r="E159" s="41" t="s">
        <v>608</v>
      </c>
      <c r="F159" s="43" t="s">
        <v>207</v>
      </c>
      <c r="G159" s="36" t="s">
        <v>2</v>
      </c>
      <c r="H159" s="42">
        <f>591.5-10</f>
        <v>581.5</v>
      </c>
    </row>
    <row r="160" spans="2:8" s="40" customFormat="1" ht="30.75" customHeight="1">
      <c r="B160" s="6" t="s">
        <v>584</v>
      </c>
      <c r="C160" s="41" t="s">
        <v>639</v>
      </c>
      <c r="D160" s="41" t="s">
        <v>595</v>
      </c>
      <c r="E160" s="41" t="s">
        <v>608</v>
      </c>
      <c r="F160" s="43" t="s">
        <v>207</v>
      </c>
      <c r="G160" s="36" t="s">
        <v>6</v>
      </c>
      <c r="H160" s="53">
        <f>45.1+10</f>
        <v>55.1</v>
      </c>
    </row>
    <row r="161" spans="2:8" s="40" customFormat="1" ht="30.75" customHeight="1">
      <c r="B161" s="6" t="s">
        <v>432</v>
      </c>
      <c r="C161" s="41" t="s">
        <v>639</v>
      </c>
      <c r="D161" s="41" t="s">
        <v>595</v>
      </c>
      <c r="E161" s="41" t="s">
        <v>608</v>
      </c>
      <c r="F161" s="35" t="s">
        <v>430</v>
      </c>
      <c r="G161" s="36"/>
      <c r="H161" s="53">
        <f>H162</f>
        <v>311.4</v>
      </c>
    </row>
    <row r="162" spans="2:8" s="40" customFormat="1" ht="31.5" customHeight="1">
      <c r="B162" s="59" t="s">
        <v>353</v>
      </c>
      <c r="C162" s="41" t="s">
        <v>639</v>
      </c>
      <c r="D162" s="41" t="s">
        <v>595</v>
      </c>
      <c r="E162" s="41" t="s">
        <v>608</v>
      </c>
      <c r="F162" s="71" t="s">
        <v>431</v>
      </c>
      <c r="G162" s="36"/>
      <c r="H162" s="53">
        <f>H163+H164</f>
        <v>311.4</v>
      </c>
    </row>
    <row r="163" spans="2:8" s="40" customFormat="1" ht="29.25" customHeight="1">
      <c r="B163" s="6" t="s">
        <v>587</v>
      </c>
      <c r="C163" s="41" t="s">
        <v>639</v>
      </c>
      <c r="D163" s="41" t="s">
        <v>595</v>
      </c>
      <c r="E163" s="41" t="s">
        <v>608</v>
      </c>
      <c r="F163" s="71" t="s">
        <v>431</v>
      </c>
      <c r="G163" s="36" t="s">
        <v>2</v>
      </c>
      <c r="H163" s="53">
        <v>291.2</v>
      </c>
    </row>
    <row r="164" spans="2:8" s="40" customFormat="1" ht="30" customHeight="1">
      <c r="B164" s="6" t="s">
        <v>584</v>
      </c>
      <c r="C164" s="41" t="s">
        <v>639</v>
      </c>
      <c r="D164" s="41" t="s">
        <v>595</v>
      </c>
      <c r="E164" s="41" t="s">
        <v>608</v>
      </c>
      <c r="F164" s="71" t="s">
        <v>431</v>
      </c>
      <c r="G164" s="36" t="s">
        <v>6</v>
      </c>
      <c r="H164" s="53">
        <v>20.2</v>
      </c>
    </row>
    <row r="165" spans="2:8" s="40" customFormat="1" ht="16.5" customHeight="1">
      <c r="B165" s="6" t="s">
        <v>163</v>
      </c>
      <c r="C165" s="41" t="s">
        <v>639</v>
      </c>
      <c r="D165" s="36" t="s">
        <v>595</v>
      </c>
      <c r="E165" s="36" t="s">
        <v>598</v>
      </c>
      <c r="F165" s="102"/>
      <c r="G165" s="35"/>
      <c r="H165" s="53">
        <f>H166</f>
        <v>18</v>
      </c>
    </row>
    <row r="166" spans="2:8" s="40" customFormat="1" ht="16.5" customHeight="1">
      <c r="B166" s="6" t="s">
        <v>317</v>
      </c>
      <c r="C166" s="41" t="s">
        <v>639</v>
      </c>
      <c r="D166" s="36" t="s">
        <v>595</v>
      </c>
      <c r="E166" s="36" t="s">
        <v>598</v>
      </c>
      <c r="F166" s="35" t="s">
        <v>316</v>
      </c>
      <c r="G166" s="35"/>
      <c r="H166" s="53">
        <f>H167</f>
        <v>18</v>
      </c>
    </row>
    <row r="167" spans="2:8" s="40" customFormat="1" ht="39.75" customHeight="1">
      <c r="B167" s="13" t="s">
        <v>315</v>
      </c>
      <c r="C167" s="41" t="s">
        <v>639</v>
      </c>
      <c r="D167" s="36" t="s">
        <v>595</v>
      </c>
      <c r="E167" s="36" t="s">
        <v>598</v>
      </c>
      <c r="F167" s="43" t="s">
        <v>318</v>
      </c>
      <c r="G167" s="35"/>
      <c r="H167" s="53">
        <f>H168</f>
        <v>18</v>
      </c>
    </row>
    <row r="168" spans="2:8" s="40" customFormat="1" ht="30" customHeight="1">
      <c r="B168" s="6" t="s">
        <v>584</v>
      </c>
      <c r="C168" s="41" t="s">
        <v>639</v>
      </c>
      <c r="D168" s="36" t="s">
        <v>595</v>
      </c>
      <c r="E168" s="36" t="s">
        <v>598</v>
      </c>
      <c r="F168" s="43" t="s">
        <v>318</v>
      </c>
      <c r="G168" s="35">
        <v>240</v>
      </c>
      <c r="H168" s="53">
        <v>18</v>
      </c>
    </row>
    <row r="169" spans="2:8" s="40" customFormat="1" ht="18.75" customHeight="1" hidden="1">
      <c r="B169" s="59" t="s">
        <v>177</v>
      </c>
      <c r="C169" s="41" t="s">
        <v>639</v>
      </c>
      <c r="D169" s="36" t="s">
        <v>595</v>
      </c>
      <c r="E169" s="36" t="s">
        <v>607</v>
      </c>
      <c r="F169" s="35"/>
      <c r="G169" s="35"/>
      <c r="H169" s="53">
        <f>H170</f>
        <v>0</v>
      </c>
    </row>
    <row r="170" spans="2:8" s="40" customFormat="1" ht="19.5" customHeight="1" hidden="1">
      <c r="B170" s="9" t="s">
        <v>178</v>
      </c>
      <c r="C170" s="41" t="s">
        <v>639</v>
      </c>
      <c r="D170" s="36" t="s">
        <v>595</v>
      </c>
      <c r="E170" s="36" t="s">
        <v>607</v>
      </c>
      <c r="F170" s="35" t="s">
        <v>179</v>
      </c>
      <c r="G170" s="35"/>
      <c r="H170" s="53">
        <f>H171</f>
        <v>0</v>
      </c>
    </row>
    <row r="171" spans="2:8" s="40" customFormat="1" ht="25.5" customHeight="1" hidden="1">
      <c r="B171" s="6" t="s">
        <v>10</v>
      </c>
      <c r="C171" s="41" t="s">
        <v>639</v>
      </c>
      <c r="D171" s="36" t="s">
        <v>595</v>
      </c>
      <c r="E171" s="36" t="s">
        <v>607</v>
      </c>
      <c r="F171" s="35" t="s">
        <v>179</v>
      </c>
      <c r="G171" s="35">
        <v>240</v>
      </c>
      <c r="H171" s="53"/>
    </row>
    <row r="172" spans="2:8" s="40" customFormat="1" ht="16.5" customHeight="1">
      <c r="B172" s="6" t="s">
        <v>154</v>
      </c>
      <c r="C172" s="41" t="s">
        <v>639</v>
      </c>
      <c r="D172" s="41" t="s">
        <v>595</v>
      </c>
      <c r="E172" s="41" t="s">
        <v>637</v>
      </c>
      <c r="F172" s="71"/>
      <c r="G172" s="36"/>
      <c r="H172" s="53">
        <f>H173</f>
        <v>100</v>
      </c>
    </row>
    <row r="173" spans="2:8" s="40" customFormat="1" ht="16.5" customHeight="1">
      <c r="B173" s="6" t="s">
        <v>319</v>
      </c>
      <c r="C173" s="41" t="s">
        <v>639</v>
      </c>
      <c r="D173" s="41" t="s">
        <v>595</v>
      </c>
      <c r="E173" s="41" t="s">
        <v>637</v>
      </c>
      <c r="F173" s="71" t="s">
        <v>320</v>
      </c>
      <c r="G173" s="36"/>
      <c r="H173" s="53">
        <f>H174</f>
        <v>100</v>
      </c>
    </row>
    <row r="174" spans="2:8" s="40" customFormat="1" ht="29.25" customHeight="1">
      <c r="B174" s="6" t="s">
        <v>322</v>
      </c>
      <c r="C174" s="41" t="s">
        <v>639</v>
      </c>
      <c r="D174" s="41" t="s">
        <v>595</v>
      </c>
      <c r="E174" s="41" t="s">
        <v>637</v>
      </c>
      <c r="F174" s="71" t="s">
        <v>321</v>
      </c>
      <c r="G174" s="36"/>
      <c r="H174" s="53">
        <f>H175</f>
        <v>100</v>
      </c>
    </row>
    <row r="175" spans="2:8" s="40" customFormat="1" ht="15.75" customHeight="1">
      <c r="B175" s="6" t="s">
        <v>155</v>
      </c>
      <c r="C175" s="41" t="s">
        <v>639</v>
      </c>
      <c r="D175" s="41" t="s">
        <v>595</v>
      </c>
      <c r="E175" s="41" t="s">
        <v>637</v>
      </c>
      <c r="F175" s="71" t="s">
        <v>321</v>
      </c>
      <c r="G175" s="36" t="s">
        <v>156</v>
      </c>
      <c r="H175" s="53">
        <v>100</v>
      </c>
    </row>
    <row r="176" spans="2:8" s="40" customFormat="1" ht="15.75" customHeight="1">
      <c r="B176" s="59" t="s">
        <v>634</v>
      </c>
      <c r="C176" s="41" t="s">
        <v>639</v>
      </c>
      <c r="D176" s="36" t="s">
        <v>595</v>
      </c>
      <c r="E176" s="36" t="s">
        <v>670</v>
      </c>
      <c r="F176" s="35"/>
      <c r="G176" s="36"/>
      <c r="H176" s="53">
        <f>H177+H191+H196+H205+H212+H182+H184+H188+H216+H193+H223</f>
        <v>26712.999999999996</v>
      </c>
    </row>
    <row r="177" spans="2:8" s="40" customFormat="1" ht="15.75" customHeight="1">
      <c r="B177" s="6" t="s">
        <v>317</v>
      </c>
      <c r="C177" s="41" t="s">
        <v>639</v>
      </c>
      <c r="D177" s="36" t="s">
        <v>595</v>
      </c>
      <c r="E177" s="36" t="s">
        <v>670</v>
      </c>
      <c r="F177" s="35" t="s">
        <v>316</v>
      </c>
      <c r="G177" s="36"/>
      <c r="H177" s="53">
        <f>H178</f>
        <v>2086.1</v>
      </c>
    </row>
    <row r="178" spans="2:8" s="40" customFormat="1" ht="84.75" customHeight="1">
      <c r="B178" s="9" t="s">
        <v>358</v>
      </c>
      <c r="C178" s="41" t="s">
        <v>639</v>
      </c>
      <c r="D178" s="36" t="s">
        <v>595</v>
      </c>
      <c r="E178" s="36" t="s">
        <v>670</v>
      </c>
      <c r="F178" s="35" t="s">
        <v>434</v>
      </c>
      <c r="G178" s="36"/>
      <c r="H178" s="53">
        <f>H179</f>
        <v>2086.1</v>
      </c>
    </row>
    <row r="179" spans="2:8" s="40" customFormat="1" ht="28.5" customHeight="1">
      <c r="B179" s="9" t="s">
        <v>37</v>
      </c>
      <c r="C179" s="41" t="s">
        <v>639</v>
      </c>
      <c r="D179" s="36" t="s">
        <v>595</v>
      </c>
      <c r="E179" s="36" t="s">
        <v>670</v>
      </c>
      <c r="F179" s="35" t="s">
        <v>434</v>
      </c>
      <c r="G179" s="36"/>
      <c r="H179" s="53">
        <f>H180+H181</f>
        <v>2086.1</v>
      </c>
    </row>
    <row r="180" spans="2:8" s="40" customFormat="1" ht="22.5" customHeight="1">
      <c r="B180" s="59" t="s">
        <v>93</v>
      </c>
      <c r="C180" s="36" t="s">
        <v>639</v>
      </c>
      <c r="D180" s="41" t="s">
        <v>595</v>
      </c>
      <c r="E180" s="52" t="s">
        <v>670</v>
      </c>
      <c r="F180" s="35" t="s">
        <v>434</v>
      </c>
      <c r="G180" s="36" t="s">
        <v>182</v>
      </c>
      <c r="H180" s="53">
        <v>1852.5</v>
      </c>
    </row>
    <row r="181" spans="2:8" s="40" customFormat="1" ht="31.5" customHeight="1">
      <c r="B181" s="6" t="s">
        <v>584</v>
      </c>
      <c r="C181" s="36" t="s">
        <v>639</v>
      </c>
      <c r="D181" s="41" t="s">
        <v>595</v>
      </c>
      <c r="E181" s="52" t="s">
        <v>670</v>
      </c>
      <c r="F181" s="35" t="s">
        <v>434</v>
      </c>
      <c r="G181" s="36" t="s">
        <v>6</v>
      </c>
      <c r="H181" s="53">
        <v>233.6</v>
      </c>
    </row>
    <row r="182" spans="2:8" s="40" customFormat="1" ht="33.75" customHeight="1">
      <c r="B182" s="9" t="s">
        <v>175</v>
      </c>
      <c r="C182" s="36" t="s">
        <v>639</v>
      </c>
      <c r="D182" s="36" t="s">
        <v>595</v>
      </c>
      <c r="E182" s="74" t="s">
        <v>670</v>
      </c>
      <c r="F182" s="35" t="s">
        <v>170</v>
      </c>
      <c r="G182" s="36"/>
      <c r="H182" s="53">
        <f>H183</f>
        <v>31</v>
      </c>
    </row>
    <row r="183" spans="2:8" s="40" customFormat="1" ht="31.5" customHeight="1">
      <c r="B183" s="6" t="s">
        <v>584</v>
      </c>
      <c r="C183" s="36" t="s">
        <v>639</v>
      </c>
      <c r="D183" s="41" t="s">
        <v>595</v>
      </c>
      <c r="E183" s="52" t="s">
        <v>670</v>
      </c>
      <c r="F183" s="35" t="s">
        <v>170</v>
      </c>
      <c r="G183" s="36" t="s">
        <v>6</v>
      </c>
      <c r="H183" s="53">
        <v>31</v>
      </c>
    </row>
    <row r="184" spans="2:8" s="40" customFormat="1" ht="30" customHeight="1">
      <c r="B184" s="59" t="s">
        <v>183</v>
      </c>
      <c r="C184" s="36" t="s">
        <v>639</v>
      </c>
      <c r="D184" s="41" t="s">
        <v>595</v>
      </c>
      <c r="E184" s="52" t="s">
        <v>670</v>
      </c>
      <c r="F184" s="33" t="s">
        <v>181</v>
      </c>
      <c r="G184" s="36"/>
      <c r="H184" s="53">
        <f>H185+H186+H187</f>
        <v>18787.3</v>
      </c>
    </row>
    <row r="185" spans="2:8" s="40" customFormat="1" ht="24" customHeight="1">
      <c r="B185" s="59" t="s">
        <v>93</v>
      </c>
      <c r="C185" s="36" t="s">
        <v>639</v>
      </c>
      <c r="D185" s="41" t="s">
        <v>595</v>
      </c>
      <c r="E185" s="52" t="s">
        <v>670</v>
      </c>
      <c r="F185" s="33" t="s">
        <v>181</v>
      </c>
      <c r="G185" s="36" t="s">
        <v>182</v>
      </c>
      <c r="H185" s="53">
        <f>15857.7-20.5+1800</f>
        <v>17637.2</v>
      </c>
    </row>
    <row r="186" spans="2:8" s="40" customFormat="1" ht="33" customHeight="1">
      <c r="B186" s="6" t="s">
        <v>584</v>
      </c>
      <c r="C186" s="36" t="s">
        <v>639</v>
      </c>
      <c r="D186" s="41" t="s">
        <v>595</v>
      </c>
      <c r="E186" s="52" t="s">
        <v>670</v>
      </c>
      <c r="F186" s="33" t="s">
        <v>181</v>
      </c>
      <c r="G186" s="36" t="s">
        <v>6</v>
      </c>
      <c r="H186" s="53">
        <f>603.4+526.2</f>
        <v>1129.6</v>
      </c>
    </row>
    <row r="187" spans="2:8" s="40" customFormat="1" ht="19.5" customHeight="1">
      <c r="B187" s="145" t="s">
        <v>5</v>
      </c>
      <c r="C187" s="36" t="s">
        <v>639</v>
      </c>
      <c r="D187" s="41" t="s">
        <v>595</v>
      </c>
      <c r="E187" s="52" t="s">
        <v>670</v>
      </c>
      <c r="F187" s="33" t="s">
        <v>181</v>
      </c>
      <c r="G187" s="36" t="s">
        <v>7</v>
      </c>
      <c r="H187" s="53">
        <v>20.5</v>
      </c>
    </row>
    <row r="188" spans="2:8" s="40" customFormat="1" ht="20.25" customHeight="1">
      <c r="B188" s="6" t="s">
        <v>184</v>
      </c>
      <c r="C188" s="36" t="s">
        <v>639</v>
      </c>
      <c r="D188" s="41" t="s">
        <v>595</v>
      </c>
      <c r="E188" s="52" t="s">
        <v>670</v>
      </c>
      <c r="F188" s="33" t="s">
        <v>185</v>
      </c>
      <c r="G188" s="36"/>
      <c r="H188" s="53">
        <f>H189+H190</f>
        <v>2702.1</v>
      </c>
    </row>
    <row r="189" spans="2:8" s="40" customFormat="1" ht="23.25" customHeight="1">
      <c r="B189" s="59" t="s">
        <v>93</v>
      </c>
      <c r="C189" s="36" t="s">
        <v>639</v>
      </c>
      <c r="D189" s="41" t="s">
        <v>595</v>
      </c>
      <c r="E189" s="52" t="s">
        <v>670</v>
      </c>
      <c r="F189" s="33" t="s">
        <v>185</v>
      </c>
      <c r="G189" s="36" t="s">
        <v>182</v>
      </c>
      <c r="H189" s="53">
        <v>2348.1</v>
      </c>
    </row>
    <row r="190" spans="2:8" s="40" customFormat="1" ht="33.75" customHeight="1">
      <c r="B190" s="6" t="s">
        <v>584</v>
      </c>
      <c r="C190" s="36" t="s">
        <v>639</v>
      </c>
      <c r="D190" s="41" t="s">
        <v>595</v>
      </c>
      <c r="E190" s="52" t="s">
        <v>670</v>
      </c>
      <c r="F190" s="33" t="s">
        <v>185</v>
      </c>
      <c r="G190" s="36" t="s">
        <v>6</v>
      </c>
      <c r="H190" s="53">
        <v>354</v>
      </c>
    </row>
    <row r="191" spans="2:8" s="40" customFormat="1" ht="33" customHeight="1">
      <c r="B191" s="9" t="s">
        <v>8</v>
      </c>
      <c r="C191" s="41" t="s">
        <v>639</v>
      </c>
      <c r="D191" s="36" t="s">
        <v>595</v>
      </c>
      <c r="E191" s="36" t="s">
        <v>670</v>
      </c>
      <c r="F191" s="35" t="s">
        <v>208</v>
      </c>
      <c r="G191" s="36"/>
      <c r="H191" s="53">
        <f>H192</f>
        <v>50</v>
      </c>
    </row>
    <row r="192" spans="2:8" s="40" customFormat="1" ht="35.25" customHeight="1">
      <c r="B192" s="14" t="s">
        <v>50</v>
      </c>
      <c r="C192" s="41" t="s">
        <v>639</v>
      </c>
      <c r="D192" s="36" t="s">
        <v>595</v>
      </c>
      <c r="E192" s="36" t="s">
        <v>670</v>
      </c>
      <c r="F192" s="35" t="s">
        <v>208</v>
      </c>
      <c r="G192" s="36" t="s">
        <v>9</v>
      </c>
      <c r="H192" s="53">
        <v>50</v>
      </c>
    </row>
    <row r="193" spans="2:9" s="66" customFormat="1" ht="46.5" customHeight="1">
      <c r="B193" s="94" t="s">
        <v>301</v>
      </c>
      <c r="C193" s="50" t="s">
        <v>639</v>
      </c>
      <c r="D193" s="50" t="s">
        <v>595</v>
      </c>
      <c r="E193" s="50" t="s">
        <v>670</v>
      </c>
      <c r="F193" s="75" t="s">
        <v>138</v>
      </c>
      <c r="G193" s="50"/>
      <c r="H193" s="64">
        <f>H194</f>
        <v>100</v>
      </c>
      <c r="I193" s="22"/>
    </row>
    <row r="194" spans="2:9" s="66" customFormat="1" ht="35.25" customHeight="1">
      <c r="B194" s="94" t="s">
        <v>139</v>
      </c>
      <c r="C194" s="50" t="s">
        <v>639</v>
      </c>
      <c r="D194" s="50" t="s">
        <v>595</v>
      </c>
      <c r="E194" s="50" t="s">
        <v>670</v>
      </c>
      <c r="F194" s="75" t="s">
        <v>140</v>
      </c>
      <c r="G194" s="50"/>
      <c r="H194" s="64">
        <f>H195</f>
        <v>100</v>
      </c>
      <c r="I194" s="22"/>
    </row>
    <row r="195" spans="2:9" s="66" customFormat="1" ht="37.5" customHeight="1">
      <c r="B195" s="6" t="s">
        <v>584</v>
      </c>
      <c r="C195" s="50" t="s">
        <v>639</v>
      </c>
      <c r="D195" s="50" t="s">
        <v>595</v>
      </c>
      <c r="E195" s="50" t="s">
        <v>670</v>
      </c>
      <c r="F195" s="75" t="s">
        <v>141</v>
      </c>
      <c r="G195" s="50" t="s">
        <v>6</v>
      </c>
      <c r="H195" s="64">
        <v>100</v>
      </c>
      <c r="I195" s="22"/>
    </row>
    <row r="196" spans="2:8" s="40" customFormat="1" ht="43.5" customHeight="1">
      <c r="B196" s="60" t="s">
        <v>561</v>
      </c>
      <c r="C196" s="36" t="s">
        <v>639</v>
      </c>
      <c r="D196" s="36" t="s">
        <v>595</v>
      </c>
      <c r="E196" s="36" t="s">
        <v>670</v>
      </c>
      <c r="F196" s="44" t="s">
        <v>520</v>
      </c>
      <c r="G196" s="36"/>
      <c r="H196" s="53">
        <f>H197+H202</f>
        <v>205</v>
      </c>
    </row>
    <row r="197" spans="2:8" s="40" customFormat="1" ht="55.5" customHeight="1">
      <c r="B197" s="6" t="s">
        <v>370</v>
      </c>
      <c r="C197" s="41" t="s">
        <v>639</v>
      </c>
      <c r="D197" s="36" t="s">
        <v>595</v>
      </c>
      <c r="E197" s="36" t="s">
        <v>670</v>
      </c>
      <c r="F197" s="44" t="s">
        <v>563</v>
      </c>
      <c r="G197" s="36"/>
      <c r="H197" s="53">
        <f>H198+H200</f>
        <v>200</v>
      </c>
    </row>
    <row r="198" spans="2:8" s="40" customFormat="1" ht="29.25" customHeight="1">
      <c r="B198" s="6" t="s">
        <v>565</v>
      </c>
      <c r="C198" s="41" t="s">
        <v>639</v>
      </c>
      <c r="D198" s="36" t="s">
        <v>595</v>
      </c>
      <c r="E198" s="36" t="s">
        <v>670</v>
      </c>
      <c r="F198" s="44" t="s">
        <v>566</v>
      </c>
      <c r="G198" s="36"/>
      <c r="H198" s="53">
        <f>H199</f>
        <v>0</v>
      </c>
    </row>
    <row r="199" spans="2:8" s="40" customFormat="1" ht="31.5" customHeight="1">
      <c r="B199" s="6" t="s">
        <v>584</v>
      </c>
      <c r="C199" s="41" t="s">
        <v>639</v>
      </c>
      <c r="D199" s="36" t="s">
        <v>595</v>
      </c>
      <c r="E199" s="36" t="s">
        <v>670</v>
      </c>
      <c r="F199" s="44" t="s">
        <v>567</v>
      </c>
      <c r="G199" s="36" t="s">
        <v>6</v>
      </c>
      <c r="H199" s="53">
        <f>15-15</f>
        <v>0</v>
      </c>
    </row>
    <row r="200" spans="1:8" s="40" customFormat="1" ht="44.25" customHeight="1">
      <c r="A200" s="6" t="s">
        <v>562</v>
      </c>
      <c r="B200" s="6" t="s">
        <v>562</v>
      </c>
      <c r="C200" s="41" t="s">
        <v>639</v>
      </c>
      <c r="D200" s="36" t="s">
        <v>595</v>
      </c>
      <c r="E200" s="36" t="s">
        <v>670</v>
      </c>
      <c r="F200" s="44" t="s">
        <v>564</v>
      </c>
      <c r="G200" s="36"/>
      <c r="H200" s="42">
        <f>H201</f>
        <v>200</v>
      </c>
    </row>
    <row r="201" spans="1:8" s="40" customFormat="1" ht="31.5" customHeight="1">
      <c r="A201" s="6" t="s">
        <v>10</v>
      </c>
      <c r="B201" s="6" t="s">
        <v>584</v>
      </c>
      <c r="C201" s="41" t="s">
        <v>639</v>
      </c>
      <c r="D201" s="36" t="s">
        <v>595</v>
      </c>
      <c r="E201" s="36" t="s">
        <v>670</v>
      </c>
      <c r="F201" s="44" t="s">
        <v>564</v>
      </c>
      <c r="G201" s="36" t="s">
        <v>6</v>
      </c>
      <c r="H201" s="42">
        <v>200</v>
      </c>
    </row>
    <row r="202" spans="1:8" s="40" customFormat="1" ht="36" customHeight="1">
      <c r="A202" s="17"/>
      <c r="B202" s="6" t="s">
        <v>359</v>
      </c>
      <c r="C202" s="41" t="s">
        <v>639</v>
      </c>
      <c r="D202" s="36" t="s">
        <v>595</v>
      </c>
      <c r="E202" s="36" t="s">
        <v>670</v>
      </c>
      <c r="F202" s="44" t="s">
        <v>284</v>
      </c>
      <c r="G202" s="36"/>
      <c r="H202" s="42">
        <f>H203</f>
        <v>5</v>
      </c>
    </row>
    <row r="203" spans="1:8" s="40" customFormat="1" ht="43.5" customHeight="1">
      <c r="A203" s="17"/>
      <c r="B203" s="6" t="s">
        <v>568</v>
      </c>
      <c r="C203" s="41" t="s">
        <v>639</v>
      </c>
      <c r="D203" s="36" t="s">
        <v>595</v>
      </c>
      <c r="E203" s="36" t="s">
        <v>670</v>
      </c>
      <c r="F203" s="44" t="s">
        <v>285</v>
      </c>
      <c r="G203" s="36"/>
      <c r="H203" s="42">
        <f>H204</f>
        <v>5</v>
      </c>
    </row>
    <row r="204" spans="1:8" s="40" customFormat="1" ht="31.5" customHeight="1">
      <c r="A204" s="17"/>
      <c r="B204" s="6" t="s">
        <v>584</v>
      </c>
      <c r="C204" s="41" t="s">
        <v>639</v>
      </c>
      <c r="D204" s="36" t="s">
        <v>595</v>
      </c>
      <c r="E204" s="36" t="s">
        <v>670</v>
      </c>
      <c r="F204" s="44" t="s">
        <v>285</v>
      </c>
      <c r="G204" s="36" t="s">
        <v>6</v>
      </c>
      <c r="H204" s="42">
        <v>5</v>
      </c>
    </row>
    <row r="205" spans="2:8" s="40" customFormat="1" ht="50.25" customHeight="1">
      <c r="B205" s="60" t="s">
        <v>535</v>
      </c>
      <c r="C205" s="41" t="s">
        <v>639</v>
      </c>
      <c r="D205" s="36" t="s">
        <v>595</v>
      </c>
      <c r="E205" s="36" t="s">
        <v>670</v>
      </c>
      <c r="F205" s="43" t="s">
        <v>536</v>
      </c>
      <c r="G205" s="36"/>
      <c r="H205" s="53">
        <f>H206+H209</f>
        <v>1434</v>
      </c>
    </row>
    <row r="206" spans="2:8" s="40" customFormat="1" ht="57.75" customHeight="1">
      <c r="B206" s="9" t="s">
        <v>360</v>
      </c>
      <c r="C206" s="41" t="s">
        <v>639</v>
      </c>
      <c r="D206" s="36" t="s">
        <v>595</v>
      </c>
      <c r="E206" s="36" t="s">
        <v>670</v>
      </c>
      <c r="F206" s="43" t="s">
        <v>537</v>
      </c>
      <c r="G206" s="36"/>
      <c r="H206" s="53">
        <f>H207</f>
        <v>100</v>
      </c>
    </row>
    <row r="207" spans="2:8" s="40" customFormat="1" ht="31.5" customHeight="1">
      <c r="B207" s="18" t="s">
        <v>79</v>
      </c>
      <c r="C207" s="41" t="s">
        <v>639</v>
      </c>
      <c r="D207" s="36" t="s">
        <v>595</v>
      </c>
      <c r="E207" s="36" t="s">
        <v>670</v>
      </c>
      <c r="F207" s="43" t="s">
        <v>80</v>
      </c>
      <c r="G207" s="36"/>
      <c r="H207" s="53">
        <f>H208</f>
        <v>100</v>
      </c>
    </row>
    <row r="208" spans="2:8" s="40" customFormat="1" ht="33" customHeight="1">
      <c r="B208" s="6" t="s">
        <v>584</v>
      </c>
      <c r="C208" s="41" t="s">
        <v>639</v>
      </c>
      <c r="D208" s="36" t="s">
        <v>595</v>
      </c>
      <c r="E208" s="36" t="s">
        <v>670</v>
      </c>
      <c r="F208" s="43" t="s">
        <v>80</v>
      </c>
      <c r="G208" s="36" t="s">
        <v>6</v>
      </c>
      <c r="H208" s="53">
        <v>100</v>
      </c>
    </row>
    <row r="209" spans="2:8" s="40" customFormat="1" ht="42.75" customHeight="1">
      <c r="B209" s="11" t="s">
        <v>465</v>
      </c>
      <c r="C209" s="41" t="s">
        <v>639</v>
      </c>
      <c r="D209" s="36" t="s">
        <v>595</v>
      </c>
      <c r="E209" s="36" t="s">
        <v>670</v>
      </c>
      <c r="F209" s="107" t="s">
        <v>466</v>
      </c>
      <c r="G209" s="36"/>
      <c r="H209" s="53">
        <f>H210</f>
        <v>1334</v>
      </c>
    </row>
    <row r="210" spans="2:8" s="40" customFormat="1" ht="37.5" customHeight="1">
      <c r="B210" s="11" t="s">
        <v>485</v>
      </c>
      <c r="C210" s="41" t="s">
        <v>639</v>
      </c>
      <c r="D210" s="36" t="s">
        <v>595</v>
      </c>
      <c r="E210" s="36" t="s">
        <v>670</v>
      </c>
      <c r="F210" s="169" t="s">
        <v>696</v>
      </c>
      <c r="G210" s="36"/>
      <c r="H210" s="53">
        <f>H211</f>
        <v>1334</v>
      </c>
    </row>
    <row r="211" spans="2:8" s="40" customFormat="1" ht="39" customHeight="1">
      <c r="B211" s="6" t="s">
        <v>584</v>
      </c>
      <c r="C211" s="41" t="s">
        <v>639</v>
      </c>
      <c r="D211" s="36" t="s">
        <v>595</v>
      </c>
      <c r="E211" s="36" t="s">
        <v>670</v>
      </c>
      <c r="F211" s="169" t="s">
        <v>696</v>
      </c>
      <c r="G211" s="36" t="s">
        <v>6</v>
      </c>
      <c r="H211" s="53">
        <v>1334</v>
      </c>
    </row>
    <row r="212" spans="2:8" s="40" customFormat="1" ht="53.25" customHeight="1">
      <c r="B212" s="6" t="s">
        <v>94</v>
      </c>
      <c r="C212" s="41" t="s">
        <v>639</v>
      </c>
      <c r="D212" s="36" t="s">
        <v>595</v>
      </c>
      <c r="E212" s="36" t="s">
        <v>670</v>
      </c>
      <c r="F212" s="35" t="s">
        <v>95</v>
      </c>
      <c r="G212" s="36"/>
      <c r="H212" s="53">
        <f>H213</f>
        <v>287</v>
      </c>
    </row>
    <row r="213" spans="2:8" s="40" customFormat="1" ht="55.5" customHeight="1">
      <c r="B213" s="6" t="s">
        <v>361</v>
      </c>
      <c r="C213" s="41" t="s">
        <v>639</v>
      </c>
      <c r="D213" s="36" t="s">
        <v>595</v>
      </c>
      <c r="E213" s="36" t="s">
        <v>670</v>
      </c>
      <c r="F213" s="35" t="s">
        <v>96</v>
      </c>
      <c r="G213" s="36"/>
      <c r="H213" s="53">
        <f>H214</f>
        <v>287</v>
      </c>
    </row>
    <row r="214" spans="2:8" s="40" customFormat="1" ht="42.75" customHeight="1">
      <c r="B214" s="6" t="s">
        <v>362</v>
      </c>
      <c r="C214" s="41" t="s">
        <v>639</v>
      </c>
      <c r="D214" s="41" t="s">
        <v>595</v>
      </c>
      <c r="E214" s="41" t="s">
        <v>670</v>
      </c>
      <c r="F214" s="43" t="s">
        <v>97</v>
      </c>
      <c r="G214" s="41"/>
      <c r="H214" s="53">
        <f>H215</f>
        <v>287</v>
      </c>
    </row>
    <row r="215" spans="2:8" s="40" customFormat="1" ht="30" customHeight="1">
      <c r="B215" s="6" t="s">
        <v>584</v>
      </c>
      <c r="C215" s="41" t="s">
        <v>639</v>
      </c>
      <c r="D215" s="41" t="s">
        <v>595</v>
      </c>
      <c r="E215" s="41" t="s">
        <v>670</v>
      </c>
      <c r="F215" s="43" t="s">
        <v>97</v>
      </c>
      <c r="G215" s="41" t="s">
        <v>6</v>
      </c>
      <c r="H215" s="53">
        <v>287</v>
      </c>
    </row>
    <row r="216" spans="1:232" s="40" customFormat="1" ht="48" customHeight="1">
      <c r="A216" s="99"/>
      <c r="B216" s="6" t="s">
        <v>161</v>
      </c>
      <c r="C216" s="36" t="s">
        <v>639</v>
      </c>
      <c r="D216" s="41" t="s">
        <v>595</v>
      </c>
      <c r="E216" s="41" t="s">
        <v>670</v>
      </c>
      <c r="F216" s="61" t="s">
        <v>551</v>
      </c>
      <c r="G216" s="36"/>
      <c r="H216" s="53">
        <f>H217+H220</f>
        <v>937.2</v>
      </c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</row>
    <row r="217" spans="1:232" s="40" customFormat="1" ht="59.25" customHeight="1">
      <c r="A217" s="99"/>
      <c r="B217" s="9" t="s">
        <v>98</v>
      </c>
      <c r="C217" s="36" t="s">
        <v>639</v>
      </c>
      <c r="D217" s="41" t="s">
        <v>595</v>
      </c>
      <c r="E217" s="41" t="s">
        <v>670</v>
      </c>
      <c r="F217" s="61" t="s">
        <v>101</v>
      </c>
      <c r="G217" s="36"/>
      <c r="H217" s="53">
        <f>H218</f>
        <v>857.2</v>
      </c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  <c r="FV217" s="99"/>
      <c r="FW217" s="99"/>
      <c r="FX217" s="99"/>
      <c r="FY217" s="99"/>
      <c r="FZ217" s="99"/>
      <c r="GA217" s="99"/>
      <c r="GB217" s="99"/>
      <c r="GC217" s="99"/>
      <c r="GD217" s="99"/>
      <c r="GE217" s="99"/>
      <c r="GF217" s="99"/>
      <c r="GG217" s="99"/>
      <c r="GH217" s="99"/>
      <c r="GI217" s="99"/>
      <c r="GJ217" s="99"/>
      <c r="GK217" s="99"/>
      <c r="GL217" s="99"/>
      <c r="GM217" s="99"/>
      <c r="GN217" s="99"/>
      <c r="GO217" s="99"/>
      <c r="GP217" s="99"/>
      <c r="GQ217" s="99"/>
      <c r="GR217" s="99"/>
      <c r="GS217" s="99"/>
      <c r="GT217" s="99"/>
      <c r="GU217" s="99"/>
      <c r="GV217" s="99"/>
      <c r="GW217" s="99"/>
      <c r="GX217" s="99"/>
      <c r="GY217" s="99"/>
      <c r="GZ217" s="99"/>
      <c r="HA217" s="99"/>
      <c r="HB217" s="99"/>
      <c r="HC217" s="99"/>
      <c r="HD217" s="99"/>
      <c r="HE217" s="99"/>
      <c r="HF217" s="99"/>
      <c r="HG217" s="99"/>
      <c r="HH217" s="99"/>
      <c r="HI217" s="99"/>
      <c r="HJ217" s="99"/>
      <c r="HK217" s="99"/>
      <c r="HL217" s="99"/>
      <c r="HM217" s="99"/>
      <c r="HN217" s="99"/>
      <c r="HO217" s="99"/>
      <c r="HP217" s="99"/>
      <c r="HQ217" s="99"/>
      <c r="HR217" s="99"/>
      <c r="HS217" s="99"/>
      <c r="HT217" s="99"/>
      <c r="HU217" s="99"/>
      <c r="HV217" s="99"/>
      <c r="HW217" s="99"/>
      <c r="HX217" s="99"/>
    </row>
    <row r="218" spans="1:232" s="40" customFormat="1" ht="36" customHeight="1">
      <c r="A218" s="99"/>
      <c r="B218" s="60" t="s">
        <v>438</v>
      </c>
      <c r="C218" s="36" t="s">
        <v>639</v>
      </c>
      <c r="D218" s="41" t="s">
        <v>595</v>
      </c>
      <c r="E218" s="41" t="s">
        <v>670</v>
      </c>
      <c r="F218" s="61" t="s">
        <v>120</v>
      </c>
      <c r="G218" s="36"/>
      <c r="H218" s="53">
        <f>H219</f>
        <v>857.2</v>
      </c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99"/>
      <c r="FI218" s="99"/>
      <c r="FJ218" s="99"/>
      <c r="FK218" s="99"/>
      <c r="FL218" s="99"/>
      <c r="FM218" s="99"/>
      <c r="FN218" s="99"/>
      <c r="FO218" s="99"/>
      <c r="FP218" s="99"/>
      <c r="FQ218" s="99"/>
      <c r="FR218" s="99"/>
      <c r="FS218" s="99"/>
      <c r="FT218" s="99"/>
      <c r="FU218" s="99"/>
      <c r="FV218" s="99"/>
      <c r="FW218" s="99"/>
      <c r="FX218" s="99"/>
      <c r="FY218" s="99"/>
      <c r="FZ218" s="99"/>
      <c r="GA218" s="99"/>
      <c r="GB218" s="99"/>
      <c r="GC218" s="99"/>
      <c r="GD218" s="99"/>
      <c r="GE218" s="99"/>
      <c r="GF218" s="99"/>
      <c r="GG218" s="99"/>
      <c r="GH218" s="99"/>
      <c r="GI218" s="99"/>
      <c r="GJ218" s="99"/>
      <c r="GK218" s="99"/>
      <c r="GL218" s="99"/>
      <c r="GM218" s="99"/>
      <c r="GN218" s="99"/>
      <c r="GO218" s="99"/>
      <c r="GP218" s="99"/>
      <c r="GQ218" s="99"/>
      <c r="GR218" s="99"/>
      <c r="GS218" s="99"/>
      <c r="GT218" s="99"/>
      <c r="GU218" s="99"/>
      <c r="GV218" s="99"/>
      <c r="GW218" s="99"/>
      <c r="GX218" s="99"/>
      <c r="GY218" s="99"/>
      <c r="GZ218" s="99"/>
      <c r="HA218" s="99"/>
      <c r="HB218" s="99"/>
      <c r="HC218" s="99"/>
      <c r="HD218" s="99"/>
      <c r="HE218" s="99"/>
      <c r="HF218" s="99"/>
      <c r="HG218" s="99"/>
      <c r="HH218" s="99"/>
      <c r="HI218" s="99"/>
      <c r="HJ218" s="99"/>
      <c r="HK218" s="99"/>
      <c r="HL218" s="99"/>
      <c r="HM218" s="99"/>
      <c r="HN218" s="99"/>
      <c r="HO218" s="99"/>
      <c r="HP218" s="99"/>
      <c r="HQ218" s="99"/>
      <c r="HR218" s="99"/>
      <c r="HS218" s="99"/>
      <c r="HT218" s="99"/>
      <c r="HU218" s="99"/>
      <c r="HV218" s="99"/>
      <c r="HW218" s="99"/>
      <c r="HX218" s="99"/>
    </row>
    <row r="219" spans="1:232" s="40" customFormat="1" ht="29.25" customHeight="1">
      <c r="A219" s="99"/>
      <c r="B219" s="6" t="s">
        <v>584</v>
      </c>
      <c r="C219" s="36" t="s">
        <v>639</v>
      </c>
      <c r="D219" s="41" t="s">
        <v>595</v>
      </c>
      <c r="E219" s="41" t="s">
        <v>670</v>
      </c>
      <c r="F219" s="61" t="s">
        <v>120</v>
      </c>
      <c r="G219" s="36" t="s">
        <v>6</v>
      </c>
      <c r="H219" s="53">
        <f>390+400+400-49.2-6-0.3-277.3</f>
        <v>857.2</v>
      </c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99"/>
      <c r="HA219" s="99"/>
      <c r="HB219" s="99"/>
      <c r="HC219" s="99"/>
      <c r="HD219" s="99"/>
      <c r="HE219" s="99"/>
      <c r="HF219" s="99"/>
      <c r="HG219" s="99"/>
      <c r="HH219" s="99"/>
      <c r="HI219" s="99"/>
      <c r="HJ219" s="99"/>
      <c r="HK219" s="99"/>
      <c r="HL219" s="99"/>
      <c r="HM219" s="99"/>
      <c r="HN219" s="99"/>
      <c r="HO219" s="99"/>
      <c r="HP219" s="99"/>
      <c r="HQ219" s="99"/>
      <c r="HR219" s="99"/>
      <c r="HS219" s="99"/>
      <c r="HT219" s="99"/>
      <c r="HU219" s="99"/>
      <c r="HV219" s="99"/>
      <c r="HW219" s="99"/>
      <c r="HX219" s="99"/>
    </row>
    <row r="220" spans="1:232" ht="32.25" customHeight="1">
      <c r="A220" s="81"/>
      <c r="B220" s="11" t="s">
        <v>293</v>
      </c>
      <c r="C220" s="50" t="s">
        <v>639</v>
      </c>
      <c r="D220" s="50" t="s">
        <v>595</v>
      </c>
      <c r="E220" s="50" t="s">
        <v>670</v>
      </c>
      <c r="F220" s="76" t="s">
        <v>371</v>
      </c>
      <c r="G220" s="50"/>
      <c r="H220" s="64">
        <f>H221</f>
        <v>80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</row>
    <row r="221" spans="1:232" ht="16.5" customHeight="1">
      <c r="A221" s="81"/>
      <c r="B221" s="11" t="s">
        <v>439</v>
      </c>
      <c r="C221" s="50" t="s">
        <v>639</v>
      </c>
      <c r="D221" s="50" t="s">
        <v>595</v>
      </c>
      <c r="E221" s="50" t="s">
        <v>670</v>
      </c>
      <c r="F221" s="76" t="s">
        <v>294</v>
      </c>
      <c r="G221" s="50"/>
      <c r="H221" s="64">
        <f>H222</f>
        <v>80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</row>
    <row r="222" spans="1:232" ht="37.5" customHeight="1">
      <c r="A222" s="81"/>
      <c r="B222" s="6" t="s">
        <v>584</v>
      </c>
      <c r="C222" s="50" t="s">
        <v>639</v>
      </c>
      <c r="D222" s="48" t="s">
        <v>595</v>
      </c>
      <c r="E222" s="48" t="s">
        <v>670</v>
      </c>
      <c r="F222" s="65" t="s">
        <v>294</v>
      </c>
      <c r="G222" s="50" t="s">
        <v>6</v>
      </c>
      <c r="H222" s="64">
        <v>80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1"/>
      <c r="GC222" s="81"/>
      <c r="GD222" s="81"/>
      <c r="GE222" s="81"/>
      <c r="GF222" s="81"/>
      <c r="GG222" s="81"/>
      <c r="GH222" s="81"/>
      <c r="GI222" s="81"/>
      <c r="GJ222" s="81"/>
      <c r="GK222" s="81"/>
      <c r="GL222" s="81"/>
      <c r="GM222" s="81"/>
      <c r="GN222" s="81"/>
      <c r="GO222" s="81"/>
      <c r="GP222" s="81"/>
      <c r="GQ222" s="81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  <c r="HV222" s="81"/>
      <c r="HW222" s="81"/>
      <c r="HX222" s="81"/>
    </row>
    <row r="223" spans="1:232" ht="37.5" customHeight="1">
      <c r="A223" s="81"/>
      <c r="B223" s="93" t="s">
        <v>350</v>
      </c>
      <c r="C223" s="41" t="s">
        <v>639</v>
      </c>
      <c r="D223" s="41" t="s">
        <v>595</v>
      </c>
      <c r="E223" s="41" t="s">
        <v>670</v>
      </c>
      <c r="F223" s="70" t="s">
        <v>309</v>
      </c>
      <c r="G223" s="50"/>
      <c r="H223" s="64">
        <f>H224</f>
        <v>93.3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</row>
    <row r="224" spans="1:232" ht="59.25" customHeight="1">
      <c r="A224" s="81"/>
      <c r="B224" s="6" t="s">
        <v>457</v>
      </c>
      <c r="C224" s="41" t="s">
        <v>639</v>
      </c>
      <c r="D224" s="41" t="s">
        <v>595</v>
      </c>
      <c r="E224" s="41" t="s">
        <v>670</v>
      </c>
      <c r="F224" s="70" t="s">
        <v>458</v>
      </c>
      <c r="G224" s="50"/>
      <c r="H224" s="64">
        <f>H225</f>
        <v>93.3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</row>
    <row r="225" spans="1:232" ht="35.25" customHeight="1">
      <c r="A225" s="81"/>
      <c r="B225" s="6" t="s">
        <v>584</v>
      </c>
      <c r="C225" s="41" t="s">
        <v>639</v>
      </c>
      <c r="D225" s="41" t="s">
        <v>595</v>
      </c>
      <c r="E225" s="41" t="s">
        <v>670</v>
      </c>
      <c r="F225" s="70" t="s">
        <v>458</v>
      </c>
      <c r="G225" s="50" t="s">
        <v>6</v>
      </c>
      <c r="H225" s="64">
        <v>93.3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1"/>
      <c r="GC225" s="81"/>
      <c r="GD225" s="81"/>
      <c r="GE225" s="81"/>
      <c r="GF225" s="81"/>
      <c r="GG225" s="81"/>
      <c r="GH225" s="81"/>
      <c r="GI225" s="81"/>
      <c r="GJ225" s="81"/>
      <c r="GK225" s="81"/>
      <c r="GL225" s="81"/>
      <c r="GM225" s="81"/>
      <c r="GN225" s="81"/>
      <c r="GO225" s="81"/>
      <c r="GP225" s="81"/>
      <c r="GQ225" s="81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  <c r="HV225" s="81"/>
      <c r="HW225" s="81"/>
      <c r="HX225" s="81"/>
    </row>
    <row r="226" spans="2:8" s="40" customFormat="1" ht="33" customHeight="1">
      <c r="B226" s="59" t="s">
        <v>676</v>
      </c>
      <c r="C226" s="41" t="s">
        <v>639</v>
      </c>
      <c r="D226" s="36" t="s">
        <v>597</v>
      </c>
      <c r="E226" s="36"/>
      <c r="F226" s="35"/>
      <c r="G226" s="35"/>
      <c r="H226" s="53">
        <f>H227+H231</f>
        <v>1273.9</v>
      </c>
    </row>
    <row r="227" spans="2:8" s="40" customFormat="1" ht="45" customHeight="1">
      <c r="B227" s="59" t="s">
        <v>666</v>
      </c>
      <c r="C227" s="41" t="s">
        <v>639</v>
      </c>
      <c r="D227" s="36" t="s">
        <v>597</v>
      </c>
      <c r="E227" s="36" t="s">
        <v>610</v>
      </c>
      <c r="F227" s="35"/>
      <c r="G227" s="36"/>
      <c r="H227" s="53">
        <f>H228</f>
        <v>1176.5</v>
      </c>
    </row>
    <row r="228" spans="2:8" s="40" customFormat="1" ht="21" customHeight="1">
      <c r="B228" s="6" t="s">
        <v>440</v>
      </c>
      <c r="C228" s="41" t="s">
        <v>639</v>
      </c>
      <c r="D228" s="41" t="s">
        <v>597</v>
      </c>
      <c r="E228" s="52" t="s">
        <v>610</v>
      </c>
      <c r="F228" s="33" t="s">
        <v>181</v>
      </c>
      <c r="G228" s="36"/>
      <c r="H228" s="53">
        <f>H229+H230</f>
        <v>1176.5</v>
      </c>
    </row>
    <row r="229" spans="2:8" s="40" customFormat="1" ht="22.5" customHeight="1">
      <c r="B229" s="59" t="s">
        <v>93</v>
      </c>
      <c r="C229" s="41" t="s">
        <v>639</v>
      </c>
      <c r="D229" s="41" t="s">
        <v>597</v>
      </c>
      <c r="E229" s="52" t="s">
        <v>610</v>
      </c>
      <c r="F229" s="33" t="s">
        <v>181</v>
      </c>
      <c r="G229" s="36" t="s">
        <v>182</v>
      </c>
      <c r="H229" s="53">
        <v>1057.2</v>
      </c>
    </row>
    <row r="230" spans="2:8" s="40" customFormat="1" ht="33.75" customHeight="1">
      <c r="B230" s="6" t="s">
        <v>584</v>
      </c>
      <c r="C230" s="41" t="s">
        <v>639</v>
      </c>
      <c r="D230" s="41" t="s">
        <v>597</v>
      </c>
      <c r="E230" s="52" t="s">
        <v>610</v>
      </c>
      <c r="F230" s="33" t="s">
        <v>181</v>
      </c>
      <c r="G230" s="36" t="s">
        <v>6</v>
      </c>
      <c r="H230" s="53">
        <v>119.3</v>
      </c>
    </row>
    <row r="231" spans="2:8" s="40" customFormat="1" ht="38.25" customHeight="1">
      <c r="B231" s="19" t="s">
        <v>684</v>
      </c>
      <c r="C231" s="41" t="s">
        <v>639</v>
      </c>
      <c r="D231" s="41" t="s">
        <v>597</v>
      </c>
      <c r="E231" s="41" t="s">
        <v>685</v>
      </c>
      <c r="F231" s="43"/>
      <c r="G231" s="41"/>
      <c r="H231" s="42">
        <f>H232</f>
        <v>97.4</v>
      </c>
    </row>
    <row r="232" spans="2:8" s="40" customFormat="1" ht="46.5" customHeight="1">
      <c r="B232" s="59" t="s">
        <v>160</v>
      </c>
      <c r="C232" s="41" t="s">
        <v>639</v>
      </c>
      <c r="D232" s="41" t="s">
        <v>597</v>
      </c>
      <c r="E232" s="41" t="s">
        <v>685</v>
      </c>
      <c r="F232" s="43" t="s">
        <v>204</v>
      </c>
      <c r="G232" s="36"/>
      <c r="H232" s="42">
        <f>H233</f>
        <v>97.4</v>
      </c>
    </row>
    <row r="233" spans="2:8" s="40" customFormat="1" ht="28.5" customHeight="1">
      <c r="B233" s="218" t="s">
        <v>341</v>
      </c>
      <c r="C233" s="41" t="s">
        <v>639</v>
      </c>
      <c r="D233" s="41" t="s">
        <v>597</v>
      </c>
      <c r="E233" s="41" t="s">
        <v>685</v>
      </c>
      <c r="F233" s="43" t="s">
        <v>544</v>
      </c>
      <c r="G233" s="36"/>
      <c r="H233" s="42">
        <f>H234+H237</f>
        <v>97.4</v>
      </c>
    </row>
    <row r="234" spans="2:8" s="40" customFormat="1" ht="33" customHeight="1">
      <c r="B234" s="59" t="s">
        <v>363</v>
      </c>
      <c r="C234" s="41" t="s">
        <v>639</v>
      </c>
      <c r="D234" s="41" t="s">
        <v>597</v>
      </c>
      <c r="E234" s="41" t="s">
        <v>685</v>
      </c>
      <c r="F234" s="43" t="s">
        <v>84</v>
      </c>
      <c r="G234" s="36"/>
      <c r="H234" s="42">
        <f>H235</f>
        <v>50</v>
      </c>
    </row>
    <row r="235" spans="2:8" s="40" customFormat="1" ht="34.5" customHeight="1">
      <c r="B235" s="18" t="s">
        <v>209</v>
      </c>
      <c r="C235" s="41" t="s">
        <v>639</v>
      </c>
      <c r="D235" s="41" t="s">
        <v>597</v>
      </c>
      <c r="E235" s="41" t="s">
        <v>685</v>
      </c>
      <c r="F235" s="43" t="s">
        <v>210</v>
      </c>
      <c r="G235" s="36"/>
      <c r="H235" s="42">
        <f>H236</f>
        <v>50</v>
      </c>
    </row>
    <row r="236" spans="2:8" s="40" customFormat="1" ht="33" customHeight="1">
      <c r="B236" s="6" t="s">
        <v>584</v>
      </c>
      <c r="C236" s="41" t="s">
        <v>639</v>
      </c>
      <c r="D236" s="41" t="s">
        <v>597</v>
      </c>
      <c r="E236" s="41" t="s">
        <v>685</v>
      </c>
      <c r="F236" s="43" t="s">
        <v>210</v>
      </c>
      <c r="G236" s="36" t="s">
        <v>6</v>
      </c>
      <c r="H236" s="42">
        <v>50</v>
      </c>
    </row>
    <row r="237" spans="2:8" s="40" customFormat="1" ht="58.5" customHeight="1">
      <c r="B237" s="9" t="s">
        <v>364</v>
      </c>
      <c r="C237" s="36" t="s">
        <v>639</v>
      </c>
      <c r="D237" s="36" t="s">
        <v>597</v>
      </c>
      <c r="E237" s="36" t="s">
        <v>685</v>
      </c>
      <c r="F237" s="43" t="s">
        <v>549</v>
      </c>
      <c r="G237" s="36"/>
      <c r="H237" s="42">
        <f>H238</f>
        <v>47.4</v>
      </c>
    </row>
    <row r="238" spans="2:8" s="40" customFormat="1" ht="42" customHeight="1">
      <c r="B238" s="9" t="s">
        <v>85</v>
      </c>
      <c r="C238" s="36" t="s">
        <v>639</v>
      </c>
      <c r="D238" s="36" t="s">
        <v>597</v>
      </c>
      <c r="E238" s="36" t="s">
        <v>685</v>
      </c>
      <c r="F238" s="43" t="s">
        <v>200</v>
      </c>
      <c r="G238" s="36"/>
      <c r="H238" s="42">
        <f>H239</f>
        <v>47.4</v>
      </c>
    </row>
    <row r="239" spans="2:8" s="40" customFormat="1" ht="28.5" customHeight="1">
      <c r="B239" s="6" t="s">
        <v>584</v>
      </c>
      <c r="C239" s="36" t="s">
        <v>639</v>
      </c>
      <c r="D239" s="36" t="s">
        <v>597</v>
      </c>
      <c r="E239" s="36" t="s">
        <v>685</v>
      </c>
      <c r="F239" s="43" t="s">
        <v>200</v>
      </c>
      <c r="G239" s="36" t="s">
        <v>6</v>
      </c>
      <c r="H239" s="42">
        <f>2.4+45</f>
        <v>47.4</v>
      </c>
    </row>
    <row r="240" spans="2:8" s="40" customFormat="1" ht="18" customHeight="1">
      <c r="B240" s="59" t="s">
        <v>663</v>
      </c>
      <c r="C240" s="41" t="s">
        <v>639</v>
      </c>
      <c r="D240" s="41" t="s">
        <v>608</v>
      </c>
      <c r="E240" s="41"/>
      <c r="F240" s="35"/>
      <c r="G240" s="36"/>
      <c r="H240" s="42">
        <f>H252+H241+H246</f>
        <v>390.8</v>
      </c>
    </row>
    <row r="241" spans="2:8" s="40" customFormat="1" ht="23.25" customHeight="1">
      <c r="B241" s="9" t="s">
        <v>234</v>
      </c>
      <c r="C241" s="41" t="s">
        <v>639</v>
      </c>
      <c r="D241" s="41" t="s">
        <v>608</v>
      </c>
      <c r="E241" s="41" t="s">
        <v>598</v>
      </c>
      <c r="F241" s="35"/>
      <c r="G241" s="36"/>
      <c r="H241" s="42">
        <f>H242</f>
        <v>0</v>
      </c>
    </row>
    <row r="242" spans="2:8" s="40" customFormat="1" ht="52.5" customHeight="1">
      <c r="B242" s="6" t="s">
        <v>103</v>
      </c>
      <c r="C242" s="41" t="s">
        <v>639</v>
      </c>
      <c r="D242" s="41" t="s">
        <v>608</v>
      </c>
      <c r="E242" s="41" t="s">
        <v>598</v>
      </c>
      <c r="F242" s="43" t="s">
        <v>104</v>
      </c>
      <c r="G242" s="36"/>
      <c r="H242" s="42">
        <f>H243</f>
        <v>0</v>
      </c>
    </row>
    <row r="243" spans="2:8" s="40" customFormat="1" ht="36" customHeight="1">
      <c r="B243" s="9" t="s">
        <v>147</v>
      </c>
      <c r="C243" s="41" t="s">
        <v>639</v>
      </c>
      <c r="D243" s="41" t="s">
        <v>608</v>
      </c>
      <c r="E243" s="41" t="s">
        <v>598</v>
      </c>
      <c r="F243" s="43" t="s">
        <v>104</v>
      </c>
      <c r="G243" s="36"/>
      <c r="H243" s="77">
        <f>H244</f>
        <v>0</v>
      </c>
    </row>
    <row r="244" spans="2:8" s="40" customFormat="1" ht="30" customHeight="1">
      <c r="B244" s="9" t="s">
        <v>622</v>
      </c>
      <c r="C244" s="41" t="s">
        <v>639</v>
      </c>
      <c r="D244" s="41" t="s">
        <v>608</v>
      </c>
      <c r="E244" s="41" t="s">
        <v>598</v>
      </c>
      <c r="F244" s="71" t="s">
        <v>105</v>
      </c>
      <c r="G244" s="36"/>
      <c r="H244" s="77">
        <f>H245</f>
        <v>0</v>
      </c>
    </row>
    <row r="245" spans="2:8" s="40" customFormat="1" ht="30" customHeight="1">
      <c r="B245" s="6" t="s">
        <v>584</v>
      </c>
      <c r="C245" s="41" t="s">
        <v>639</v>
      </c>
      <c r="D245" s="41" t="s">
        <v>608</v>
      </c>
      <c r="E245" s="41" t="s">
        <v>598</v>
      </c>
      <c r="F245" s="71" t="s">
        <v>105</v>
      </c>
      <c r="G245" s="36" t="s">
        <v>6</v>
      </c>
      <c r="H245" s="77">
        <f>73.8-73.8</f>
        <v>0</v>
      </c>
    </row>
    <row r="246" spans="2:8" s="40" customFormat="1" ht="21" customHeight="1">
      <c r="B246" s="59" t="s">
        <v>686</v>
      </c>
      <c r="C246" s="41" t="s">
        <v>639</v>
      </c>
      <c r="D246" s="41" t="s">
        <v>608</v>
      </c>
      <c r="E246" s="41" t="s">
        <v>610</v>
      </c>
      <c r="F246" s="71"/>
      <c r="G246" s="36"/>
      <c r="H246" s="77">
        <f>H247+H250</f>
        <v>67.8</v>
      </c>
    </row>
    <row r="247" spans="2:8" s="40" customFormat="1" ht="46.5" customHeight="1">
      <c r="B247" s="6" t="s">
        <v>280</v>
      </c>
      <c r="C247" s="41" t="s">
        <v>639</v>
      </c>
      <c r="D247" s="41" t="s">
        <v>608</v>
      </c>
      <c r="E247" s="41" t="s">
        <v>610</v>
      </c>
      <c r="F247" s="44" t="s">
        <v>521</v>
      </c>
      <c r="G247" s="36"/>
      <c r="H247" s="77">
        <f>H248</f>
        <v>67.8</v>
      </c>
    </row>
    <row r="248" spans="2:8" s="40" customFormat="1" ht="44.25" customHeight="1">
      <c r="B248" s="13" t="s">
        <v>365</v>
      </c>
      <c r="C248" s="48" t="s">
        <v>639</v>
      </c>
      <c r="D248" s="48" t="s">
        <v>608</v>
      </c>
      <c r="E248" s="48" t="s">
        <v>610</v>
      </c>
      <c r="F248" s="78" t="s">
        <v>499</v>
      </c>
      <c r="G248" s="36"/>
      <c r="H248" s="77">
        <f>H249</f>
        <v>67.8</v>
      </c>
    </row>
    <row r="249" spans="2:8" s="40" customFormat="1" ht="33" customHeight="1">
      <c r="B249" s="6" t="s">
        <v>584</v>
      </c>
      <c r="C249" s="41" t="s">
        <v>639</v>
      </c>
      <c r="D249" s="41" t="s">
        <v>608</v>
      </c>
      <c r="E249" s="41" t="s">
        <v>610</v>
      </c>
      <c r="F249" s="78" t="s">
        <v>499</v>
      </c>
      <c r="G249" s="36" t="s">
        <v>6</v>
      </c>
      <c r="H249" s="77">
        <v>67.8</v>
      </c>
    </row>
    <row r="250" spans="2:8" s="40" customFormat="1" ht="33" customHeight="1" hidden="1">
      <c r="B250" s="6" t="s">
        <v>512</v>
      </c>
      <c r="C250" s="41" t="s">
        <v>639</v>
      </c>
      <c r="D250" s="41" t="s">
        <v>608</v>
      </c>
      <c r="E250" s="41" t="s">
        <v>610</v>
      </c>
      <c r="F250" s="71" t="s">
        <v>513</v>
      </c>
      <c r="G250" s="36"/>
      <c r="H250" s="77">
        <f>H251</f>
        <v>0</v>
      </c>
    </row>
    <row r="251" spans="2:8" s="40" customFormat="1" ht="33" customHeight="1" hidden="1">
      <c r="B251" s="6" t="s">
        <v>579</v>
      </c>
      <c r="C251" s="41" t="s">
        <v>639</v>
      </c>
      <c r="D251" s="41" t="s">
        <v>608</v>
      </c>
      <c r="E251" s="41" t="s">
        <v>610</v>
      </c>
      <c r="F251" s="71" t="s">
        <v>513</v>
      </c>
      <c r="G251" s="36" t="s">
        <v>6</v>
      </c>
      <c r="H251" s="77">
        <v>0</v>
      </c>
    </row>
    <row r="252" spans="2:8" s="40" customFormat="1" ht="23.25" customHeight="1">
      <c r="B252" s="59" t="s">
        <v>636</v>
      </c>
      <c r="C252" s="41" t="s">
        <v>639</v>
      </c>
      <c r="D252" s="41" t="s">
        <v>608</v>
      </c>
      <c r="E252" s="41" t="s">
        <v>601</v>
      </c>
      <c r="F252" s="35"/>
      <c r="G252" s="36"/>
      <c r="H252" s="42">
        <f>H253+H256</f>
        <v>323</v>
      </c>
    </row>
    <row r="253" spans="2:8" s="40" customFormat="1" ht="40.5" customHeight="1">
      <c r="B253" s="6" t="s">
        <v>527</v>
      </c>
      <c r="C253" s="41" t="s">
        <v>639</v>
      </c>
      <c r="D253" s="41" t="s">
        <v>608</v>
      </c>
      <c r="E253" s="41" t="s">
        <v>601</v>
      </c>
      <c r="F253" s="43" t="s">
        <v>529</v>
      </c>
      <c r="G253" s="36"/>
      <c r="H253" s="42">
        <f>H254</f>
        <v>0</v>
      </c>
    </row>
    <row r="254" spans="2:8" s="40" customFormat="1" ht="49.5" customHeight="1">
      <c r="B254" s="18" t="s">
        <v>695</v>
      </c>
      <c r="C254" s="41" t="s">
        <v>639</v>
      </c>
      <c r="D254" s="41" t="s">
        <v>608</v>
      </c>
      <c r="E254" s="41" t="s">
        <v>601</v>
      </c>
      <c r="F254" s="43" t="s">
        <v>530</v>
      </c>
      <c r="G254" s="36"/>
      <c r="H254" s="42">
        <f>H255</f>
        <v>0</v>
      </c>
    </row>
    <row r="255" spans="2:8" s="40" customFormat="1" ht="35.25" customHeight="1">
      <c r="B255" s="6" t="s">
        <v>579</v>
      </c>
      <c r="C255" s="41" t="s">
        <v>639</v>
      </c>
      <c r="D255" s="41" t="s">
        <v>608</v>
      </c>
      <c r="E255" s="41" t="s">
        <v>601</v>
      </c>
      <c r="F255" s="43" t="s">
        <v>531</v>
      </c>
      <c r="G255" s="36" t="s">
        <v>6</v>
      </c>
      <c r="H255" s="42">
        <f>70-70</f>
        <v>0</v>
      </c>
    </row>
    <row r="256" spans="2:8" s="40" customFormat="1" ht="54.75" customHeight="1">
      <c r="B256" s="60" t="s">
        <v>199</v>
      </c>
      <c r="C256" s="41" t="s">
        <v>639</v>
      </c>
      <c r="D256" s="41" t="s">
        <v>608</v>
      </c>
      <c r="E256" s="41" t="s">
        <v>601</v>
      </c>
      <c r="F256" s="43"/>
      <c r="G256" s="36"/>
      <c r="H256" s="42">
        <f>H257</f>
        <v>323</v>
      </c>
    </row>
    <row r="257" spans="2:8" s="40" customFormat="1" ht="39.75" customHeight="1">
      <c r="B257" s="11" t="s">
        <v>455</v>
      </c>
      <c r="C257" s="48" t="s">
        <v>639</v>
      </c>
      <c r="D257" s="48" t="s">
        <v>608</v>
      </c>
      <c r="E257" s="48" t="s">
        <v>601</v>
      </c>
      <c r="F257" s="63" t="s">
        <v>124</v>
      </c>
      <c r="G257" s="36"/>
      <c r="H257" s="42">
        <f>H258</f>
        <v>323</v>
      </c>
    </row>
    <row r="258" spans="2:8" s="40" customFormat="1" ht="51" customHeight="1">
      <c r="B258" s="11" t="s">
        <v>125</v>
      </c>
      <c r="C258" s="48" t="s">
        <v>639</v>
      </c>
      <c r="D258" s="48" t="s">
        <v>608</v>
      </c>
      <c r="E258" s="48" t="s">
        <v>601</v>
      </c>
      <c r="F258" s="63" t="s">
        <v>124</v>
      </c>
      <c r="G258" s="36" t="s">
        <v>126</v>
      </c>
      <c r="H258" s="42">
        <f>307+16</f>
        <v>323</v>
      </c>
    </row>
    <row r="259" spans="2:8" s="40" customFormat="1" ht="21.75" customHeight="1">
      <c r="B259" s="9" t="s">
        <v>395</v>
      </c>
      <c r="C259" s="41" t="s">
        <v>639</v>
      </c>
      <c r="D259" s="41" t="s">
        <v>598</v>
      </c>
      <c r="E259" s="41"/>
      <c r="F259" s="43"/>
      <c r="G259" s="36"/>
      <c r="H259" s="42">
        <f>H260+H268</f>
        <v>2899</v>
      </c>
    </row>
    <row r="260" spans="2:8" s="40" customFormat="1" ht="17.25" customHeight="1">
      <c r="B260" s="9" t="s">
        <v>235</v>
      </c>
      <c r="C260" s="41" t="s">
        <v>639</v>
      </c>
      <c r="D260" s="41" t="s">
        <v>598</v>
      </c>
      <c r="E260" s="41" t="s">
        <v>600</v>
      </c>
      <c r="F260" s="43"/>
      <c r="G260" s="36"/>
      <c r="H260" s="42">
        <f>H261</f>
        <v>1565</v>
      </c>
    </row>
    <row r="261" spans="2:8" s="40" customFormat="1" ht="49.5" customHeight="1">
      <c r="B261" s="95" t="s">
        <v>532</v>
      </c>
      <c r="C261" s="41" t="s">
        <v>639</v>
      </c>
      <c r="D261" s="41" t="s">
        <v>598</v>
      </c>
      <c r="E261" s="41" t="s">
        <v>600</v>
      </c>
      <c r="F261" s="35" t="s">
        <v>533</v>
      </c>
      <c r="G261" s="36"/>
      <c r="H261" s="42">
        <f>H262+H265</f>
        <v>1565</v>
      </c>
    </row>
    <row r="262" spans="2:8" s="40" customFormat="1" ht="47.25" customHeight="1">
      <c r="B262" s="59" t="s">
        <v>108</v>
      </c>
      <c r="C262" s="41" t="s">
        <v>639</v>
      </c>
      <c r="D262" s="41" t="s">
        <v>598</v>
      </c>
      <c r="E262" s="41" t="s">
        <v>600</v>
      </c>
      <c r="F262" s="35" t="s">
        <v>534</v>
      </c>
      <c r="G262" s="36"/>
      <c r="H262" s="42">
        <f>H263</f>
        <v>1500</v>
      </c>
    </row>
    <row r="263" spans="2:8" s="40" customFormat="1" ht="35.25" customHeight="1">
      <c r="B263" s="59" t="s">
        <v>107</v>
      </c>
      <c r="C263" s="41" t="s">
        <v>639</v>
      </c>
      <c r="D263" s="41" t="s">
        <v>598</v>
      </c>
      <c r="E263" s="41" t="s">
        <v>600</v>
      </c>
      <c r="F263" s="35" t="s">
        <v>538</v>
      </c>
      <c r="G263" s="36"/>
      <c r="H263" s="42">
        <f>H264</f>
        <v>1500</v>
      </c>
    </row>
    <row r="264" spans="2:8" s="40" customFormat="1" ht="31.5" customHeight="1">
      <c r="B264" s="6" t="s">
        <v>584</v>
      </c>
      <c r="C264" s="41" t="s">
        <v>639</v>
      </c>
      <c r="D264" s="41" t="s">
        <v>598</v>
      </c>
      <c r="E264" s="41" t="s">
        <v>600</v>
      </c>
      <c r="F264" s="35" t="s">
        <v>538</v>
      </c>
      <c r="G264" s="36" t="s">
        <v>6</v>
      </c>
      <c r="H264" s="42">
        <f>340.6+1500-340.6</f>
        <v>1500</v>
      </c>
    </row>
    <row r="265" spans="2:8" s="40" customFormat="1" ht="39" customHeight="1">
      <c r="B265" s="9" t="s">
        <v>366</v>
      </c>
      <c r="C265" s="41" t="s">
        <v>639</v>
      </c>
      <c r="D265" s="41" t="s">
        <v>598</v>
      </c>
      <c r="E265" s="41" t="s">
        <v>600</v>
      </c>
      <c r="F265" s="35" t="s">
        <v>539</v>
      </c>
      <c r="G265" s="36"/>
      <c r="H265" s="42">
        <f>H266</f>
        <v>65</v>
      </c>
    </row>
    <row r="266" spans="2:8" s="40" customFormat="1" ht="31.5" customHeight="1">
      <c r="B266" s="59" t="s">
        <v>109</v>
      </c>
      <c r="C266" s="41" t="s">
        <v>639</v>
      </c>
      <c r="D266" s="41" t="s">
        <v>598</v>
      </c>
      <c r="E266" s="41" t="s">
        <v>600</v>
      </c>
      <c r="F266" s="35" t="s">
        <v>540</v>
      </c>
      <c r="G266" s="36"/>
      <c r="H266" s="42">
        <f>H267</f>
        <v>65</v>
      </c>
    </row>
    <row r="267" spans="2:8" s="40" customFormat="1" ht="33" customHeight="1">
      <c r="B267" s="6" t="s">
        <v>584</v>
      </c>
      <c r="C267" s="41" t="s">
        <v>639</v>
      </c>
      <c r="D267" s="41" t="s">
        <v>598</v>
      </c>
      <c r="E267" s="41" t="s">
        <v>600</v>
      </c>
      <c r="F267" s="35" t="s">
        <v>540</v>
      </c>
      <c r="G267" s="36" t="s">
        <v>6</v>
      </c>
      <c r="H267" s="42">
        <f>110+820-680-110-75</f>
        <v>65</v>
      </c>
    </row>
    <row r="268" spans="2:8" s="40" customFormat="1" ht="15.75" customHeight="1">
      <c r="B268" s="6" t="s">
        <v>460</v>
      </c>
      <c r="C268" s="41" t="s">
        <v>639</v>
      </c>
      <c r="D268" s="41" t="s">
        <v>598</v>
      </c>
      <c r="E268" s="41" t="s">
        <v>597</v>
      </c>
      <c r="F268" s="35"/>
      <c r="G268" s="36"/>
      <c r="H268" s="42">
        <f>H269</f>
        <v>1334</v>
      </c>
    </row>
    <row r="269" spans="2:8" s="40" customFormat="1" ht="48" customHeight="1">
      <c r="B269" s="6" t="s">
        <v>463</v>
      </c>
      <c r="C269" s="41" t="s">
        <v>639</v>
      </c>
      <c r="D269" s="41" t="s">
        <v>598</v>
      </c>
      <c r="E269" s="41" t="s">
        <v>597</v>
      </c>
      <c r="F269" s="35" t="s">
        <v>464</v>
      </c>
      <c r="G269" s="36"/>
      <c r="H269" s="42">
        <f>H270+H273</f>
        <v>1334</v>
      </c>
    </row>
    <row r="270" spans="2:8" s="40" customFormat="1" ht="36.75" customHeight="1">
      <c r="B270" s="6" t="s">
        <v>472</v>
      </c>
      <c r="C270" s="41" t="s">
        <v>639</v>
      </c>
      <c r="D270" s="41" t="s">
        <v>598</v>
      </c>
      <c r="E270" s="41" t="s">
        <v>597</v>
      </c>
      <c r="F270" s="35" t="s">
        <v>475</v>
      </c>
      <c r="G270" s="36"/>
      <c r="H270" s="42">
        <f>H271</f>
        <v>665</v>
      </c>
    </row>
    <row r="271" spans="2:8" s="40" customFormat="1" ht="74.25" customHeight="1">
      <c r="B271" s="6" t="s">
        <v>462</v>
      </c>
      <c r="C271" s="41" t="s">
        <v>639</v>
      </c>
      <c r="D271" s="41" t="s">
        <v>598</v>
      </c>
      <c r="E271" s="41" t="s">
        <v>597</v>
      </c>
      <c r="F271" s="35" t="s">
        <v>474</v>
      </c>
      <c r="G271" s="36"/>
      <c r="H271" s="42">
        <f>H272</f>
        <v>665</v>
      </c>
    </row>
    <row r="272" spans="2:8" s="40" customFormat="1" ht="30.75" customHeight="1">
      <c r="B272" s="6" t="s">
        <v>584</v>
      </c>
      <c r="C272" s="41" t="s">
        <v>639</v>
      </c>
      <c r="D272" s="41" t="s">
        <v>598</v>
      </c>
      <c r="E272" s="41" t="s">
        <v>597</v>
      </c>
      <c r="F272" s="35" t="s">
        <v>474</v>
      </c>
      <c r="G272" s="36" t="s">
        <v>6</v>
      </c>
      <c r="H272" s="42">
        <f>219.8+380.2+65</f>
        <v>665</v>
      </c>
    </row>
    <row r="273" spans="2:8" s="40" customFormat="1" ht="48.75" customHeight="1">
      <c r="B273" s="6" t="s">
        <v>473</v>
      </c>
      <c r="C273" s="41" t="s">
        <v>639</v>
      </c>
      <c r="D273" s="41" t="s">
        <v>598</v>
      </c>
      <c r="E273" s="41" t="s">
        <v>597</v>
      </c>
      <c r="F273" s="35" t="s">
        <v>476</v>
      </c>
      <c r="G273" s="36"/>
      <c r="H273" s="42">
        <f>H274</f>
        <v>669</v>
      </c>
    </row>
    <row r="274" spans="2:8" s="40" customFormat="1" ht="73.5" customHeight="1">
      <c r="B274" s="6" t="s">
        <v>462</v>
      </c>
      <c r="C274" s="41" t="s">
        <v>639</v>
      </c>
      <c r="D274" s="41" t="s">
        <v>598</v>
      </c>
      <c r="E274" s="41" t="s">
        <v>597</v>
      </c>
      <c r="F274" s="35" t="s">
        <v>477</v>
      </c>
      <c r="G274" s="36"/>
      <c r="H274" s="42">
        <f>H275</f>
        <v>669</v>
      </c>
    </row>
    <row r="275" spans="2:8" s="40" customFormat="1" ht="39.75" customHeight="1">
      <c r="B275" s="6" t="s">
        <v>584</v>
      </c>
      <c r="C275" s="41" t="s">
        <v>639</v>
      </c>
      <c r="D275" s="41" t="s">
        <v>598</v>
      </c>
      <c r="E275" s="41" t="s">
        <v>597</v>
      </c>
      <c r="F275" s="35" t="s">
        <v>477</v>
      </c>
      <c r="G275" s="36" t="s">
        <v>6</v>
      </c>
      <c r="H275" s="42">
        <f>221.3+382.7+65</f>
        <v>669</v>
      </c>
    </row>
    <row r="276" spans="2:8" s="40" customFormat="1" ht="19.5" customHeight="1">
      <c r="B276" s="59" t="s">
        <v>664</v>
      </c>
      <c r="C276" s="41" t="s">
        <v>639</v>
      </c>
      <c r="D276" s="41" t="s">
        <v>606</v>
      </c>
      <c r="E276" s="41"/>
      <c r="F276" s="43"/>
      <c r="G276" s="43"/>
      <c r="H276" s="42">
        <f>H277</f>
        <v>149.4</v>
      </c>
    </row>
    <row r="277" spans="2:8" s="40" customFormat="1" ht="24.75" customHeight="1">
      <c r="B277" s="59" t="s">
        <v>295</v>
      </c>
      <c r="C277" s="41" t="s">
        <v>639</v>
      </c>
      <c r="D277" s="41" t="s">
        <v>606</v>
      </c>
      <c r="E277" s="41" t="s">
        <v>598</v>
      </c>
      <c r="F277" s="43"/>
      <c r="G277" s="43"/>
      <c r="H277" s="42">
        <f>H278</f>
        <v>149.4</v>
      </c>
    </row>
    <row r="278" spans="2:8" ht="62.25" customHeight="1">
      <c r="B278" s="62" t="s">
        <v>297</v>
      </c>
      <c r="C278" s="48" t="s">
        <v>639</v>
      </c>
      <c r="D278" s="48" t="s">
        <v>606</v>
      </c>
      <c r="E278" s="48" t="s">
        <v>598</v>
      </c>
      <c r="F278" s="56" t="s">
        <v>196</v>
      </c>
      <c r="G278" s="75"/>
      <c r="H278" s="64">
        <f>H282+H279</f>
        <v>149.4</v>
      </c>
    </row>
    <row r="279" spans="2:8" ht="40.5" customHeight="1">
      <c r="B279" s="18" t="s">
        <v>355</v>
      </c>
      <c r="C279" s="41" t="s">
        <v>639</v>
      </c>
      <c r="D279" s="48" t="s">
        <v>606</v>
      </c>
      <c r="E279" s="48" t="s">
        <v>598</v>
      </c>
      <c r="F279" s="43" t="s">
        <v>194</v>
      </c>
      <c r="G279" s="36"/>
      <c r="H279" s="42">
        <f>H280</f>
        <v>69.4</v>
      </c>
    </row>
    <row r="280" spans="2:8" ht="65.25" customHeight="1">
      <c r="B280" s="59" t="s">
        <v>372</v>
      </c>
      <c r="C280" s="41" t="s">
        <v>639</v>
      </c>
      <c r="D280" s="48" t="s">
        <v>606</v>
      </c>
      <c r="E280" s="48" t="s">
        <v>598</v>
      </c>
      <c r="F280" s="35" t="s">
        <v>195</v>
      </c>
      <c r="G280" s="36"/>
      <c r="H280" s="42">
        <f>H281</f>
        <v>69.4</v>
      </c>
    </row>
    <row r="281" spans="2:8" ht="27.75" customHeight="1">
      <c r="B281" s="6" t="s">
        <v>587</v>
      </c>
      <c r="C281" s="41" t="s">
        <v>639</v>
      </c>
      <c r="D281" s="48" t="s">
        <v>606</v>
      </c>
      <c r="E281" s="48" t="s">
        <v>598</v>
      </c>
      <c r="F281" s="35" t="s">
        <v>195</v>
      </c>
      <c r="G281" s="36" t="s">
        <v>2</v>
      </c>
      <c r="H281" s="42">
        <v>69.4</v>
      </c>
    </row>
    <row r="282" spans="2:8" ht="45" customHeight="1">
      <c r="B282" s="13" t="s">
        <v>296</v>
      </c>
      <c r="C282" s="48" t="s">
        <v>639</v>
      </c>
      <c r="D282" s="48" t="s">
        <v>606</v>
      </c>
      <c r="E282" s="48" t="s">
        <v>598</v>
      </c>
      <c r="F282" s="56" t="s">
        <v>299</v>
      </c>
      <c r="G282" s="75"/>
      <c r="H282" s="64">
        <f>H283</f>
        <v>80</v>
      </c>
    </row>
    <row r="283" spans="2:8" ht="21" customHeight="1">
      <c r="B283" s="13" t="s">
        <v>298</v>
      </c>
      <c r="C283" s="79" t="s">
        <v>639</v>
      </c>
      <c r="D283" s="48" t="s">
        <v>606</v>
      </c>
      <c r="E283" s="48" t="s">
        <v>598</v>
      </c>
      <c r="F283" s="56" t="s">
        <v>300</v>
      </c>
      <c r="G283" s="75"/>
      <c r="H283" s="64">
        <f>H284</f>
        <v>80</v>
      </c>
    </row>
    <row r="284" spans="2:8" ht="36" customHeight="1">
      <c r="B284" s="6" t="s">
        <v>584</v>
      </c>
      <c r="C284" s="79" t="s">
        <v>639</v>
      </c>
      <c r="D284" s="48" t="s">
        <v>606</v>
      </c>
      <c r="E284" s="48" t="s">
        <v>598</v>
      </c>
      <c r="F284" s="56" t="s">
        <v>300</v>
      </c>
      <c r="G284" s="56">
        <v>240</v>
      </c>
      <c r="H284" s="55">
        <f>560-480</f>
        <v>80</v>
      </c>
    </row>
    <row r="285" spans="2:8" s="40" customFormat="1" ht="21" customHeight="1">
      <c r="B285" s="6" t="s">
        <v>667</v>
      </c>
      <c r="C285" s="41" t="s">
        <v>639</v>
      </c>
      <c r="D285" s="36" t="s">
        <v>607</v>
      </c>
      <c r="E285" s="36"/>
      <c r="F285" s="33"/>
      <c r="G285" s="36"/>
      <c r="H285" s="53">
        <f>H286+H290</f>
        <v>39069.600000000006</v>
      </c>
    </row>
    <row r="286" spans="2:8" s="40" customFormat="1" ht="21" customHeight="1">
      <c r="B286" s="59" t="s">
        <v>616</v>
      </c>
      <c r="C286" s="41" t="s">
        <v>639</v>
      </c>
      <c r="D286" s="41" t="s">
        <v>607</v>
      </c>
      <c r="E286" s="36" t="s">
        <v>595</v>
      </c>
      <c r="F286" s="33"/>
      <c r="G286" s="36"/>
      <c r="H286" s="53">
        <f>H287</f>
        <v>1386.3</v>
      </c>
    </row>
    <row r="287" spans="2:8" s="40" customFormat="1" ht="21" customHeight="1">
      <c r="B287" s="6" t="s">
        <v>317</v>
      </c>
      <c r="C287" s="41" t="s">
        <v>639</v>
      </c>
      <c r="D287" s="36" t="s">
        <v>607</v>
      </c>
      <c r="E287" s="36" t="s">
        <v>595</v>
      </c>
      <c r="F287" s="33" t="s">
        <v>316</v>
      </c>
      <c r="G287" s="36"/>
      <c r="H287" s="53">
        <f>H288</f>
        <v>1386.3</v>
      </c>
    </row>
    <row r="288" spans="2:8" s="40" customFormat="1" ht="36" customHeight="1">
      <c r="B288" s="59" t="s">
        <v>28</v>
      </c>
      <c r="C288" s="41" t="s">
        <v>639</v>
      </c>
      <c r="D288" s="36" t="s">
        <v>607</v>
      </c>
      <c r="E288" s="41" t="s">
        <v>595</v>
      </c>
      <c r="F288" s="33" t="s">
        <v>435</v>
      </c>
      <c r="G288" s="36"/>
      <c r="H288" s="53">
        <f>H289</f>
        <v>1386.3</v>
      </c>
    </row>
    <row r="289" spans="2:8" s="40" customFormat="1" ht="20.25" customHeight="1">
      <c r="B289" s="59" t="s">
        <v>93</v>
      </c>
      <c r="C289" s="36" t="s">
        <v>639</v>
      </c>
      <c r="D289" s="36" t="s">
        <v>607</v>
      </c>
      <c r="E289" s="41" t="s">
        <v>595</v>
      </c>
      <c r="F289" s="33" t="s">
        <v>435</v>
      </c>
      <c r="G289" s="36" t="s">
        <v>182</v>
      </c>
      <c r="H289" s="53">
        <v>1386.3</v>
      </c>
    </row>
    <row r="290" spans="2:8" s="40" customFormat="1" ht="21" customHeight="1">
      <c r="B290" s="59" t="s">
        <v>630</v>
      </c>
      <c r="C290" s="36" t="s">
        <v>639</v>
      </c>
      <c r="D290" s="36" t="s">
        <v>607</v>
      </c>
      <c r="E290" s="41" t="s">
        <v>610</v>
      </c>
      <c r="F290" s="33"/>
      <c r="G290" s="36"/>
      <c r="H290" s="53">
        <f>H291+H295+H297</f>
        <v>37683.3</v>
      </c>
    </row>
    <row r="291" spans="2:8" s="40" customFormat="1" ht="47.25" customHeight="1">
      <c r="B291" s="59" t="s">
        <v>221</v>
      </c>
      <c r="C291" s="41" t="s">
        <v>639</v>
      </c>
      <c r="D291" s="41" t="s">
        <v>607</v>
      </c>
      <c r="E291" s="41" t="s">
        <v>610</v>
      </c>
      <c r="F291" s="47" t="s">
        <v>222</v>
      </c>
      <c r="G291" s="43"/>
      <c r="H291" s="53">
        <f>H292</f>
        <v>33477.3</v>
      </c>
    </row>
    <row r="292" spans="1:232" s="73" customFormat="1" ht="57.75" customHeight="1">
      <c r="A292" s="99"/>
      <c r="B292" s="9" t="s">
        <v>148</v>
      </c>
      <c r="C292" s="80" t="s">
        <v>639</v>
      </c>
      <c r="D292" s="41" t="s">
        <v>607</v>
      </c>
      <c r="E292" s="41" t="s">
        <v>610</v>
      </c>
      <c r="F292" s="47" t="s">
        <v>40</v>
      </c>
      <c r="G292" s="35"/>
      <c r="H292" s="53">
        <f>H293</f>
        <v>33477.3</v>
      </c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DV292" s="99"/>
      <c r="DW292" s="99"/>
      <c r="DX292" s="99"/>
      <c r="DY292" s="99"/>
      <c r="DZ292" s="99"/>
      <c r="EA292" s="99"/>
      <c r="EB292" s="99"/>
      <c r="EC292" s="99"/>
      <c r="ED292" s="99"/>
      <c r="EE292" s="99"/>
      <c r="EF292" s="99"/>
      <c r="EG292" s="99"/>
      <c r="EH292" s="99"/>
      <c r="EI292" s="99"/>
      <c r="EJ292" s="99"/>
      <c r="EK292" s="99"/>
      <c r="EL292" s="99"/>
      <c r="EM292" s="99"/>
      <c r="EN292" s="99"/>
      <c r="EO292" s="99"/>
      <c r="EP292" s="99"/>
      <c r="EQ292" s="99"/>
      <c r="ER292" s="99"/>
      <c r="ES292" s="99"/>
      <c r="ET292" s="99"/>
      <c r="EU292" s="99"/>
      <c r="EV292" s="99"/>
      <c r="EW292" s="99"/>
      <c r="EX292" s="99"/>
      <c r="EY292" s="99"/>
      <c r="EZ292" s="99"/>
      <c r="FA292" s="99"/>
      <c r="FB292" s="99"/>
      <c r="FC292" s="99"/>
      <c r="FD292" s="99"/>
      <c r="FE292" s="99"/>
      <c r="FF292" s="99"/>
      <c r="FG292" s="99"/>
      <c r="FH292" s="99"/>
      <c r="FI292" s="99"/>
      <c r="FJ292" s="99"/>
      <c r="FK292" s="99"/>
      <c r="FL292" s="99"/>
      <c r="FM292" s="99"/>
      <c r="FN292" s="99"/>
      <c r="FO292" s="99"/>
      <c r="FP292" s="99"/>
      <c r="FQ292" s="99"/>
      <c r="FR292" s="99"/>
      <c r="FS292" s="99"/>
      <c r="FT292" s="99"/>
      <c r="FU292" s="99"/>
      <c r="FV292" s="99"/>
      <c r="FW292" s="99"/>
      <c r="FX292" s="99"/>
      <c r="FY292" s="99"/>
      <c r="FZ292" s="99"/>
      <c r="GA292" s="99"/>
      <c r="GB292" s="99"/>
      <c r="GC292" s="99"/>
      <c r="GD292" s="99"/>
      <c r="GE292" s="99"/>
      <c r="GF292" s="99"/>
      <c r="GG292" s="99"/>
      <c r="GH292" s="99"/>
      <c r="GI292" s="99"/>
      <c r="GJ292" s="99"/>
      <c r="GK292" s="99"/>
      <c r="GL292" s="99"/>
      <c r="GM292" s="99"/>
      <c r="GN292" s="99"/>
      <c r="GO292" s="99"/>
      <c r="GP292" s="99"/>
      <c r="GQ292" s="99"/>
      <c r="GR292" s="99"/>
      <c r="GS292" s="99"/>
      <c r="GT292" s="99"/>
      <c r="GU292" s="99"/>
      <c r="GV292" s="99"/>
      <c r="GW292" s="99"/>
      <c r="GX292" s="99"/>
      <c r="GY292" s="99"/>
      <c r="GZ292" s="99"/>
      <c r="HA292" s="99"/>
      <c r="HB292" s="99"/>
      <c r="HC292" s="99"/>
      <c r="HD292" s="99"/>
      <c r="HE292" s="99"/>
      <c r="HF292" s="99"/>
      <c r="HG292" s="99"/>
      <c r="HH292" s="99"/>
      <c r="HI292" s="99"/>
      <c r="HJ292" s="99"/>
      <c r="HK292" s="99"/>
      <c r="HL292" s="99"/>
      <c r="HM292" s="99"/>
      <c r="HN292" s="99"/>
      <c r="HO292" s="99"/>
      <c r="HP292" s="99"/>
      <c r="HQ292" s="99"/>
      <c r="HR292" s="99"/>
      <c r="HS292" s="99"/>
      <c r="HT292" s="99"/>
      <c r="HU292" s="99"/>
      <c r="HV292" s="99"/>
      <c r="HW292" s="99"/>
      <c r="HX292" s="99"/>
    </row>
    <row r="293" spans="1:232" s="25" customFormat="1" ht="40.5" customHeight="1">
      <c r="A293" s="81"/>
      <c r="B293" s="10" t="s">
        <v>128</v>
      </c>
      <c r="C293" s="79" t="s">
        <v>639</v>
      </c>
      <c r="D293" s="48" t="s">
        <v>607</v>
      </c>
      <c r="E293" s="48" t="s">
        <v>610</v>
      </c>
      <c r="F293" s="48" t="s">
        <v>41</v>
      </c>
      <c r="G293" s="75"/>
      <c r="H293" s="64">
        <f>H294</f>
        <v>33477.3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1"/>
      <c r="EV293" s="81"/>
      <c r="EW293" s="81"/>
      <c r="EX293" s="81"/>
      <c r="EY293" s="81"/>
      <c r="EZ293" s="81"/>
      <c r="FA293" s="81"/>
      <c r="FB293" s="81"/>
      <c r="FC293" s="81"/>
      <c r="FD293" s="81"/>
      <c r="FE293" s="81"/>
      <c r="FF293" s="81"/>
      <c r="FG293" s="81"/>
      <c r="FH293" s="81"/>
      <c r="FI293" s="81"/>
      <c r="FJ293" s="81"/>
      <c r="FK293" s="81"/>
      <c r="FL293" s="81"/>
      <c r="FM293" s="81"/>
      <c r="FN293" s="81"/>
      <c r="FO293" s="81"/>
      <c r="FP293" s="81"/>
      <c r="FQ293" s="81"/>
      <c r="FR293" s="81"/>
      <c r="FS293" s="81"/>
      <c r="FT293" s="81"/>
      <c r="FU293" s="81"/>
      <c r="FV293" s="81"/>
      <c r="FW293" s="81"/>
      <c r="FX293" s="81"/>
      <c r="FY293" s="81"/>
      <c r="FZ293" s="81"/>
      <c r="GA293" s="81"/>
      <c r="GB293" s="81"/>
      <c r="GC293" s="81"/>
      <c r="GD293" s="81"/>
      <c r="GE293" s="81"/>
      <c r="GF293" s="81"/>
      <c r="GG293" s="81"/>
      <c r="GH293" s="81"/>
      <c r="GI293" s="81"/>
      <c r="GJ293" s="81"/>
      <c r="GK293" s="81"/>
      <c r="GL293" s="81"/>
      <c r="GM293" s="81"/>
      <c r="GN293" s="81"/>
      <c r="GO293" s="81"/>
      <c r="GP293" s="81"/>
      <c r="GQ293" s="81"/>
      <c r="GR293" s="81"/>
      <c r="GS293" s="81"/>
      <c r="GT293" s="81"/>
      <c r="GU293" s="81"/>
      <c r="GV293" s="81"/>
      <c r="GW293" s="81"/>
      <c r="GX293" s="81"/>
      <c r="GY293" s="81"/>
      <c r="GZ293" s="81"/>
      <c r="HA293" s="81"/>
      <c r="HB293" s="81"/>
      <c r="HC293" s="81"/>
      <c r="HD293" s="81"/>
      <c r="HE293" s="81"/>
      <c r="HF293" s="81"/>
      <c r="HG293" s="81"/>
      <c r="HH293" s="81"/>
      <c r="HI293" s="81"/>
      <c r="HJ293" s="81"/>
      <c r="HK293" s="81"/>
      <c r="HL293" s="81"/>
      <c r="HM293" s="81"/>
      <c r="HN293" s="81"/>
      <c r="HO293" s="81"/>
      <c r="HP293" s="81"/>
      <c r="HQ293" s="81"/>
      <c r="HR293" s="81"/>
      <c r="HS293" s="81"/>
      <c r="HT293" s="81"/>
      <c r="HU293" s="81"/>
      <c r="HV293" s="81"/>
      <c r="HW293" s="81"/>
      <c r="HX293" s="81"/>
    </row>
    <row r="294" spans="1:232" s="25" customFormat="1" ht="21" customHeight="1">
      <c r="A294" s="81"/>
      <c r="B294" s="11" t="s">
        <v>619</v>
      </c>
      <c r="C294" s="79" t="s">
        <v>639</v>
      </c>
      <c r="D294" s="48" t="s">
        <v>607</v>
      </c>
      <c r="E294" s="48" t="s">
        <v>610</v>
      </c>
      <c r="F294" s="48" t="s">
        <v>41</v>
      </c>
      <c r="G294" s="75">
        <v>410</v>
      </c>
      <c r="H294" s="64">
        <f>588.2+5294+25064.2+2530.9</f>
        <v>33477.3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  <c r="FL294" s="81"/>
      <c r="FM294" s="81"/>
      <c r="FN294" s="81"/>
      <c r="FO294" s="81"/>
      <c r="FP294" s="81"/>
      <c r="FQ294" s="81"/>
      <c r="FR294" s="81"/>
      <c r="FS294" s="81"/>
      <c r="FT294" s="81"/>
      <c r="FU294" s="81"/>
      <c r="FV294" s="81"/>
      <c r="FW294" s="81"/>
      <c r="FX294" s="81"/>
      <c r="FY294" s="81"/>
      <c r="FZ294" s="81"/>
      <c r="GA294" s="81"/>
      <c r="GB294" s="81"/>
      <c r="GC294" s="81"/>
      <c r="GD294" s="81"/>
      <c r="GE294" s="81"/>
      <c r="GF294" s="81"/>
      <c r="GG294" s="81"/>
      <c r="GH294" s="81"/>
      <c r="GI294" s="81"/>
      <c r="GJ294" s="81"/>
      <c r="GK294" s="81"/>
      <c r="GL294" s="81"/>
      <c r="GM294" s="81"/>
      <c r="GN294" s="81"/>
      <c r="GO294" s="81"/>
      <c r="GP294" s="81"/>
      <c r="GQ294" s="81"/>
      <c r="GR294" s="81"/>
      <c r="GS294" s="81"/>
      <c r="GT294" s="81"/>
      <c r="GU294" s="81"/>
      <c r="GV294" s="81"/>
      <c r="GW294" s="81"/>
      <c r="GX294" s="81"/>
      <c r="GY294" s="81"/>
      <c r="GZ294" s="81"/>
      <c r="HA294" s="81"/>
      <c r="HB294" s="81"/>
      <c r="HC294" s="81"/>
      <c r="HD294" s="81"/>
      <c r="HE294" s="81"/>
      <c r="HF294" s="81"/>
      <c r="HG294" s="81"/>
      <c r="HH294" s="81"/>
      <c r="HI294" s="81"/>
      <c r="HJ294" s="81"/>
      <c r="HK294" s="81"/>
      <c r="HL294" s="81"/>
      <c r="HM294" s="81"/>
      <c r="HN294" s="81"/>
      <c r="HO294" s="81"/>
      <c r="HP294" s="81"/>
      <c r="HQ294" s="81"/>
      <c r="HR294" s="81"/>
      <c r="HS294" s="81"/>
      <c r="HT294" s="81"/>
      <c r="HU294" s="81"/>
      <c r="HV294" s="81"/>
      <c r="HW294" s="81"/>
      <c r="HX294" s="81"/>
    </row>
    <row r="295" spans="1:232" s="73" customFormat="1" ht="28.5" customHeight="1">
      <c r="A295" s="99"/>
      <c r="B295" s="6" t="s">
        <v>620</v>
      </c>
      <c r="C295" s="41" t="s">
        <v>639</v>
      </c>
      <c r="D295" s="36" t="s">
        <v>607</v>
      </c>
      <c r="E295" s="41" t="s">
        <v>610</v>
      </c>
      <c r="F295" s="33" t="s">
        <v>621</v>
      </c>
      <c r="G295" s="35"/>
      <c r="H295" s="53">
        <f>H296</f>
        <v>206</v>
      </c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  <c r="FB295" s="99"/>
      <c r="FC295" s="99"/>
      <c r="FD295" s="99"/>
      <c r="FE295" s="99"/>
      <c r="FF295" s="99"/>
      <c r="FG295" s="99"/>
      <c r="FH295" s="99"/>
      <c r="FI295" s="99"/>
      <c r="FJ295" s="99"/>
      <c r="FK295" s="99"/>
      <c r="FL295" s="99"/>
      <c r="FM295" s="99"/>
      <c r="FN295" s="99"/>
      <c r="FO295" s="99"/>
      <c r="FP295" s="99"/>
      <c r="FQ295" s="99"/>
      <c r="FR295" s="99"/>
      <c r="FS295" s="99"/>
      <c r="FT295" s="99"/>
      <c r="FU295" s="99"/>
      <c r="FV295" s="99"/>
      <c r="FW295" s="99"/>
      <c r="FX295" s="99"/>
      <c r="FY295" s="99"/>
      <c r="FZ295" s="99"/>
      <c r="GA295" s="99"/>
      <c r="GB295" s="99"/>
      <c r="GC295" s="99"/>
      <c r="GD295" s="99"/>
      <c r="GE295" s="99"/>
      <c r="GF295" s="99"/>
      <c r="GG295" s="99"/>
      <c r="GH295" s="99"/>
      <c r="GI295" s="99"/>
      <c r="GJ295" s="99"/>
      <c r="GK295" s="99"/>
      <c r="GL295" s="99"/>
      <c r="GM295" s="99"/>
      <c r="GN295" s="99"/>
      <c r="GO295" s="99"/>
      <c r="GP295" s="99"/>
      <c r="GQ295" s="99"/>
      <c r="GR295" s="99"/>
      <c r="GS295" s="99"/>
      <c r="GT295" s="99"/>
      <c r="GU295" s="99"/>
      <c r="GV295" s="99"/>
      <c r="GW295" s="99"/>
      <c r="GX295" s="99"/>
      <c r="GY295" s="99"/>
      <c r="GZ295" s="99"/>
      <c r="HA295" s="99"/>
      <c r="HB295" s="99"/>
      <c r="HC295" s="99"/>
      <c r="HD295" s="99"/>
      <c r="HE295" s="99"/>
      <c r="HF295" s="99"/>
      <c r="HG295" s="99"/>
      <c r="HH295" s="99"/>
      <c r="HI295" s="99"/>
      <c r="HJ295" s="99"/>
      <c r="HK295" s="99"/>
      <c r="HL295" s="99"/>
      <c r="HM295" s="99"/>
      <c r="HN295" s="99"/>
      <c r="HO295" s="99"/>
      <c r="HP295" s="99"/>
      <c r="HQ295" s="99"/>
      <c r="HR295" s="99"/>
      <c r="HS295" s="99"/>
      <c r="HT295" s="99"/>
      <c r="HU295" s="99"/>
      <c r="HV295" s="99"/>
      <c r="HW295" s="99"/>
      <c r="HX295" s="99"/>
    </row>
    <row r="296" spans="1:232" s="73" customFormat="1" ht="26.25" customHeight="1">
      <c r="A296" s="99"/>
      <c r="B296" s="19" t="s">
        <v>10</v>
      </c>
      <c r="C296" s="41" t="s">
        <v>639</v>
      </c>
      <c r="D296" s="36" t="s">
        <v>607</v>
      </c>
      <c r="E296" s="41" t="s">
        <v>610</v>
      </c>
      <c r="F296" s="33" t="s">
        <v>621</v>
      </c>
      <c r="G296" s="35">
        <v>240</v>
      </c>
      <c r="H296" s="53">
        <f>49.2+156.8</f>
        <v>206</v>
      </c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DV296" s="99"/>
      <c r="DW296" s="99"/>
      <c r="DX296" s="99"/>
      <c r="DY296" s="99"/>
      <c r="DZ296" s="99"/>
      <c r="EA296" s="99"/>
      <c r="EB296" s="99"/>
      <c r="EC296" s="99"/>
      <c r="ED296" s="99"/>
      <c r="EE296" s="99"/>
      <c r="EF296" s="99"/>
      <c r="EG296" s="99"/>
      <c r="EH296" s="99"/>
      <c r="EI296" s="99"/>
      <c r="EJ296" s="99"/>
      <c r="EK296" s="99"/>
      <c r="EL296" s="99"/>
      <c r="EM296" s="99"/>
      <c r="EN296" s="99"/>
      <c r="EO296" s="99"/>
      <c r="EP296" s="99"/>
      <c r="EQ296" s="99"/>
      <c r="ER296" s="99"/>
      <c r="ES296" s="99"/>
      <c r="ET296" s="99"/>
      <c r="EU296" s="99"/>
      <c r="EV296" s="99"/>
      <c r="EW296" s="99"/>
      <c r="EX296" s="99"/>
      <c r="EY296" s="99"/>
      <c r="EZ296" s="99"/>
      <c r="FA296" s="99"/>
      <c r="FB296" s="99"/>
      <c r="FC296" s="99"/>
      <c r="FD296" s="99"/>
      <c r="FE296" s="99"/>
      <c r="FF296" s="99"/>
      <c r="FG296" s="99"/>
      <c r="FH296" s="99"/>
      <c r="FI296" s="99"/>
      <c r="FJ296" s="99"/>
      <c r="FK296" s="99"/>
      <c r="FL296" s="99"/>
      <c r="FM296" s="99"/>
      <c r="FN296" s="99"/>
      <c r="FO296" s="99"/>
      <c r="FP296" s="99"/>
      <c r="FQ296" s="99"/>
      <c r="FR296" s="99"/>
      <c r="FS296" s="99"/>
      <c r="FT296" s="99"/>
      <c r="FU296" s="99"/>
      <c r="FV296" s="99"/>
      <c r="FW296" s="99"/>
      <c r="FX296" s="99"/>
      <c r="FY296" s="99"/>
      <c r="FZ296" s="99"/>
      <c r="GA296" s="99"/>
      <c r="GB296" s="99"/>
      <c r="GC296" s="99"/>
      <c r="GD296" s="99"/>
      <c r="GE296" s="99"/>
      <c r="GF296" s="99"/>
      <c r="GG296" s="99"/>
      <c r="GH296" s="99"/>
      <c r="GI296" s="99"/>
      <c r="GJ296" s="99"/>
      <c r="GK296" s="99"/>
      <c r="GL296" s="99"/>
      <c r="GM296" s="99"/>
      <c r="GN296" s="99"/>
      <c r="GO296" s="99"/>
      <c r="GP296" s="99"/>
      <c r="GQ296" s="99"/>
      <c r="GR296" s="99"/>
      <c r="GS296" s="99"/>
      <c r="GT296" s="99"/>
      <c r="GU296" s="99"/>
      <c r="GV296" s="99"/>
      <c r="GW296" s="99"/>
      <c r="GX296" s="99"/>
      <c r="GY296" s="99"/>
      <c r="GZ296" s="99"/>
      <c r="HA296" s="99"/>
      <c r="HB296" s="99"/>
      <c r="HC296" s="99"/>
      <c r="HD296" s="99"/>
      <c r="HE296" s="99"/>
      <c r="HF296" s="99"/>
      <c r="HG296" s="99"/>
      <c r="HH296" s="99"/>
      <c r="HI296" s="99"/>
      <c r="HJ296" s="99"/>
      <c r="HK296" s="99"/>
      <c r="HL296" s="99"/>
      <c r="HM296" s="99"/>
      <c r="HN296" s="99"/>
      <c r="HO296" s="99"/>
      <c r="HP296" s="99"/>
      <c r="HQ296" s="99"/>
      <c r="HR296" s="99"/>
      <c r="HS296" s="99"/>
      <c r="HT296" s="99"/>
      <c r="HU296" s="99"/>
      <c r="HV296" s="99"/>
      <c r="HW296" s="99"/>
      <c r="HX296" s="99"/>
    </row>
    <row r="297" spans="1:232" s="73" customFormat="1" ht="25.5" customHeight="1">
      <c r="A297" s="99"/>
      <c r="B297" s="6" t="s">
        <v>279</v>
      </c>
      <c r="C297" s="41" t="s">
        <v>639</v>
      </c>
      <c r="D297" s="36" t="s">
        <v>607</v>
      </c>
      <c r="E297" s="41" t="s">
        <v>610</v>
      </c>
      <c r="F297" s="33" t="s">
        <v>478</v>
      </c>
      <c r="G297" s="35"/>
      <c r="H297" s="53">
        <f>H298</f>
        <v>4000</v>
      </c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99"/>
      <c r="EY297" s="99"/>
      <c r="EZ297" s="99"/>
      <c r="FA297" s="99"/>
      <c r="FB297" s="99"/>
      <c r="FC297" s="99"/>
      <c r="FD297" s="99"/>
      <c r="FE297" s="99"/>
      <c r="FF297" s="99"/>
      <c r="FG297" s="99"/>
      <c r="FH297" s="99"/>
      <c r="FI297" s="99"/>
      <c r="FJ297" s="99"/>
      <c r="FK297" s="99"/>
      <c r="FL297" s="99"/>
      <c r="FM297" s="99"/>
      <c r="FN297" s="99"/>
      <c r="FO297" s="99"/>
      <c r="FP297" s="99"/>
      <c r="FQ297" s="99"/>
      <c r="FR297" s="99"/>
      <c r="FS297" s="99"/>
      <c r="FT297" s="99"/>
      <c r="FU297" s="99"/>
      <c r="FV297" s="99"/>
      <c r="FW297" s="99"/>
      <c r="FX297" s="99"/>
      <c r="FY297" s="99"/>
      <c r="FZ297" s="99"/>
      <c r="GA297" s="99"/>
      <c r="GB297" s="99"/>
      <c r="GC297" s="99"/>
      <c r="GD297" s="99"/>
      <c r="GE297" s="99"/>
      <c r="GF297" s="99"/>
      <c r="GG297" s="99"/>
      <c r="GH297" s="99"/>
      <c r="GI297" s="99"/>
      <c r="GJ297" s="99"/>
      <c r="GK297" s="99"/>
      <c r="GL297" s="99"/>
      <c r="GM297" s="99"/>
      <c r="GN297" s="99"/>
      <c r="GO297" s="99"/>
      <c r="GP297" s="99"/>
      <c r="GQ297" s="99"/>
      <c r="GR297" s="99"/>
      <c r="GS297" s="99"/>
      <c r="GT297" s="99"/>
      <c r="GU297" s="99"/>
      <c r="GV297" s="99"/>
      <c r="GW297" s="99"/>
      <c r="GX297" s="99"/>
      <c r="GY297" s="99"/>
      <c r="GZ297" s="99"/>
      <c r="HA297" s="99"/>
      <c r="HB297" s="99"/>
      <c r="HC297" s="99"/>
      <c r="HD297" s="99"/>
      <c r="HE297" s="99"/>
      <c r="HF297" s="99"/>
      <c r="HG297" s="99"/>
      <c r="HH297" s="99"/>
      <c r="HI297" s="99"/>
      <c r="HJ297" s="99"/>
      <c r="HK297" s="99"/>
      <c r="HL297" s="99"/>
      <c r="HM297" s="99"/>
      <c r="HN297" s="99"/>
      <c r="HO297" s="99"/>
      <c r="HP297" s="99"/>
      <c r="HQ297" s="99"/>
      <c r="HR297" s="99"/>
      <c r="HS297" s="99"/>
      <c r="HT297" s="99"/>
      <c r="HU297" s="99"/>
      <c r="HV297" s="99"/>
      <c r="HW297" s="99"/>
      <c r="HX297" s="99"/>
    </row>
    <row r="298" spans="1:232" s="73" customFormat="1" ht="23.25" customHeight="1">
      <c r="A298" s="99"/>
      <c r="B298" s="6" t="s">
        <v>10</v>
      </c>
      <c r="C298" s="41" t="s">
        <v>639</v>
      </c>
      <c r="D298" s="36" t="s">
        <v>607</v>
      </c>
      <c r="E298" s="41" t="s">
        <v>610</v>
      </c>
      <c r="F298" s="33" t="s">
        <v>478</v>
      </c>
      <c r="G298" s="35">
        <v>240</v>
      </c>
      <c r="H298" s="53">
        <v>4000</v>
      </c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99"/>
      <c r="FF298" s="99"/>
      <c r="FG298" s="99"/>
      <c r="FH298" s="99"/>
      <c r="FI298" s="99"/>
      <c r="FJ298" s="99"/>
      <c r="FK298" s="99"/>
      <c r="FL298" s="99"/>
      <c r="FM298" s="99"/>
      <c r="FN298" s="99"/>
      <c r="FO298" s="99"/>
      <c r="FP298" s="99"/>
      <c r="FQ298" s="99"/>
      <c r="FR298" s="99"/>
      <c r="FS298" s="99"/>
      <c r="FT298" s="99"/>
      <c r="FU298" s="99"/>
      <c r="FV298" s="99"/>
      <c r="FW298" s="99"/>
      <c r="FX298" s="99"/>
      <c r="FY298" s="99"/>
      <c r="FZ298" s="99"/>
      <c r="GA298" s="99"/>
      <c r="GB298" s="99"/>
      <c r="GC298" s="99"/>
      <c r="GD298" s="99"/>
      <c r="GE298" s="99"/>
      <c r="GF298" s="99"/>
      <c r="GG298" s="99"/>
      <c r="GH298" s="99"/>
      <c r="GI298" s="99"/>
      <c r="GJ298" s="99"/>
      <c r="GK298" s="99"/>
      <c r="GL298" s="99"/>
      <c r="GM298" s="99"/>
      <c r="GN298" s="99"/>
      <c r="GO298" s="99"/>
      <c r="GP298" s="99"/>
      <c r="GQ298" s="99"/>
      <c r="GR298" s="99"/>
      <c r="GS298" s="99"/>
      <c r="GT298" s="99"/>
      <c r="GU298" s="99"/>
      <c r="GV298" s="99"/>
      <c r="GW298" s="99"/>
      <c r="GX298" s="99"/>
      <c r="GY298" s="99"/>
      <c r="GZ298" s="99"/>
      <c r="HA298" s="99"/>
      <c r="HB298" s="99"/>
      <c r="HC298" s="99"/>
      <c r="HD298" s="99"/>
      <c r="HE298" s="99"/>
      <c r="HF298" s="99"/>
      <c r="HG298" s="99"/>
      <c r="HH298" s="99"/>
      <c r="HI298" s="99"/>
      <c r="HJ298" s="99"/>
      <c r="HK298" s="99"/>
      <c r="HL298" s="99"/>
      <c r="HM298" s="99"/>
      <c r="HN298" s="99"/>
      <c r="HO298" s="99"/>
      <c r="HP298" s="99"/>
      <c r="HQ298" s="99"/>
      <c r="HR298" s="99"/>
      <c r="HS298" s="99"/>
      <c r="HT298" s="99"/>
      <c r="HU298" s="99"/>
      <c r="HV298" s="99"/>
      <c r="HW298" s="99"/>
      <c r="HX298" s="99"/>
    </row>
    <row r="299" spans="1:232" s="40" customFormat="1" ht="16.5" customHeight="1">
      <c r="A299" s="99"/>
      <c r="B299" s="69" t="s">
        <v>396</v>
      </c>
      <c r="C299" s="41" t="s">
        <v>639</v>
      </c>
      <c r="D299" s="41" t="s">
        <v>610</v>
      </c>
      <c r="E299" s="41"/>
      <c r="F299" s="43"/>
      <c r="G299" s="35"/>
      <c r="H299" s="53">
        <f>H304+H300</f>
        <v>129.9</v>
      </c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9"/>
      <c r="EL299" s="99"/>
      <c r="EM299" s="99"/>
      <c r="EN299" s="99"/>
      <c r="EO299" s="99"/>
      <c r="EP299" s="99"/>
      <c r="EQ299" s="99"/>
      <c r="ER299" s="99"/>
      <c r="ES299" s="99"/>
      <c r="ET299" s="99"/>
      <c r="EU299" s="99"/>
      <c r="EV299" s="99"/>
      <c r="EW299" s="99"/>
      <c r="EX299" s="99"/>
      <c r="EY299" s="99"/>
      <c r="EZ299" s="99"/>
      <c r="FA299" s="99"/>
      <c r="FB299" s="99"/>
      <c r="FC299" s="99"/>
      <c r="FD299" s="99"/>
      <c r="FE299" s="99"/>
      <c r="FF299" s="99"/>
      <c r="FG299" s="99"/>
      <c r="FH299" s="99"/>
      <c r="FI299" s="99"/>
      <c r="FJ299" s="99"/>
      <c r="FK299" s="99"/>
      <c r="FL299" s="99"/>
      <c r="FM299" s="99"/>
      <c r="FN299" s="99"/>
      <c r="FO299" s="99"/>
      <c r="FP299" s="99"/>
      <c r="FQ299" s="99"/>
      <c r="FR299" s="99"/>
      <c r="FS299" s="99"/>
      <c r="FT299" s="99"/>
      <c r="FU299" s="99"/>
      <c r="FV299" s="99"/>
      <c r="FW299" s="99"/>
      <c r="FX299" s="99"/>
      <c r="FY299" s="99"/>
      <c r="FZ299" s="99"/>
      <c r="GA299" s="99"/>
      <c r="GB299" s="99"/>
      <c r="GC299" s="99"/>
      <c r="GD299" s="99"/>
      <c r="GE299" s="99"/>
      <c r="GF299" s="99"/>
      <c r="GG299" s="99"/>
      <c r="GH299" s="99"/>
      <c r="GI299" s="99"/>
      <c r="GJ299" s="99"/>
      <c r="GK299" s="99"/>
      <c r="GL299" s="99"/>
      <c r="GM299" s="99"/>
      <c r="GN299" s="99"/>
      <c r="GO299" s="99"/>
      <c r="GP299" s="99"/>
      <c r="GQ299" s="99"/>
      <c r="GR299" s="99"/>
      <c r="GS299" s="99"/>
      <c r="GT299" s="99"/>
      <c r="GU299" s="99"/>
      <c r="GV299" s="99"/>
      <c r="GW299" s="99"/>
      <c r="GX299" s="99"/>
      <c r="GY299" s="99"/>
      <c r="GZ299" s="99"/>
      <c r="HA299" s="99"/>
      <c r="HB299" s="99"/>
      <c r="HC299" s="99"/>
      <c r="HD299" s="99"/>
      <c r="HE299" s="99"/>
      <c r="HF299" s="99"/>
      <c r="HG299" s="99"/>
      <c r="HH299" s="99"/>
      <c r="HI299" s="99"/>
      <c r="HJ299" s="99"/>
      <c r="HK299" s="99"/>
      <c r="HL299" s="99"/>
      <c r="HM299" s="99"/>
      <c r="HN299" s="99"/>
      <c r="HO299" s="99"/>
      <c r="HP299" s="99"/>
      <c r="HQ299" s="99"/>
      <c r="HR299" s="99"/>
      <c r="HS299" s="99"/>
      <c r="HT299" s="99"/>
      <c r="HU299" s="99"/>
      <c r="HV299" s="99"/>
      <c r="HW299" s="99"/>
      <c r="HX299" s="99"/>
    </row>
    <row r="300" spans="2:8" s="40" customFormat="1" ht="18" customHeight="1">
      <c r="B300" s="83" t="s">
        <v>1</v>
      </c>
      <c r="C300" s="41" t="s">
        <v>639</v>
      </c>
      <c r="D300" s="36" t="s">
        <v>610</v>
      </c>
      <c r="E300" s="36" t="s">
        <v>607</v>
      </c>
      <c r="F300" s="35"/>
      <c r="G300" s="35"/>
      <c r="H300" s="53">
        <f>H301</f>
        <v>129.9</v>
      </c>
    </row>
    <row r="301" spans="2:8" s="40" customFormat="1" ht="18" customHeight="1">
      <c r="B301" s="6" t="s">
        <v>317</v>
      </c>
      <c r="C301" s="41" t="s">
        <v>639</v>
      </c>
      <c r="D301" s="36" t="s">
        <v>610</v>
      </c>
      <c r="E301" s="36" t="s">
        <v>607</v>
      </c>
      <c r="F301" s="35" t="s">
        <v>316</v>
      </c>
      <c r="G301" s="35"/>
      <c r="H301" s="53">
        <f>H302</f>
        <v>129.9</v>
      </c>
    </row>
    <row r="302" spans="2:8" s="40" customFormat="1" ht="66.75" customHeight="1">
      <c r="B302" s="9" t="s">
        <v>367</v>
      </c>
      <c r="C302" s="41" t="s">
        <v>639</v>
      </c>
      <c r="D302" s="36" t="s">
        <v>610</v>
      </c>
      <c r="E302" s="36" t="s">
        <v>607</v>
      </c>
      <c r="F302" s="35" t="s">
        <v>373</v>
      </c>
      <c r="G302" s="35"/>
      <c r="H302" s="53">
        <f>H303</f>
        <v>129.9</v>
      </c>
    </row>
    <row r="303" spans="2:8" s="40" customFormat="1" ht="33" customHeight="1">
      <c r="B303" s="6" t="s">
        <v>584</v>
      </c>
      <c r="C303" s="41" t="s">
        <v>639</v>
      </c>
      <c r="D303" s="36" t="s">
        <v>610</v>
      </c>
      <c r="E303" s="36" t="s">
        <v>607</v>
      </c>
      <c r="F303" s="35" t="s">
        <v>373</v>
      </c>
      <c r="G303" s="35">
        <v>240</v>
      </c>
      <c r="H303" s="53">
        <v>129.9</v>
      </c>
    </row>
    <row r="304" spans="2:8" s="40" customFormat="1" ht="24" customHeight="1" hidden="1">
      <c r="B304" s="83" t="s">
        <v>121</v>
      </c>
      <c r="C304" s="41" t="s">
        <v>639</v>
      </c>
      <c r="D304" s="36" t="s">
        <v>610</v>
      </c>
      <c r="E304" s="36" t="s">
        <v>610</v>
      </c>
      <c r="F304" s="35"/>
      <c r="G304" s="35"/>
      <c r="H304" s="53">
        <f>H305</f>
        <v>0</v>
      </c>
    </row>
    <row r="305" spans="2:8" s="40" customFormat="1" ht="69" customHeight="1" hidden="1">
      <c r="B305" s="6" t="s">
        <v>161</v>
      </c>
      <c r="C305" s="36" t="s">
        <v>639</v>
      </c>
      <c r="D305" s="36" t="s">
        <v>610</v>
      </c>
      <c r="E305" s="36" t="s">
        <v>610</v>
      </c>
      <c r="F305" s="61" t="s">
        <v>551</v>
      </c>
      <c r="G305" s="36"/>
      <c r="H305" s="53">
        <f>H306</f>
        <v>0</v>
      </c>
    </row>
    <row r="306" spans="2:8" s="40" customFormat="1" ht="94.5" customHeight="1" hidden="1">
      <c r="B306" s="9" t="s">
        <v>98</v>
      </c>
      <c r="C306" s="36" t="s">
        <v>639</v>
      </c>
      <c r="D306" s="36" t="s">
        <v>610</v>
      </c>
      <c r="E306" s="36" t="s">
        <v>610</v>
      </c>
      <c r="F306" s="61" t="s">
        <v>101</v>
      </c>
      <c r="G306" s="36"/>
      <c r="H306" s="53">
        <f>H307</f>
        <v>0</v>
      </c>
    </row>
    <row r="307" spans="2:8" s="40" customFormat="1" ht="33" customHeight="1" hidden="1">
      <c r="B307" s="82" t="s">
        <v>102</v>
      </c>
      <c r="C307" s="36" t="s">
        <v>639</v>
      </c>
      <c r="D307" s="36" t="s">
        <v>610</v>
      </c>
      <c r="E307" s="36" t="s">
        <v>610</v>
      </c>
      <c r="F307" s="61" t="s">
        <v>30</v>
      </c>
      <c r="G307" s="36"/>
      <c r="H307" s="53">
        <f>H308</f>
        <v>0</v>
      </c>
    </row>
    <row r="308" spans="2:8" s="40" customFormat="1" ht="24.75" customHeight="1" hidden="1">
      <c r="B308" s="6" t="s">
        <v>619</v>
      </c>
      <c r="C308" s="36" t="s">
        <v>639</v>
      </c>
      <c r="D308" s="36" t="s">
        <v>610</v>
      </c>
      <c r="E308" s="36" t="s">
        <v>610</v>
      </c>
      <c r="F308" s="61" t="s">
        <v>30</v>
      </c>
      <c r="G308" s="36" t="s">
        <v>220</v>
      </c>
      <c r="H308" s="53">
        <v>0</v>
      </c>
    </row>
    <row r="309" spans="2:8" s="40" customFormat="1" ht="17.25" customHeight="1">
      <c r="B309" s="83" t="s">
        <v>668</v>
      </c>
      <c r="C309" s="41" t="s">
        <v>639</v>
      </c>
      <c r="D309" s="36" t="s">
        <v>624</v>
      </c>
      <c r="E309" s="36"/>
      <c r="F309" s="43"/>
      <c r="G309" s="36"/>
      <c r="H309" s="53">
        <f>H310+H318+H322</f>
        <v>4154.700000000001</v>
      </c>
    </row>
    <row r="310" spans="2:8" s="40" customFormat="1" ht="17.25" customHeight="1">
      <c r="B310" s="83" t="s">
        <v>665</v>
      </c>
      <c r="C310" s="41" t="s">
        <v>639</v>
      </c>
      <c r="D310" s="36" t="s">
        <v>624</v>
      </c>
      <c r="E310" s="36" t="s">
        <v>597</v>
      </c>
      <c r="F310" s="84"/>
      <c r="G310" s="36"/>
      <c r="H310" s="53">
        <f>H311+H314</f>
        <v>3067.6000000000004</v>
      </c>
    </row>
    <row r="311" spans="2:8" s="40" customFormat="1" ht="17.25" customHeight="1">
      <c r="B311" s="6" t="s">
        <v>317</v>
      </c>
      <c r="C311" s="41" t="s">
        <v>639</v>
      </c>
      <c r="D311" s="36" t="s">
        <v>624</v>
      </c>
      <c r="E311" s="36" t="s">
        <v>597</v>
      </c>
      <c r="F311" s="35" t="s">
        <v>316</v>
      </c>
      <c r="G311" s="36"/>
      <c r="H311" s="53">
        <f>H312</f>
        <v>636.8</v>
      </c>
    </row>
    <row r="312" spans="2:8" s="40" customFormat="1" ht="80.25" customHeight="1">
      <c r="B312" s="9" t="s">
        <v>374</v>
      </c>
      <c r="C312" s="74" t="s">
        <v>639</v>
      </c>
      <c r="D312" s="74" t="s">
        <v>624</v>
      </c>
      <c r="E312" s="74" t="s">
        <v>597</v>
      </c>
      <c r="F312" s="61" t="s">
        <v>433</v>
      </c>
      <c r="G312" s="36"/>
      <c r="H312" s="53">
        <f>H313</f>
        <v>636.8</v>
      </c>
    </row>
    <row r="313" spans="2:8" s="40" customFormat="1" ht="33.75" customHeight="1">
      <c r="B313" s="6" t="s">
        <v>585</v>
      </c>
      <c r="C313" s="36" t="s">
        <v>639</v>
      </c>
      <c r="D313" s="52" t="s">
        <v>624</v>
      </c>
      <c r="E313" s="52" t="s">
        <v>597</v>
      </c>
      <c r="F313" s="61" t="s">
        <v>433</v>
      </c>
      <c r="G313" s="36" t="s">
        <v>586</v>
      </c>
      <c r="H313" s="42">
        <v>636.8</v>
      </c>
    </row>
    <row r="314" spans="2:8" s="40" customFormat="1" ht="45" customHeight="1">
      <c r="B314" s="6" t="s">
        <v>161</v>
      </c>
      <c r="C314" s="41" t="s">
        <v>639</v>
      </c>
      <c r="D314" s="52" t="s">
        <v>624</v>
      </c>
      <c r="E314" s="52" t="s">
        <v>597</v>
      </c>
      <c r="F314" s="43" t="s">
        <v>551</v>
      </c>
      <c r="G314" s="36"/>
      <c r="H314" s="53">
        <f>H315</f>
        <v>2430.8</v>
      </c>
    </row>
    <row r="315" spans="2:8" s="40" customFormat="1" ht="51.75" customHeight="1">
      <c r="B315" s="9" t="s">
        <v>526</v>
      </c>
      <c r="C315" s="36" t="s">
        <v>639</v>
      </c>
      <c r="D315" s="52" t="s">
        <v>624</v>
      </c>
      <c r="E315" s="52" t="s">
        <v>597</v>
      </c>
      <c r="F315" s="61" t="s">
        <v>552</v>
      </c>
      <c r="G315" s="36"/>
      <c r="H315" s="53">
        <f>H316</f>
        <v>2430.8</v>
      </c>
    </row>
    <row r="316" spans="2:8" s="40" customFormat="1" ht="47.25" customHeight="1">
      <c r="B316" s="59" t="s">
        <v>100</v>
      </c>
      <c r="C316" s="36" t="s">
        <v>639</v>
      </c>
      <c r="D316" s="52" t="s">
        <v>624</v>
      </c>
      <c r="E316" s="52" t="s">
        <v>597</v>
      </c>
      <c r="F316" s="61" t="s">
        <v>456</v>
      </c>
      <c r="G316" s="36"/>
      <c r="H316" s="53">
        <f>H317</f>
        <v>2430.8</v>
      </c>
    </row>
    <row r="317" spans="2:8" s="316" customFormat="1" ht="30" customHeight="1">
      <c r="B317" s="311" t="s">
        <v>99</v>
      </c>
      <c r="C317" s="312" t="s">
        <v>639</v>
      </c>
      <c r="D317" s="313" t="s">
        <v>624</v>
      </c>
      <c r="E317" s="313" t="s">
        <v>597</v>
      </c>
      <c r="F317" s="314" t="s">
        <v>456</v>
      </c>
      <c r="G317" s="312" t="s">
        <v>586</v>
      </c>
      <c r="H317" s="315">
        <f>116.6+2214.8+94.5+4.9</f>
        <v>2430.8</v>
      </c>
    </row>
    <row r="318" spans="2:8" s="40" customFormat="1" ht="19.5" customHeight="1">
      <c r="B318" s="59" t="s">
        <v>651</v>
      </c>
      <c r="C318" s="36" t="s">
        <v>639</v>
      </c>
      <c r="D318" s="41" t="s">
        <v>624</v>
      </c>
      <c r="E318" s="52" t="s">
        <v>608</v>
      </c>
      <c r="F318" s="61"/>
      <c r="G318" s="36"/>
      <c r="H318" s="53">
        <f>H319</f>
        <v>0</v>
      </c>
    </row>
    <row r="319" spans="2:8" s="40" customFormat="1" ht="76.5" customHeight="1" hidden="1">
      <c r="B319" s="9" t="s">
        <v>0</v>
      </c>
      <c r="C319" s="36" t="s">
        <v>639</v>
      </c>
      <c r="D319" s="41" t="s">
        <v>624</v>
      </c>
      <c r="E319" s="52" t="s">
        <v>608</v>
      </c>
      <c r="F319" s="61" t="s">
        <v>510</v>
      </c>
      <c r="G319" s="36"/>
      <c r="H319" s="53">
        <f>H321+H320</f>
        <v>0</v>
      </c>
    </row>
    <row r="320" spans="2:8" s="40" customFormat="1" ht="27.75" customHeight="1" hidden="1">
      <c r="B320" s="59" t="s">
        <v>3</v>
      </c>
      <c r="C320" s="36" t="s">
        <v>639</v>
      </c>
      <c r="D320" s="41" t="s">
        <v>624</v>
      </c>
      <c r="E320" s="52" t="s">
        <v>608</v>
      </c>
      <c r="F320" s="61" t="s">
        <v>510</v>
      </c>
      <c r="G320" s="36" t="s">
        <v>2</v>
      </c>
      <c r="H320" s="53">
        <v>0</v>
      </c>
    </row>
    <row r="321" spans="2:8" s="40" customFormat="1" ht="24.75" customHeight="1" hidden="1">
      <c r="B321" s="6" t="s">
        <v>10</v>
      </c>
      <c r="C321" s="36" t="s">
        <v>639</v>
      </c>
      <c r="D321" s="41" t="s">
        <v>624</v>
      </c>
      <c r="E321" s="52" t="s">
        <v>608</v>
      </c>
      <c r="F321" s="61" t="s">
        <v>510</v>
      </c>
      <c r="G321" s="36" t="s">
        <v>6</v>
      </c>
      <c r="H321" s="53">
        <v>0</v>
      </c>
    </row>
    <row r="322" spans="2:8" s="40" customFormat="1" ht="24" customHeight="1">
      <c r="B322" s="59" t="s">
        <v>625</v>
      </c>
      <c r="C322" s="36" t="s">
        <v>639</v>
      </c>
      <c r="D322" s="41" t="s">
        <v>624</v>
      </c>
      <c r="E322" s="52" t="s">
        <v>606</v>
      </c>
      <c r="F322" s="33"/>
      <c r="G322" s="36"/>
      <c r="H322" s="53">
        <f>H323</f>
        <v>1087.1</v>
      </c>
    </row>
    <row r="323" spans="2:8" s="40" customFormat="1" ht="43.5" customHeight="1">
      <c r="B323" s="93" t="s">
        <v>350</v>
      </c>
      <c r="C323" s="41" t="s">
        <v>639</v>
      </c>
      <c r="D323" s="41" t="s">
        <v>624</v>
      </c>
      <c r="E323" s="41" t="s">
        <v>606</v>
      </c>
      <c r="F323" s="70" t="s">
        <v>309</v>
      </c>
      <c r="G323" s="36"/>
      <c r="H323" s="53">
        <f>H324</f>
        <v>1087.1</v>
      </c>
    </row>
    <row r="324" spans="2:8" s="40" customFormat="1" ht="129" customHeight="1">
      <c r="B324" s="59" t="s">
        <v>376</v>
      </c>
      <c r="C324" s="36" t="s">
        <v>639</v>
      </c>
      <c r="D324" s="41" t="s">
        <v>624</v>
      </c>
      <c r="E324" s="52" t="s">
        <v>606</v>
      </c>
      <c r="F324" s="33" t="s">
        <v>375</v>
      </c>
      <c r="G324" s="36"/>
      <c r="H324" s="53">
        <f>H325+H326</f>
        <v>1087.1</v>
      </c>
    </row>
    <row r="325" spans="2:8" s="40" customFormat="1" ht="29.25" customHeight="1">
      <c r="B325" s="6" t="s">
        <v>587</v>
      </c>
      <c r="C325" s="36" t="s">
        <v>639</v>
      </c>
      <c r="D325" s="41" t="s">
        <v>624</v>
      </c>
      <c r="E325" s="52" t="s">
        <v>606</v>
      </c>
      <c r="F325" s="33" t="s">
        <v>375</v>
      </c>
      <c r="G325" s="36" t="s">
        <v>2</v>
      </c>
      <c r="H325" s="53">
        <v>876.5</v>
      </c>
    </row>
    <row r="326" spans="2:8" s="40" customFormat="1" ht="29.25" customHeight="1">
      <c r="B326" s="6" t="s">
        <v>584</v>
      </c>
      <c r="C326" s="36" t="s">
        <v>639</v>
      </c>
      <c r="D326" s="41" t="s">
        <v>624</v>
      </c>
      <c r="E326" s="52" t="s">
        <v>606</v>
      </c>
      <c r="F326" s="33" t="s">
        <v>375</v>
      </c>
      <c r="G326" s="36" t="s">
        <v>6</v>
      </c>
      <c r="H326" s="53">
        <v>210.6</v>
      </c>
    </row>
    <row r="327" spans="2:8" s="40" customFormat="1" ht="33.75" customHeight="1">
      <c r="B327" s="8" t="s">
        <v>167</v>
      </c>
      <c r="C327" s="37" t="s">
        <v>681</v>
      </c>
      <c r="D327" s="41"/>
      <c r="E327" s="41"/>
      <c r="F327" s="43"/>
      <c r="G327" s="36"/>
      <c r="H327" s="42">
        <f>H328+H357+H344</f>
        <v>3762.0999999999995</v>
      </c>
    </row>
    <row r="328" spans="2:8" s="40" customFormat="1" ht="20.25" customHeight="1">
      <c r="B328" s="59" t="s">
        <v>634</v>
      </c>
      <c r="C328" s="41" t="s">
        <v>681</v>
      </c>
      <c r="D328" s="36" t="s">
        <v>595</v>
      </c>
      <c r="E328" s="36" t="s">
        <v>670</v>
      </c>
      <c r="F328" s="35"/>
      <c r="G328" s="43"/>
      <c r="H328" s="42">
        <f>H335+H329</f>
        <v>555</v>
      </c>
    </row>
    <row r="329" spans="2:8" s="40" customFormat="1" ht="56.25" customHeight="1">
      <c r="B329" s="62" t="s">
        <v>297</v>
      </c>
      <c r="C329" s="41" t="s">
        <v>681</v>
      </c>
      <c r="D329" s="48" t="s">
        <v>595</v>
      </c>
      <c r="E329" s="48" t="s">
        <v>670</v>
      </c>
      <c r="F329" s="56" t="s">
        <v>196</v>
      </c>
      <c r="G329" s="35"/>
      <c r="H329" s="42">
        <f>H330</f>
        <v>120</v>
      </c>
    </row>
    <row r="330" spans="2:8" s="40" customFormat="1" ht="43.5" customHeight="1">
      <c r="B330" s="13" t="s">
        <v>296</v>
      </c>
      <c r="C330" s="41" t="s">
        <v>681</v>
      </c>
      <c r="D330" s="48" t="s">
        <v>595</v>
      </c>
      <c r="E330" s="48" t="s">
        <v>670</v>
      </c>
      <c r="F330" s="56" t="s">
        <v>299</v>
      </c>
      <c r="G330" s="35"/>
      <c r="H330" s="42">
        <f>H331+H333</f>
        <v>120</v>
      </c>
    </row>
    <row r="331" spans="2:8" s="40" customFormat="1" ht="40.5" customHeight="1">
      <c r="B331" s="13" t="s">
        <v>381</v>
      </c>
      <c r="C331" s="41" t="s">
        <v>681</v>
      </c>
      <c r="D331" s="48" t="s">
        <v>595</v>
      </c>
      <c r="E331" s="48" t="s">
        <v>670</v>
      </c>
      <c r="F331" s="56" t="s">
        <v>382</v>
      </c>
      <c r="G331" s="35"/>
      <c r="H331" s="42">
        <f>H332</f>
        <v>80</v>
      </c>
    </row>
    <row r="332" spans="2:8" s="40" customFormat="1" ht="33" customHeight="1">
      <c r="B332" s="6" t="s">
        <v>584</v>
      </c>
      <c r="C332" s="41" t="s">
        <v>681</v>
      </c>
      <c r="D332" s="48" t="s">
        <v>595</v>
      </c>
      <c r="E332" s="48" t="s">
        <v>670</v>
      </c>
      <c r="F332" s="56" t="s">
        <v>382</v>
      </c>
      <c r="G332" s="56">
        <v>240</v>
      </c>
      <c r="H332" s="42">
        <v>80</v>
      </c>
    </row>
    <row r="333" spans="2:8" s="40" customFormat="1" ht="33" customHeight="1">
      <c r="B333" s="6" t="s">
        <v>384</v>
      </c>
      <c r="C333" s="41" t="s">
        <v>681</v>
      </c>
      <c r="D333" s="48" t="s">
        <v>595</v>
      </c>
      <c r="E333" s="48" t="s">
        <v>670</v>
      </c>
      <c r="F333" s="56" t="s">
        <v>383</v>
      </c>
      <c r="G333" s="75"/>
      <c r="H333" s="42">
        <f>H334</f>
        <v>40</v>
      </c>
    </row>
    <row r="334" spans="2:8" s="40" customFormat="1" ht="33" customHeight="1">
      <c r="B334" s="6" t="s">
        <v>584</v>
      </c>
      <c r="C334" s="41" t="s">
        <v>681</v>
      </c>
      <c r="D334" s="48" t="s">
        <v>595</v>
      </c>
      <c r="E334" s="48" t="s">
        <v>670</v>
      </c>
      <c r="F334" s="56" t="s">
        <v>383</v>
      </c>
      <c r="G334" s="56">
        <v>240</v>
      </c>
      <c r="H334" s="42">
        <v>40</v>
      </c>
    </row>
    <row r="335" spans="2:8" s="40" customFormat="1" ht="56.25" customHeight="1">
      <c r="B335" s="18" t="s">
        <v>283</v>
      </c>
      <c r="C335" s="41" t="s">
        <v>681</v>
      </c>
      <c r="D335" s="41" t="s">
        <v>595</v>
      </c>
      <c r="E335" s="41" t="s">
        <v>670</v>
      </c>
      <c r="F335" s="43" t="s">
        <v>500</v>
      </c>
      <c r="G335" s="35"/>
      <c r="H335" s="77">
        <f>H336</f>
        <v>435</v>
      </c>
    </row>
    <row r="336" spans="2:8" s="40" customFormat="1" ht="44.25" customHeight="1">
      <c r="B336" s="59" t="s">
        <v>377</v>
      </c>
      <c r="C336" s="41" t="s">
        <v>681</v>
      </c>
      <c r="D336" s="41" t="s">
        <v>595</v>
      </c>
      <c r="E336" s="41" t="s">
        <v>670</v>
      </c>
      <c r="F336" s="43" t="s">
        <v>501</v>
      </c>
      <c r="G336" s="35"/>
      <c r="H336" s="77">
        <f>H337+H340+H342</f>
        <v>435</v>
      </c>
    </row>
    <row r="337" spans="2:8" s="40" customFormat="1" ht="28.5" customHeight="1">
      <c r="B337" s="18" t="s">
        <v>378</v>
      </c>
      <c r="C337" s="41" t="s">
        <v>681</v>
      </c>
      <c r="D337" s="41" t="s">
        <v>595</v>
      </c>
      <c r="E337" s="41" t="s">
        <v>670</v>
      </c>
      <c r="F337" s="43" t="s">
        <v>502</v>
      </c>
      <c r="G337" s="35"/>
      <c r="H337" s="77">
        <f>H338</f>
        <v>25</v>
      </c>
    </row>
    <row r="338" spans="2:8" s="40" customFormat="1" ht="84" customHeight="1">
      <c r="B338" s="18" t="s">
        <v>230</v>
      </c>
      <c r="C338" s="41" t="s">
        <v>681</v>
      </c>
      <c r="D338" s="41" t="s">
        <v>595</v>
      </c>
      <c r="E338" s="41" t="s">
        <v>670</v>
      </c>
      <c r="F338" s="43" t="s">
        <v>503</v>
      </c>
      <c r="G338" s="35"/>
      <c r="H338" s="77">
        <f>H339</f>
        <v>25</v>
      </c>
    </row>
    <row r="339" spans="2:8" s="40" customFormat="1" ht="28.5" customHeight="1">
      <c r="B339" s="6" t="s">
        <v>584</v>
      </c>
      <c r="C339" s="41" t="s">
        <v>681</v>
      </c>
      <c r="D339" s="41" t="s">
        <v>595</v>
      </c>
      <c r="E339" s="41" t="s">
        <v>670</v>
      </c>
      <c r="F339" s="43" t="s">
        <v>503</v>
      </c>
      <c r="G339" s="36" t="s">
        <v>6</v>
      </c>
      <c r="H339" s="77">
        <v>25</v>
      </c>
    </row>
    <row r="340" spans="2:8" s="40" customFormat="1" ht="48" customHeight="1">
      <c r="B340" s="60" t="s">
        <v>379</v>
      </c>
      <c r="C340" s="41" t="s">
        <v>681</v>
      </c>
      <c r="D340" s="41" t="s">
        <v>595</v>
      </c>
      <c r="E340" s="41" t="s">
        <v>670</v>
      </c>
      <c r="F340" s="43" t="s">
        <v>504</v>
      </c>
      <c r="G340" s="36"/>
      <c r="H340" s="77">
        <f>H341</f>
        <v>240</v>
      </c>
    </row>
    <row r="341" spans="2:8" s="40" customFormat="1" ht="30" customHeight="1">
      <c r="B341" s="6" t="s">
        <v>584</v>
      </c>
      <c r="C341" s="41" t="s">
        <v>681</v>
      </c>
      <c r="D341" s="41" t="s">
        <v>595</v>
      </c>
      <c r="E341" s="41" t="s">
        <v>670</v>
      </c>
      <c r="F341" s="43" t="s">
        <v>505</v>
      </c>
      <c r="G341" s="36" t="s">
        <v>6</v>
      </c>
      <c r="H341" s="77">
        <v>240</v>
      </c>
    </row>
    <row r="342" spans="2:8" s="40" customFormat="1" ht="54.75" customHeight="1">
      <c r="B342" s="60" t="s">
        <v>380</v>
      </c>
      <c r="C342" s="41" t="s">
        <v>681</v>
      </c>
      <c r="D342" s="41" t="s">
        <v>595</v>
      </c>
      <c r="E342" s="41" t="s">
        <v>670</v>
      </c>
      <c r="F342" s="43" t="s">
        <v>506</v>
      </c>
      <c r="G342" s="36"/>
      <c r="H342" s="77">
        <f>H343</f>
        <v>170</v>
      </c>
    </row>
    <row r="343" spans="2:8" s="40" customFormat="1" ht="30.75" customHeight="1">
      <c r="B343" s="6" t="s">
        <v>584</v>
      </c>
      <c r="C343" s="41" t="s">
        <v>681</v>
      </c>
      <c r="D343" s="41" t="s">
        <v>595</v>
      </c>
      <c r="E343" s="41" t="s">
        <v>670</v>
      </c>
      <c r="F343" s="43" t="s">
        <v>507</v>
      </c>
      <c r="G343" s="35">
        <v>240</v>
      </c>
      <c r="H343" s="77">
        <v>170</v>
      </c>
    </row>
    <row r="344" spans="2:8" s="40" customFormat="1" ht="18.75" customHeight="1">
      <c r="B344" s="6" t="s">
        <v>663</v>
      </c>
      <c r="C344" s="41" t="s">
        <v>681</v>
      </c>
      <c r="D344" s="41" t="s">
        <v>608</v>
      </c>
      <c r="E344" s="41"/>
      <c r="F344" s="43"/>
      <c r="G344" s="35"/>
      <c r="H344" s="77">
        <f>H345+H349</f>
        <v>2956.3999999999996</v>
      </c>
    </row>
    <row r="345" spans="2:8" s="40" customFormat="1" ht="18.75" customHeight="1">
      <c r="B345" s="6" t="s">
        <v>686</v>
      </c>
      <c r="C345" s="41" t="s">
        <v>681</v>
      </c>
      <c r="D345" s="41" t="s">
        <v>608</v>
      </c>
      <c r="E345" s="41" t="s">
        <v>610</v>
      </c>
      <c r="F345" s="43"/>
      <c r="G345" s="35"/>
      <c r="H345" s="77">
        <f>H346</f>
        <v>253.7</v>
      </c>
    </row>
    <row r="346" spans="2:8" s="40" customFormat="1" ht="45" customHeight="1">
      <c r="B346" s="6" t="s">
        <v>280</v>
      </c>
      <c r="C346" s="104" t="s">
        <v>681</v>
      </c>
      <c r="D346" s="104" t="s">
        <v>608</v>
      </c>
      <c r="E346" s="104" t="s">
        <v>610</v>
      </c>
      <c r="F346" s="107" t="s">
        <v>521</v>
      </c>
      <c r="G346" s="5"/>
      <c r="H346" s="77">
        <f>H347</f>
        <v>253.7</v>
      </c>
    </row>
    <row r="347" spans="2:8" s="40" customFormat="1" ht="33" customHeight="1">
      <c r="B347" s="106" t="s">
        <v>397</v>
      </c>
      <c r="C347" s="104" t="s">
        <v>681</v>
      </c>
      <c r="D347" s="104" t="s">
        <v>608</v>
      </c>
      <c r="E347" s="104" t="s">
        <v>610</v>
      </c>
      <c r="F347" s="107" t="s">
        <v>398</v>
      </c>
      <c r="G347" s="5"/>
      <c r="H347" s="77">
        <f>H348</f>
        <v>253.7</v>
      </c>
    </row>
    <row r="348" spans="2:8" s="40" customFormat="1" ht="30.75" customHeight="1">
      <c r="B348" s="6" t="s">
        <v>584</v>
      </c>
      <c r="C348" s="104" t="s">
        <v>681</v>
      </c>
      <c r="D348" s="104" t="s">
        <v>608</v>
      </c>
      <c r="E348" s="104" t="s">
        <v>610</v>
      </c>
      <c r="F348" s="107" t="s">
        <v>399</v>
      </c>
      <c r="G348" s="5">
        <v>240</v>
      </c>
      <c r="H348" s="77">
        <f>400-146.3</f>
        <v>253.7</v>
      </c>
    </row>
    <row r="349" spans="2:8" s="40" customFormat="1" ht="20.25" customHeight="1">
      <c r="B349" s="59" t="s">
        <v>636</v>
      </c>
      <c r="C349" s="41" t="s">
        <v>681</v>
      </c>
      <c r="D349" s="41" t="s">
        <v>608</v>
      </c>
      <c r="E349" s="41" t="s">
        <v>601</v>
      </c>
      <c r="F349" s="43"/>
      <c r="G349" s="35"/>
      <c r="H349" s="77">
        <f>H350</f>
        <v>2702.7</v>
      </c>
    </row>
    <row r="350" spans="2:8" s="40" customFormat="1" ht="55.5" customHeight="1">
      <c r="B350" s="18" t="s">
        <v>283</v>
      </c>
      <c r="C350" s="41" t="s">
        <v>681</v>
      </c>
      <c r="D350" s="41" t="s">
        <v>608</v>
      </c>
      <c r="E350" s="41" t="s">
        <v>601</v>
      </c>
      <c r="F350" s="43" t="s">
        <v>500</v>
      </c>
      <c r="G350" s="35"/>
      <c r="H350" s="77">
        <f>H351</f>
        <v>2702.7</v>
      </c>
    </row>
    <row r="351" spans="2:8" s="40" customFormat="1" ht="50.25" customHeight="1">
      <c r="B351" s="87" t="s">
        <v>385</v>
      </c>
      <c r="C351" s="41" t="s">
        <v>681</v>
      </c>
      <c r="D351" s="41" t="s">
        <v>608</v>
      </c>
      <c r="E351" s="41" t="s">
        <v>601</v>
      </c>
      <c r="F351" s="43" t="s">
        <v>517</v>
      </c>
      <c r="G351" s="35"/>
      <c r="H351" s="42">
        <f>H352</f>
        <v>2702.7</v>
      </c>
    </row>
    <row r="352" spans="2:8" s="40" customFormat="1" ht="56.25" customHeight="1">
      <c r="B352" s="18" t="s">
        <v>386</v>
      </c>
      <c r="C352" s="41" t="s">
        <v>681</v>
      </c>
      <c r="D352" s="41" t="s">
        <v>608</v>
      </c>
      <c r="E352" s="41" t="s">
        <v>601</v>
      </c>
      <c r="F352" s="43" t="s">
        <v>518</v>
      </c>
      <c r="G352" s="35"/>
      <c r="H352" s="42">
        <f>H353</f>
        <v>2702.7</v>
      </c>
    </row>
    <row r="353" spans="2:8" s="40" customFormat="1" ht="29.25" customHeight="1">
      <c r="B353" s="60" t="s">
        <v>387</v>
      </c>
      <c r="C353" s="41" t="s">
        <v>681</v>
      </c>
      <c r="D353" s="41" t="s">
        <v>608</v>
      </c>
      <c r="E353" s="41" t="s">
        <v>601</v>
      </c>
      <c r="F353" s="43" t="s">
        <v>518</v>
      </c>
      <c r="G353" s="35"/>
      <c r="H353" s="42">
        <f>H354+H355+H356</f>
        <v>2702.7</v>
      </c>
    </row>
    <row r="354" spans="2:8" s="40" customFormat="1" ht="27" customHeight="1">
      <c r="B354" s="6" t="s">
        <v>587</v>
      </c>
      <c r="C354" s="41" t="s">
        <v>681</v>
      </c>
      <c r="D354" s="41" t="s">
        <v>608</v>
      </c>
      <c r="E354" s="41" t="s">
        <v>601</v>
      </c>
      <c r="F354" s="43" t="s">
        <v>519</v>
      </c>
      <c r="G354" s="41" t="s">
        <v>2</v>
      </c>
      <c r="H354" s="42">
        <v>1637.7</v>
      </c>
    </row>
    <row r="355" spans="2:8" s="40" customFormat="1" ht="32.25" customHeight="1">
      <c r="B355" s="6" t="s">
        <v>584</v>
      </c>
      <c r="C355" s="41" t="s">
        <v>681</v>
      </c>
      <c r="D355" s="41" t="s">
        <v>608</v>
      </c>
      <c r="E355" s="41" t="s">
        <v>601</v>
      </c>
      <c r="F355" s="43" t="s">
        <v>519</v>
      </c>
      <c r="G355" s="41" t="s">
        <v>6</v>
      </c>
      <c r="H355" s="42">
        <v>1045</v>
      </c>
    </row>
    <row r="356" spans="2:8" s="40" customFormat="1" ht="22.5" customHeight="1">
      <c r="B356" s="6" t="s">
        <v>5</v>
      </c>
      <c r="C356" s="41" t="s">
        <v>681</v>
      </c>
      <c r="D356" s="41" t="s">
        <v>608</v>
      </c>
      <c r="E356" s="41" t="s">
        <v>601</v>
      </c>
      <c r="F356" s="43" t="s">
        <v>519</v>
      </c>
      <c r="G356" s="41" t="s">
        <v>7</v>
      </c>
      <c r="H356" s="42">
        <v>20</v>
      </c>
    </row>
    <row r="357" spans="2:8" s="40" customFormat="1" ht="15.75" customHeight="1">
      <c r="B357" s="6" t="s">
        <v>151</v>
      </c>
      <c r="C357" s="41" t="s">
        <v>681</v>
      </c>
      <c r="D357" s="41" t="s">
        <v>598</v>
      </c>
      <c r="E357" s="41" t="s">
        <v>595</v>
      </c>
      <c r="F357" s="35"/>
      <c r="G357" s="36"/>
      <c r="H357" s="42">
        <f>H358</f>
        <v>250.7</v>
      </c>
    </row>
    <row r="358" spans="2:8" s="40" customFormat="1" ht="64.5" customHeight="1">
      <c r="B358" s="18" t="s">
        <v>283</v>
      </c>
      <c r="C358" s="41" t="s">
        <v>681</v>
      </c>
      <c r="D358" s="41" t="s">
        <v>598</v>
      </c>
      <c r="E358" s="41" t="s">
        <v>595</v>
      </c>
      <c r="F358" s="43" t="s">
        <v>500</v>
      </c>
      <c r="G358" s="36"/>
      <c r="H358" s="42">
        <f>H359</f>
        <v>250.7</v>
      </c>
    </row>
    <row r="359" spans="2:8" s="40" customFormat="1" ht="45.75" customHeight="1">
      <c r="B359" s="59" t="s">
        <v>388</v>
      </c>
      <c r="C359" s="41" t="s">
        <v>681</v>
      </c>
      <c r="D359" s="41" t="s">
        <v>598</v>
      </c>
      <c r="E359" s="41" t="s">
        <v>595</v>
      </c>
      <c r="F359" s="43" t="s">
        <v>501</v>
      </c>
      <c r="G359" s="36"/>
      <c r="H359" s="42">
        <f>H360</f>
        <v>250.7</v>
      </c>
    </row>
    <row r="360" spans="2:8" s="40" customFormat="1" ht="45" customHeight="1">
      <c r="B360" s="60" t="s">
        <v>389</v>
      </c>
      <c r="C360" s="41" t="s">
        <v>681</v>
      </c>
      <c r="D360" s="41" t="s">
        <v>598</v>
      </c>
      <c r="E360" s="41" t="s">
        <v>595</v>
      </c>
      <c r="F360" s="43" t="s">
        <v>508</v>
      </c>
      <c r="G360" s="36"/>
      <c r="H360" s="42">
        <f>H362</f>
        <v>250.7</v>
      </c>
    </row>
    <row r="361" spans="2:8" s="40" customFormat="1" ht="15" customHeight="1">
      <c r="B361" s="18" t="s">
        <v>152</v>
      </c>
      <c r="C361" s="41" t="s">
        <v>681</v>
      </c>
      <c r="D361" s="41" t="s">
        <v>598</v>
      </c>
      <c r="E361" s="41" t="s">
        <v>595</v>
      </c>
      <c r="F361" s="43" t="s">
        <v>509</v>
      </c>
      <c r="G361" s="36"/>
      <c r="H361" s="42">
        <f>H362</f>
        <v>250.7</v>
      </c>
    </row>
    <row r="362" spans="2:8" s="40" customFormat="1" ht="31.5" customHeight="1">
      <c r="B362" s="6" t="s">
        <v>584</v>
      </c>
      <c r="C362" s="41" t="s">
        <v>681</v>
      </c>
      <c r="D362" s="41" t="s">
        <v>598</v>
      </c>
      <c r="E362" s="41" t="s">
        <v>595</v>
      </c>
      <c r="F362" s="43" t="s">
        <v>509</v>
      </c>
      <c r="G362" s="36" t="s">
        <v>6</v>
      </c>
      <c r="H362" s="42">
        <v>250.7</v>
      </c>
    </row>
    <row r="363" spans="2:8" s="40" customFormat="1" ht="31.5" customHeight="1">
      <c r="B363" s="8" t="s">
        <v>169</v>
      </c>
      <c r="C363" s="37" t="s">
        <v>682</v>
      </c>
      <c r="D363" s="41"/>
      <c r="E363" s="41"/>
      <c r="F363" s="43"/>
      <c r="G363" s="43"/>
      <c r="H363" s="42">
        <f>H369+H375+H453+H364</f>
        <v>234778.80000000002</v>
      </c>
    </row>
    <row r="364" spans="2:8" s="40" customFormat="1" ht="36" customHeight="1">
      <c r="B364" s="19" t="s">
        <v>684</v>
      </c>
      <c r="C364" s="41" t="s">
        <v>682</v>
      </c>
      <c r="D364" s="41" t="s">
        <v>597</v>
      </c>
      <c r="E364" s="41" t="s">
        <v>685</v>
      </c>
      <c r="F364" s="43"/>
      <c r="G364" s="35"/>
      <c r="H364" s="42">
        <f>H365</f>
        <v>7.4</v>
      </c>
    </row>
    <row r="365" spans="2:8" s="40" customFormat="1" ht="45.75" customHeight="1">
      <c r="B365" s="59" t="s">
        <v>160</v>
      </c>
      <c r="C365" s="41" t="s">
        <v>682</v>
      </c>
      <c r="D365" s="41" t="s">
        <v>597</v>
      </c>
      <c r="E365" s="41" t="s">
        <v>685</v>
      </c>
      <c r="F365" s="43" t="s">
        <v>204</v>
      </c>
      <c r="G365" s="35"/>
      <c r="H365" s="42">
        <f>H366</f>
        <v>7.4</v>
      </c>
    </row>
    <row r="366" spans="2:8" s="40" customFormat="1" ht="45.75" customHeight="1">
      <c r="B366" s="59" t="s">
        <v>405</v>
      </c>
      <c r="C366" s="41" t="s">
        <v>682</v>
      </c>
      <c r="D366" s="41" t="s">
        <v>597</v>
      </c>
      <c r="E366" s="41" t="s">
        <v>685</v>
      </c>
      <c r="F366" s="43" t="s">
        <v>406</v>
      </c>
      <c r="G366" s="35"/>
      <c r="H366" s="42">
        <f>H367</f>
        <v>7.4</v>
      </c>
    </row>
    <row r="367" spans="2:8" s="40" customFormat="1" ht="58.5" customHeight="1">
      <c r="B367" s="59" t="s">
        <v>407</v>
      </c>
      <c r="C367" s="41" t="s">
        <v>682</v>
      </c>
      <c r="D367" s="41" t="s">
        <v>597</v>
      </c>
      <c r="E367" s="41" t="s">
        <v>685</v>
      </c>
      <c r="F367" s="43" t="s">
        <v>414</v>
      </c>
      <c r="G367" s="35"/>
      <c r="H367" s="42">
        <f>H368</f>
        <v>7.4</v>
      </c>
    </row>
    <row r="368" spans="2:8" s="40" customFormat="1" ht="33.75" customHeight="1">
      <c r="B368" s="6" t="s">
        <v>584</v>
      </c>
      <c r="C368" s="41" t="s">
        <v>682</v>
      </c>
      <c r="D368" s="41" t="s">
        <v>597</v>
      </c>
      <c r="E368" s="41" t="s">
        <v>685</v>
      </c>
      <c r="F368" s="43" t="s">
        <v>414</v>
      </c>
      <c r="G368" s="35">
        <v>240</v>
      </c>
      <c r="H368" s="42">
        <f>6.7+0.4+0.3</f>
        <v>7.4</v>
      </c>
    </row>
    <row r="369" spans="2:8" s="40" customFormat="1" ht="21.75" customHeight="1" hidden="1">
      <c r="B369" s="59" t="s">
        <v>164</v>
      </c>
      <c r="C369" s="41" t="s">
        <v>682</v>
      </c>
      <c r="D369" s="41" t="s">
        <v>608</v>
      </c>
      <c r="E369" s="41" t="s">
        <v>595</v>
      </c>
      <c r="F369" s="43"/>
      <c r="G369" s="35"/>
      <c r="H369" s="42">
        <f>H370</f>
        <v>0</v>
      </c>
    </row>
    <row r="370" spans="2:8" s="40" customFormat="1" ht="27.75" customHeight="1" hidden="1">
      <c r="B370" s="59" t="s">
        <v>160</v>
      </c>
      <c r="C370" s="41" t="s">
        <v>682</v>
      </c>
      <c r="D370" s="36" t="s">
        <v>608</v>
      </c>
      <c r="E370" s="36" t="s">
        <v>595</v>
      </c>
      <c r="F370" s="43" t="s">
        <v>204</v>
      </c>
      <c r="G370" s="35"/>
      <c r="H370" s="42">
        <f>H371</f>
        <v>0</v>
      </c>
    </row>
    <row r="371" spans="2:8" s="40" customFormat="1" ht="24.75" customHeight="1" hidden="1">
      <c r="B371" s="59" t="s">
        <v>22</v>
      </c>
      <c r="C371" s="41" t="s">
        <v>682</v>
      </c>
      <c r="D371" s="36" t="s">
        <v>608</v>
      </c>
      <c r="E371" s="36" t="s">
        <v>595</v>
      </c>
      <c r="F371" s="43" t="s">
        <v>544</v>
      </c>
      <c r="G371" s="35"/>
      <c r="H371" s="42">
        <f>H372</f>
        <v>0</v>
      </c>
    </row>
    <row r="372" spans="2:8" s="40" customFormat="1" ht="28.5" customHeight="1" hidden="1">
      <c r="B372" s="9" t="s">
        <v>197</v>
      </c>
      <c r="C372" s="41" t="s">
        <v>682</v>
      </c>
      <c r="D372" s="36" t="s">
        <v>608</v>
      </c>
      <c r="E372" s="36" t="s">
        <v>595</v>
      </c>
      <c r="F372" s="43" t="s">
        <v>206</v>
      </c>
      <c r="G372" s="35"/>
      <c r="H372" s="42">
        <f>H373</f>
        <v>0</v>
      </c>
    </row>
    <row r="373" spans="2:8" s="40" customFormat="1" ht="26.25" customHeight="1" hidden="1">
      <c r="B373" s="60" t="s">
        <v>547</v>
      </c>
      <c r="C373" s="41" t="s">
        <v>682</v>
      </c>
      <c r="D373" s="36" t="s">
        <v>608</v>
      </c>
      <c r="E373" s="36" t="s">
        <v>595</v>
      </c>
      <c r="F373" s="43" t="s">
        <v>548</v>
      </c>
      <c r="G373" s="35"/>
      <c r="H373" s="42">
        <f>H374</f>
        <v>0</v>
      </c>
    </row>
    <row r="374" spans="2:8" s="40" customFormat="1" ht="24.75" customHeight="1" hidden="1">
      <c r="B374" s="6" t="s">
        <v>11</v>
      </c>
      <c r="C374" s="41" t="s">
        <v>682</v>
      </c>
      <c r="D374" s="36" t="s">
        <v>608</v>
      </c>
      <c r="E374" s="36" t="s">
        <v>595</v>
      </c>
      <c r="F374" s="43" t="s">
        <v>548</v>
      </c>
      <c r="G374" s="35">
        <v>610</v>
      </c>
      <c r="H374" s="42">
        <v>0</v>
      </c>
    </row>
    <row r="375" spans="2:8" s="40" customFormat="1" ht="15.75" customHeight="1">
      <c r="B375" s="59" t="s">
        <v>667</v>
      </c>
      <c r="C375" s="41" t="s">
        <v>682</v>
      </c>
      <c r="D375" s="41" t="s">
        <v>607</v>
      </c>
      <c r="E375" s="41"/>
      <c r="F375" s="43"/>
      <c r="G375" s="36"/>
      <c r="H375" s="42">
        <f>H376+H392+H432+H437+H415</f>
        <v>231511.40000000002</v>
      </c>
    </row>
    <row r="376" spans="2:8" s="40" customFormat="1" ht="16.5" customHeight="1">
      <c r="B376" s="59" t="s">
        <v>616</v>
      </c>
      <c r="C376" s="41" t="s">
        <v>682</v>
      </c>
      <c r="D376" s="41" t="s">
        <v>607</v>
      </c>
      <c r="E376" s="41" t="s">
        <v>595</v>
      </c>
      <c r="F376" s="43"/>
      <c r="G376" s="36"/>
      <c r="H376" s="42">
        <f>H377+H391</f>
        <v>69377.20000000001</v>
      </c>
    </row>
    <row r="377" spans="2:8" s="40" customFormat="1" ht="45" customHeight="1">
      <c r="B377" s="59" t="s">
        <v>34</v>
      </c>
      <c r="C377" s="41" t="s">
        <v>682</v>
      </c>
      <c r="D377" s="41" t="s">
        <v>607</v>
      </c>
      <c r="E377" s="41" t="s">
        <v>595</v>
      </c>
      <c r="F377" s="47" t="s">
        <v>222</v>
      </c>
      <c r="G377" s="43"/>
      <c r="H377" s="42">
        <f>H378+H381+H384+H387</f>
        <v>68927.20000000001</v>
      </c>
    </row>
    <row r="378" spans="2:8" s="40" customFormat="1" ht="72.75" customHeight="1">
      <c r="B378" s="59" t="s">
        <v>390</v>
      </c>
      <c r="C378" s="41" t="s">
        <v>682</v>
      </c>
      <c r="D378" s="41" t="s">
        <v>607</v>
      </c>
      <c r="E378" s="41" t="s">
        <v>595</v>
      </c>
      <c r="F378" s="47" t="s">
        <v>223</v>
      </c>
      <c r="G378" s="36"/>
      <c r="H378" s="42">
        <f>H379</f>
        <v>51755.3</v>
      </c>
    </row>
    <row r="379" spans="2:8" s="40" customFormat="1" ht="45" customHeight="1">
      <c r="B379" s="9" t="s">
        <v>35</v>
      </c>
      <c r="C379" s="41" t="s">
        <v>682</v>
      </c>
      <c r="D379" s="41" t="s">
        <v>607</v>
      </c>
      <c r="E379" s="41" t="s">
        <v>595</v>
      </c>
      <c r="F379" s="47" t="s">
        <v>225</v>
      </c>
      <c r="G379" s="43"/>
      <c r="H379" s="53">
        <f>H380</f>
        <v>51755.3</v>
      </c>
    </row>
    <row r="380" spans="2:8" s="40" customFormat="1" ht="22.5" customHeight="1">
      <c r="B380" s="6" t="s">
        <v>11</v>
      </c>
      <c r="C380" s="41" t="s">
        <v>682</v>
      </c>
      <c r="D380" s="41" t="s">
        <v>607</v>
      </c>
      <c r="E380" s="41" t="s">
        <v>595</v>
      </c>
      <c r="F380" s="47" t="s">
        <v>225</v>
      </c>
      <c r="G380" s="36" t="s">
        <v>12</v>
      </c>
      <c r="H380" s="57">
        <f>41746.4+8011+1997.9</f>
        <v>51755.3</v>
      </c>
    </row>
    <row r="381" spans="2:8" s="40" customFormat="1" ht="46.5" customHeight="1">
      <c r="B381" s="60" t="s">
        <v>391</v>
      </c>
      <c r="C381" s="41" t="s">
        <v>682</v>
      </c>
      <c r="D381" s="41" t="s">
        <v>607</v>
      </c>
      <c r="E381" s="41" t="s">
        <v>595</v>
      </c>
      <c r="F381" s="47" t="s">
        <v>227</v>
      </c>
      <c r="G381" s="36"/>
      <c r="H381" s="57">
        <f>H382</f>
        <v>16723.9</v>
      </c>
    </row>
    <row r="382" spans="2:8" s="40" customFormat="1" ht="38.25" customHeight="1">
      <c r="B382" s="9" t="s">
        <v>224</v>
      </c>
      <c r="C382" s="41" t="s">
        <v>682</v>
      </c>
      <c r="D382" s="41" t="s">
        <v>607</v>
      </c>
      <c r="E382" s="41" t="s">
        <v>595</v>
      </c>
      <c r="F382" s="47" t="s">
        <v>238</v>
      </c>
      <c r="G382" s="36"/>
      <c r="H382" s="57">
        <f>H383</f>
        <v>16723.9</v>
      </c>
    </row>
    <row r="383" spans="2:8" s="40" customFormat="1" ht="18" customHeight="1">
      <c r="B383" s="6" t="s">
        <v>11</v>
      </c>
      <c r="C383" s="41" t="s">
        <v>682</v>
      </c>
      <c r="D383" s="41" t="s">
        <v>607</v>
      </c>
      <c r="E383" s="41" t="s">
        <v>595</v>
      </c>
      <c r="F383" s="47" t="s">
        <v>238</v>
      </c>
      <c r="G383" s="36" t="s">
        <v>12</v>
      </c>
      <c r="H383" s="57">
        <f>14905.4+1818.5</f>
        <v>16723.9</v>
      </c>
    </row>
    <row r="384" spans="2:8" s="40" customFormat="1" ht="59.25" customHeight="1">
      <c r="B384" s="18" t="s">
        <v>468</v>
      </c>
      <c r="C384" s="41" t="s">
        <v>682</v>
      </c>
      <c r="D384" s="41" t="s">
        <v>607</v>
      </c>
      <c r="E384" s="41" t="s">
        <v>595</v>
      </c>
      <c r="F384" s="47" t="s">
        <v>242</v>
      </c>
      <c r="G384" s="35"/>
      <c r="H384" s="57">
        <f>H385</f>
        <v>150</v>
      </c>
    </row>
    <row r="385" spans="2:8" s="40" customFormat="1" ht="62.25" customHeight="1">
      <c r="B385" s="20" t="s">
        <v>36</v>
      </c>
      <c r="C385" s="41" t="s">
        <v>682</v>
      </c>
      <c r="D385" s="41" t="s">
        <v>607</v>
      </c>
      <c r="E385" s="41" t="s">
        <v>595</v>
      </c>
      <c r="F385" s="43" t="s">
        <v>243</v>
      </c>
      <c r="G385" s="35"/>
      <c r="H385" s="57">
        <f>H386</f>
        <v>150</v>
      </c>
    </row>
    <row r="386" spans="2:8" s="40" customFormat="1" ht="18.75" customHeight="1">
      <c r="B386" s="6" t="s">
        <v>11</v>
      </c>
      <c r="C386" s="41" t="s">
        <v>682</v>
      </c>
      <c r="D386" s="41" t="s">
        <v>607</v>
      </c>
      <c r="E386" s="41" t="s">
        <v>595</v>
      </c>
      <c r="F386" s="43" t="s">
        <v>243</v>
      </c>
      <c r="G386" s="35">
        <v>610</v>
      </c>
      <c r="H386" s="57">
        <v>150</v>
      </c>
    </row>
    <row r="387" spans="2:8" s="40" customFormat="1" ht="60.75" customHeight="1">
      <c r="B387" s="9" t="s">
        <v>148</v>
      </c>
      <c r="C387" s="80" t="s">
        <v>682</v>
      </c>
      <c r="D387" s="41" t="s">
        <v>607</v>
      </c>
      <c r="E387" s="41" t="s">
        <v>595</v>
      </c>
      <c r="F387" s="47" t="s">
        <v>40</v>
      </c>
      <c r="G387" s="35"/>
      <c r="H387" s="57">
        <f>H388</f>
        <v>298</v>
      </c>
    </row>
    <row r="388" spans="2:8" s="40" customFormat="1" ht="21.75" customHeight="1">
      <c r="B388" s="9" t="s">
        <v>111</v>
      </c>
      <c r="C388" s="80" t="s">
        <v>682</v>
      </c>
      <c r="D388" s="41" t="s">
        <v>607</v>
      </c>
      <c r="E388" s="41" t="s">
        <v>595</v>
      </c>
      <c r="F388" s="41" t="s">
        <v>57</v>
      </c>
      <c r="G388" s="35"/>
      <c r="H388" s="57">
        <f>H389</f>
        <v>298</v>
      </c>
    </row>
    <row r="389" spans="2:8" s="40" customFormat="1" ht="17.25" customHeight="1">
      <c r="B389" s="6" t="s">
        <v>11</v>
      </c>
      <c r="C389" s="80" t="s">
        <v>682</v>
      </c>
      <c r="D389" s="41" t="s">
        <v>607</v>
      </c>
      <c r="E389" s="41" t="s">
        <v>595</v>
      </c>
      <c r="F389" s="41" t="s">
        <v>57</v>
      </c>
      <c r="G389" s="35">
        <v>610</v>
      </c>
      <c r="H389" s="57">
        <f>298</f>
        <v>298</v>
      </c>
    </row>
    <row r="390" spans="2:8" ht="45" customHeight="1">
      <c r="B390" s="10" t="s">
        <v>146</v>
      </c>
      <c r="C390" s="79" t="s">
        <v>682</v>
      </c>
      <c r="D390" s="48" t="s">
        <v>607</v>
      </c>
      <c r="E390" s="48" t="s">
        <v>595</v>
      </c>
      <c r="F390" s="48" t="s">
        <v>144</v>
      </c>
      <c r="G390" s="75"/>
      <c r="H390" s="85">
        <f>H391</f>
        <v>450</v>
      </c>
    </row>
    <row r="391" spans="2:8" ht="17.25" customHeight="1">
      <c r="B391" s="11" t="s">
        <v>11</v>
      </c>
      <c r="C391" s="79" t="s">
        <v>682</v>
      </c>
      <c r="D391" s="48" t="s">
        <v>607</v>
      </c>
      <c r="E391" s="48" t="s">
        <v>595</v>
      </c>
      <c r="F391" s="48" t="s">
        <v>144</v>
      </c>
      <c r="G391" s="75">
        <v>610</v>
      </c>
      <c r="H391" s="85">
        <v>450</v>
      </c>
    </row>
    <row r="392" spans="2:8" s="40" customFormat="1" ht="18" customHeight="1">
      <c r="B392" s="9" t="s">
        <v>24</v>
      </c>
      <c r="C392" s="41" t="s">
        <v>682</v>
      </c>
      <c r="D392" s="41" t="s">
        <v>607</v>
      </c>
      <c r="E392" s="41" t="s">
        <v>600</v>
      </c>
      <c r="F392" s="47"/>
      <c r="G392" s="36"/>
      <c r="H392" s="57">
        <f>H393+H413+H409</f>
        <v>139650.2</v>
      </c>
    </row>
    <row r="393" spans="2:8" s="40" customFormat="1" ht="42" customHeight="1">
      <c r="B393" s="59" t="s">
        <v>221</v>
      </c>
      <c r="C393" s="41" t="s">
        <v>682</v>
      </c>
      <c r="D393" s="41" t="s">
        <v>607</v>
      </c>
      <c r="E393" s="41" t="s">
        <v>600</v>
      </c>
      <c r="F393" s="47" t="s">
        <v>222</v>
      </c>
      <c r="G393" s="36"/>
      <c r="H393" s="57">
        <f>H394+H397+H400+H406+H403</f>
        <v>137550.2</v>
      </c>
    </row>
    <row r="394" spans="2:8" s="40" customFormat="1" ht="97.5" customHeight="1">
      <c r="B394" s="100" t="s">
        <v>392</v>
      </c>
      <c r="C394" s="41" t="s">
        <v>682</v>
      </c>
      <c r="D394" s="41" t="s">
        <v>607</v>
      </c>
      <c r="E394" s="41" t="s">
        <v>600</v>
      </c>
      <c r="F394" s="47" t="s">
        <v>237</v>
      </c>
      <c r="G394" s="36"/>
      <c r="H394" s="57">
        <f>H395</f>
        <v>80747.6</v>
      </c>
    </row>
    <row r="395" spans="2:9" s="40" customFormat="1" ht="47.25" customHeight="1">
      <c r="B395" s="9" t="s">
        <v>35</v>
      </c>
      <c r="C395" s="41" t="s">
        <v>682</v>
      </c>
      <c r="D395" s="41" t="s">
        <v>607</v>
      </c>
      <c r="E395" s="41" t="s">
        <v>600</v>
      </c>
      <c r="F395" s="43" t="s">
        <v>171</v>
      </c>
      <c r="G395" s="43" t="s">
        <v>631</v>
      </c>
      <c r="H395" s="57">
        <f>H396</f>
        <v>80747.6</v>
      </c>
      <c r="I395" s="58"/>
    </row>
    <row r="396" spans="1:9" s="40" customFormat="1" ht="15" customHeight="1">
      <c r="A396" s="100" t="s">
        <v>239</v>
      </c>
      <c r="B396" s="6" t="s">
        <v>11</v>
      </c>
      <c r="C396" s="41" t="s">
        <v>682</v>
      </c>
      <c r="D396" s="41" t="s">
        <v>607</v>
      </c>
      <c r="E396" s="41" t="s">
        <v>600</v>
      </c>
      <c r="F396" s="43" t="s">
        <v>171</v>
      </c>
      <c r="G396" s="43">
        <v>610</v>
      </c>
      <c r="H396" s="57">
        <f>90096.3-1610.5-8011+272.8</f>
        <v>80747.6</v>
      </c>
      <c r="I396" s="58"/>
    </row>
    <row r="397" spans="1:8" s="40" customFormat="1" ht="51" customHeight="1">
      <c r="A397" s="9" t="s">
        <v>583</v>
      </c>
      <c r="B397" s="100" t="s">
        <v>393</v>
      </c>
      <c r="C397" s="41" t="s">
        <v>682</v>
      </c>
      <c r="D397" s="41" t="s">
        <v>607</v>
      </c>
      <c r="E397" s="41" t="s">
        <v>600</v>
      </c>
      <c r="F397" s="43" t="s">
        <v>240</v>
      </c>
      <c r="G397" s="35"/>
      <c r="H397" s="46">
        <f>H398</f>
        <v>40588.6</v>
      </c>
    </row>
    <row r="398" spans="1:8" s="40" customFormat="1" ht="26.25" customHeight="1">
      <c r="A398" s="6" t="s">
        <v>11</v>
      </c>
      <c r="B398" s="9" t="s">
        <v>37</v>
      </c>
      <c r="C398" s="41" t="s">
        <v>682</v>
      </c>
      <c r="D398" s="41" t="s">
        <v>607</v>
      </c>
      <c r="E398" s="41" t="s">
        <v>600</v>
      </c>
      <c r="F398" s="47" t="s">
        <v>241</v>
      </c>
      <c r="G398" s="35"/>
      <c r="H398" s="46">
        <f>H399</f>
        <v>40588.6</v>
      </c>
    </row>
    <row r="399" spans="1:8" s="40" customFormat="1" ht="18.75" customHeight="1">
      <c r="A399" s="17"/>
      <c r="B399" s="6" t="s">
        <v>11</v>
      </c>
      <c r="C399" s="41" t="s">
        <v>682</v>
      </c>
      <c r="D399" s="41" t="s">
        <v>607</v>
      </c>
      <c r="E399" s="41" t="s">
        <v>600</v>
      </c>
      <c r="F399" s="47" t="s">
        <v>241</v>
      </c>
      <c r="G399" s="35">
        <v>610</v>
      </c>
      <c r="H399" s="46">
        <f>38588.6+2000</f>
        <v>40588.6</v>
      </c>
    </row>
    <row r="400" spans="2:8" s="40" customFormat="1" ht="57.75" customHeight="1">
      <c r="B400" s="18" t="s">
        <v>394</v>
      </c>
      <c r="C400" s="41" t="s">
        <v>682</v>
      </c>
      <c r="D400" s="41" t="s">
        <v>607</v>
      </c>
      <c r="E400" s="41" t="s">
        <v>600</v>
      </c>
      <c r="F400" s="47" t="s">
        <v>242</v>
      </c>
      <c r="G400" s="35"/>
      <c r="H400" s="57">
        <f>H401</f>
        <v>8714</v>
      </c>
    </row>
    <row r="401" spans="2:8" s="40" customFormat="1" ht="66.75" customHeight="1">
      <c r="B401" s="20" t="s">
        <v>36</v>
      </c>
      <c r="C401" s="41" t="s">
        <v>682</v>
      </c>
      <c r="D401" s="41" t="s">
        <v>607</v>
      </c>
      <c r="E401" s="41" t="s">
        <v>600</v>
      </c>
      <c r="F401" s="43" t="s">
        <v>243</v>
      </c>
      <c r="G401" s="35"/>
      <c r="H401" s="57">
        <f>H402</f>
        <v>8714</v>
      </c>
    </row>
    <row r="402" spans="2:8" s="40" customFormat="1" ht="18" customHeight="1">
      <c r="B402" s="6" t="s">
        <v>11</v>
      </c>
      <c r="C402" s="41" t="s">
        <v>682</v>
      </c>
      <c r="D402" s="41" t="s">
        <v>607</v>
      </c>
      <c r="E402" s="41" t="s">
        <v>600</v>
      </c>
      <c r="F402" s="43" t="s">
        <v>243</v>
      </c>
      <c r="G402" s="35">
        <v>610</v>
      </c>
      <c r="H402" s="57">
        <f>8864-150</f>
        <v>8714</v>
      </c>
    </row>
    <row r="403" spans="2:8" s="40" customFormat="1" ht="54.75" customHeight="1">
      <c r="B403" s="9" t="s">
        <v>148</v>
      </c>
      <c r="C403" s="41" t="s">
        <v>682</v>
      </c>
      <c r="D403" s="41" t="s">
        <v>607</v>
      </c>
      <c r="E403" s="41" t="s">
        <v>600</v>
      </c>
      <c r="F403" s="47" t="s">
        <v>40</v>
      </c>
      <c r="G403" s="35"/>
      <c r="H403" s="57">
        <f>H404</f>
        <v>7500</v>
      </c>
    </row>
    <row r="404" spans="2:8" s="40" customFormat="1" ht="34.5" customHeight="1">
      <c r="B404" s="10" t="s">
        <v>454</v>
      </c>
      <c r="C404" s="41" t="s">
        <v>682</v>
      </c>
      <c r="D404" s="41" t="s">
        <v>607</v>
      </c>
      <c r="E404" s="41" t="s">
        <v>600</v>
      </c>
      <c r="F404" s="48" t="s">
        <v>453</v>
      </c>
      <c r="G404" s="75"/>
      <c r="H404" s="57">
        <f>H405</f>
        <v>7500</v>
      </c>
    </row>
    <row r="405" spans="2:8" s="40" customFormat="1" ht="23.25" customHeight="1">
      <c r="B405" s="6" t="s">
        <v>11</v>
      </c>
      <c r="C405" s="41" t="s">
        <v>682</v>
      </c>
      <c r="D405" s="41" t="s">
        <v>607</v>
      </c>
      <c r="E405" s="41" t="s">
        <v>600</v>
      </c>
      <c r="F405" s="48" t="s">
        <v>453</v>
      </c>
      <c r="G405" s="75">
        <v>610</v>
      </c>
      <c r="H405" s="57">
        <f>6750+750</f>
        <v>7500</v>
      </c>
    </row>
    <row r="406" spans="2:8" s="40" customFormat="1" ht="21.75" customHeight="1" hidden="1">
      <c r="B406" s="6" t="s">
        <v>400</v>
      </c>
      <c r="C406" s="86" t="s">
        <v>682</v>
      </c>
      <c r="D406" s="41" t="s">
        <v>607</v>
      </c>
      <c r="E406" s="41" t="s">
        <v>600</v>
      </c>
      <c r="F406" s="86" t="s">
        <v>53</v>
      </c>
      <c r="G406" s="35"/>
      <c r="H406" s="46">
        <f>H407</f>
        <v>0</v>
      </c>
    </row>
    <row r="407" spans="2:8" s="40" customFormat="1" ht="21" customHeight="1" hidden="1">
      <c r="B407" s="87" t="s">
        <v>52</v>
      </c>
      <c r="C407" s="86" t="s">
        <v>682</v>
      </c>
      <c r="D407" s="41" t="s">
        <v>607</v>
      </c>
      <c r="E407" s="41" t="s">
        <v>600</v>
      </c>
      <c r="F407" s="86" t="s">
        <v>42</v>
      </c>
      <c r="G407" s="35"/>
      <c r="H407" s="46">
        <f>H408</f>
        <v>0</v>
      </c>
    </row>
    <row r="408" spans="2:8" s="40" customFormat="1" ht="24" customHeight="1" hidden="1">
      <c r="B408" s="6" t="s">
        <v>11</v>
      </c>
      <c r="C408" s="41" t="s">
        <v>682</v>
      </c>
      <c r="D408" s="41" t="s">
        <v>607</v>
      </c>
      <c r="E408" s="41" t="s">
        <v>600</v>
      </c>
      <c r="F408" s="86" t="s">
        <v>648</v>
      </c>
      <c r="G408" s="35">
        <v>610</v>
      </c>
      <c r="H408" s="46">
        <v>0</v>
      </c>
    </row>
    <row r="409" spans="2:8" ht="39.75" customHeight="1">
      <c r="B409" s="94" t="s">
        <v>301</v>
      </c>
      <c r="C409" s="48" t="s">
        <v>682</v>
      </c>
      <c r="D409" s="48" t="s">
        <v>607</v>
      </c>
      <c r="E409" s="48" t="s">
        <v>600</v>
      </c>
      <c r="F409" s="88" t="s">
        <v>138</v>
      </c>
      <c r="G409" s="75"/>
      <c r="H409" s="51">
        <f>H410</f>
        <v>150</v>
      </c>
    </row>
    <row r="410" spans="2:8" ht="60.75" customHeight="1">
      <c r="B410" s="11" t="s">
        <v>304</v>
      </c>
      <c r="C410" s="48" t="s">
        <v>682</v>
      </c>
      <c r="D410" s="48" t="s">
        <v>607</v>
      </c>
      <c r="E410" s="48" t="s">
        <v>600</v>
      </c>
      <c r="F410" s="88" t="s">
        <v>306</v>
      </c>
      <c r="G410" s="75"/>
      <c r="H410" s="51">
        <f>H411</f>
        <v>150</v>
      </c>
    </row>
    <row r="411" spans="2:8" ht="30" customHeight="1">
      <c r="B411" s="11" t="s">
        <v>305</v>
      </c>
      <c r="C411" s="48" t="s">
        <v>682</v>
      </c>
      <c r="D411" s="48" t="s">
        <v>607</v>
      </c>
      <c r="E411" s="48" t="s">
        <v>600</v>
      </c>
      <c r="F411" s="88" t="s">
        <v>307</v>
      </c>
      <c r="G411" s="75"/>
      <c r="H411" s="51">
        <f>H412</f>
        <v>150</v>
      </c>
    </row>
    <row r="412" spans="2:8" ht="19.5" customHeight="1">
      <c r="B412" s="11" t="s">
        <v>11</v>
      </c>
      <c r="C412" s="48" t="s">
        <v>682</v>
      </c>
      <c r="D412" s="48" t="s">
        <v>607</v>
      </c>
      <c r="E412" s="48" t="s">
        <v>600</v>
      </c>
      <c r="F412" s="88" t="s">
        <v>307</v>
      </c>
      <c r="G412" s="75">
        <v>610</v>
      </c>
      <c r="H412" s="51">
        <v>150</v>
      </c>
    </row>
    <row r="413" spans="2:8" ht="34.5" customHeight="1">
      <c r="B413" s="10" t="s">
        <v>145</v>
      </c>
      <c r="C413" s="48" t="s">
        <v>682</v>
      </c>
      <c r="D413" s="48" t="s">
        <v>607</v>
      </c>
      <c r="E413" s="48" t="s">
        <v>600</v>
      </c>
      <c r="F413" s="48" t="s">
        <v>144</v>
      </c>
      <c r="G413" s="75"/>
      <c r="H413" s="51">
        <f>H414</f>
        <v>1950</v>
      </c>
    </row>
    <row r="414" spans="2:8" ht="15.75" customHeight="1">
      <c r="B414" s="11" t="s">
        <v>11</v>
      </c>
      <c r="C414" s="48" t="s">
        <v>682</v>
      </c>
      <c r="D414" s="48" t="s">
        <v>607</v>
      </c>
      <c r="E414" s="48" t="s">
        <v>600</v>
      </c>
      <c r="F414" s="48" t="s">
        <v>144</v>
      </c>
      <c r="G414" s="75">
        <v>610</v>
      </c>
      <c r="H414" s="51">
        <v>1950</v>
      </c>
    </row>
    <row r="415" spans="2:8" s="40" customFormat="1" ht="15.75" customHeight="1">
      <c r="B415" s="6" t="s">
        <v>278</v>
      </c>
      <c r="C415" s="41" t="s">
        <v>682</v>
      </c>
      <c r="D415" s="41" t="s">
        <v>607</v>
      </c>
      <c r="E415" s="41" t="s">
        <v>597</v>
      </c>
      <c r="F415" s="35"/>
      <c r="G415" s="36"/>
      <c r="H415" s="57">
        <f>H416+H425+H430</f>
        <v>9249</v>
      </c>
    </row>
    <row r="416" spans="2:8" s="40" customFormat="1" ht="48.75" customHeight="1">
      <c r="B416" s="59" t="s">
        <v>221</v>
      </c>
      <c r="C416" s="41" t="s">
        <v>682</v>
      </c>
      <c r="D416" s="41" t="s">
        <v>607</v>
      </c>
      <c r="E416" s="41" t="s">
        <v>597</v>
      </c>
      <c r="F416" s="35" t="s">
        <v>222</v>
      </c>
      <c r="G416" s="36"/>
      <c r="H416" s="57">
        <f>H417+H420</f>
        <v>9204.8</v>
      </c>
    </row>
    <row r="417" spans="2:8" s="40" customFormat="1" ht="45" customHeight="1">
      <c r="B417" s="60" t="s">
        <v>401</v>
      </c>
      <c r="C417" s="41" t="s">
        <v>682</v>
      </c>
      <c r="D417" s="41" t="s">
        <v>607</v>
      </c>
      <c r="E417" s="41" t="s">
        <v>597</v>
      </c>
      <c r="F417" s="35" t="s">
        <v>245</v>
      </c>
      <c r="G417" s="36"/>
      <c r="H417" s="57">
        <f>H418</f>
        <v>7554.8</v>
      </c>
    </row>
    <row r="418" spans="2:8" s="40" customFormat="1" ht="36" customHeight="1">
      <c r="B418" s="9" t="s">
        <v>37</v>
      </c>
      <c r="C418" s="41" t="s">
        <v>682</v>
      </c>
      <c r="D418" s="41" t="s">
        <v>607</v>
      </c>
      <c r="E418" s="41" t="s">
        <v>597</v>
      </c>
      <c r="F418" s="47" t="s">
        <v>246</v>
      </c>
      <c r="G418" s="35"/>
      <c r="H418" s="57">
        <f>H419</f>
        <v>7554.8</v>
      </c>
    </row>
    <row r="419" spans="2:8" s="40" customFormat="1" ht="18" customHeight="1">
      <c r="B419" s="6" t="s">
        <v>11</v>
      </c>
      <c r="C419" s="41" t="s">
        <v>682</v>
      </c>
      <c r="D419" s="41" t="s">
        <v>607</v>
      </c>
      <c r="E419" s="41" t="s">
        <v>597</v>
      </c>
      <c r="F419" s="47" t="s">
        <v>246</v>
      </c>
      <c r="G419" s="36" t="s">
        <v>12</v>
      </c>
      <c r="H419" s="57">
        <f>7593-38.2</f>
        <v>7554.8</v>
      </c>
    </row>
    <row r="420" spans="2:8" s="40" customFormat="1" ht="55.5" customHeight="1">
      <c r="B420" s="6" t="s">
        <v>402</v>
      </c>
      <c r="C420" s="41" t="s">
        <v>682</v>
      </c>
      <c r="D420" s="41" t="s">
        <v>607</v>
      </c>
      <c r="E420" s="41" t="s">
        <v>597</v>
      </c>
      <c r="F420" s="47" t="s">
        <v>48</v>
      </c>
      <c r="G420" s="36"/>
      <c r="H420" s="57">
        <f>H421+H423</f>
        <v>1650</v>
      </c>
    </row>
    <row r="421" spans="2:8" s="40" customFormat="1" ht="36.75" customHeight="1">
      <c r="B421" s="6" t="s">
        <v>649</v>
      </c>
      <c r="C421" s="41" t="s">
        <v>682</v>
      </c>
      <c r="D421" s="41" t="s">
        <v>607</v>
      </c>
      <c r="E421" s="41" t="s">
        <v>597</v>
      </c>
      <c r="F421" s="47" t="s">
        <v>38</v>
      </c>
      <c r="G421" s="36"/>
      <c r="H421" s="57">
        <f>H422</f>
        <v>0</v>
      </c>
    </row>
    <row r="422" spans="2:8" s="40" customFormat="1" ht="20.25" customHeight="1">
      <c r="B422" s="6" t="s">
        <v>11</v>
      </c>
      <c r="C422" s="41" t="s">
        <v>682</v>
      </c>
      <c r="D422" s="41" t="s">
        <v>607</v>
      </c>
      <c r="E422" s="41" t="s">
        <v>597</v>
      </c>
      <c r="F422" s="47" t="s">
        <v>38</v>
      </c>
      <c r="G422" s="36" t="s">
        <v>12</v>
      </c>
      <c r="H422" s="57">
        <v>0</v>
      </c>
    </row>
    <row r="423" spans="2:8" s="40" customFormat="1" ht="31.5" customHeight="1">
      <c r="B423" s="14" t="s">
        <v>445</v>
      </c>
      <c r="C423" s="41" t="s">
        <v>682</v>
      </c>
      <c r="D423" s="41" t="s">
        <v>607</v>
      </c>
      <c r="E423" s="41" t="s">
        <v>597</v>
      </c>
      <c r="F423" s="47" t="s">
        <v>112</v>
      </c>
      <c r="G423" s="36"/>
      <c r="H423" s="57">
        <f>H424</f>
        <v>1650</v>
      </c>
    </row>
    <row r="424" spans="2:8" s="40" customFormat="1" ht="45" customHeight="1">
      <c r="B424" s="14" t="s">
        <v>50</v>
      </c>
      <c r="C424" s="41" t="s">
        <v>682</v>
      </c>
      <c r="D424" s="41" t="s">
        <v>607</v>
      </c>
      <c r="E424" s="41" t="s">
        <v>597</v>
      </c>
      <c r="F424" s="47" t="s">
        <v>112</v>
      </c>
      <c r="G424" s="36" t="s">
        <v>9</v>
      </c>
      <c r="H424" s="57">
        <v>1650</v>
      </c>
    </row>
    <row r="425" spans="2:8" s="40" customFormat="1" ht="51" customHeight="1">
      <c r="B425" s="141" t="s">
        <v>160</v>
      </c>
      <c r="C425" s="41" t="s">
        <v>682</v>
      </c>
      <c r="D425" s="41" t="s">
        <v>607</v>
      </c>
      <c r="E425" s="41" t="s">
        <v>597</v>
      </c>
      <c r="F425" s="43" t="s">
        <v>204</v>
      </c>
      <c r="G425" s="35"/>
      <c r="H425" s="42">
        <f>H426</f>
        <v>6</v>
      </c>
    </row>
    <row r="426" spans="2:8" s="40" customFormat="1" ht="42.75" customHeight="1">
      <c r="B426" s="59" t="s">
        <v>405</v>
      </c>
      <c r="C426" s="41" t="s">
        <v>682</v>
      </c>
      <c r="D426" s="41" t="s">
        <v>607</v>
      </c>
      <c r="E426" s="41" t="s">
        <v>597</v>
      </c>
      <c r="F426" s="43" t="s">
        <v>406</v>
      </c>
      <c r="G426" s="35"/>
      <c r="H426" s="42">
        <f>H427</f>
        <v>6</v>
      </c>
    </row>
    <row r="427" spans="2:8" s="40" customFormat="1" ht="38.25" customHeight="1">
      <c r="B427" s="17" t="s">
        <v>691</v>
      </c>
      <c r="C427" s="41" t="s">
        <v>682</v>
      </c>
      <c r="D427" s="41" t="s">
        <v>607</v>
      </c>
      <c r="E427" s="41" t="s">
        <v>597</v>
      </c>
      <c r="F427" s="43" t="s">
        <v>689</v>
      </c>
      <c r="G427" s="35"/>
      <c r="H427" s="42">
        <f>H428</f>
        <v>6</v>
      </c>
    </row>
    <row r="428" spans="2:8" s="40" customFormat="1" ht="27.75" customHeight="1">
      <c r="B428" s="6" t="s">
        <v>692</v>
      </c>
      <c r="C428" s="41" t="s">
        <v>682</v>
      </c>
      <c r="D428" s="41" t="s">
        <v>607</v>
      </c>
      <c r="E428" s="41" t="s">
        <v>597</v>
      </c>
      <c r="F428" s="43" t="s">
        <v>690</v>
      </c>
      <c r="G428" s="35"/>
      <c r="H428" s="42">
        <f>H429</f>
        <v>6</v>
      </c>
    </row>
    <row r="429" spans="2:8" s="40" customFormat="1" ht="24.75" customHeight="1">
      <c r="B429" s="6" t="s">
        <v>11</v>
      </c>
      <c r="C429" s="41" t="s">
        <v>682</v>
      </c>
      <c r="D429" s="41" t="s">
        <v>607</v>
      </c>
      <c r="E429" s="41" t="s">
        <v>597</v>
      </c>
      <c r="F429" s="43" t="s">
        <v>690</v>
      </c>
      <c r="G429" s="35">
        <v>610</v>
      </c>
      <c r="H429" s="42">
        <v>6</v>
      </c>
    </row>
    <row r="430" spans="2:8" s="40" customFormat="1" ht="32.25" customHeight="1">
      <c r="B430" s="10" t="s">
        <v>145</v>
      </c>
      <c r="C430" s="48" t="s">
        <v>682</v>
      </c>
      <c r="D430" s="48" t="s">
        <v>607</v>
      </c>
      <c r="E430" s="48" t="s">
        <v>597</v>
      </c>
      <c r="F430" s="48" t="s">
        <v>144</v>
      </c>
      <c r="G430" s="75"/>
      <c r="H430" s="42">
        <f>H431</f>
        <v>38.2</v>
      </c>
    </row>
    <row r="431" spans="2:8" s="40" customFormat="1" ht="22.5" customHeight="1">
      <c r="B431" s="11" t="s">
        <v>11</v>
      </c>
      <c r="C431" s="48" t="s">
        <v>682</v>
      </c>
      <c r="D431" s="48" t="s">
        <v>607</v>
      </c>
      <c r="E431" s="48" t="s">
        <v>597</v>
      </c>
      <c r="F431" s="48" t="s">
        <v>144</v>
      </c>
      <c r="G431" s="75">
        <v>610</v>
      </c>
      <c r="H431" s="42">
        <v>38.2</v>
      </c>
    </row>
    <row r="432" spans="2:8" s="40" customFormat="1" ht="18.75" customHeight="1">
      <c r="B432" s="59" t="s">
        <v>447</v>
      </c>
      <c r="C432" s="41" t="s">
        <v>682</v>
      </c>
      <c r="D432" s="41" t="s">
        <v>607</v>
      </c>
      <c r="E432" s="41" t="s">
        <v>607</v>
      </c>
      <c r="F432" s="43"/>
      <c r="G432" s="36"/>
      <c r="H432" s="42">
        <f>H433</f>
        <v>280</v>
      </c>
    </row>
    <row r="433" spans="2:8" s="40" customFormat="1" ht="48" customHeight="1">
      <c r="B433" s="59" t="s">
        <v>221</v>
      </c>
      <c r="C433" s="41" t="s">
        <v>682</v>
      </c>
      <c r="D433" s="41" t="s">
        <v>607</v>
      </c>
      <c r="E433" s="41" t="s">
        <v>607</v>
      </c>
      <c r="F433" s="61" t="s">
        <v>222</v>
      </c>
      <c r="G433" s="43"/>
      <c r="H433" s="42">
        <f>H434</f>
        <v>280</v>
      </c>
    </row>
    <row r="434" spans="2:8" s="40" customFormat="1" ht="33.75" customHeight="1">
      <c r="B434" s="101" t="s">
        <v>403</v>
      </c>
      <c r="C434" s="41" t="s">
        <v>682</v>
      </c>
      <c r="D434" s="41" t="s">
        <v>607</v>
      </c>
      <c r="E434" s="41" t="s">
        <v>607</v>
      </c>
      <c r="F434" s="47" t="s">
        <v>545</v>
      </c>
      <c r="G434" s="35"/>
      <c r="H434" s="42">
        <f>H435</f>
        <v>280</v>
      </c>
    </row>
    <row r="435" spans="2:8" s="40" customFormat="1" ht="21" customHeight="1">
      <c r="B435" s="59" t="s">
        <v>26</v>
      </c>
      <c r="C435" s="41" t="s">
        <v>682</v>
      </c>
      <c r="D435" s="41" t="s">
        <v>607</v>
      </c>
      <c r="E435" s="41" t="s">
        <v>607</v>
      </c>
      <c r="F435" s="47" t="s">
        <v>546</v>
      </c>
      <c r="G435" s="36"/>
      <c r="H435" s="42">
        <f>H436</f>
        <v>280</v>
      </c>
    </row>
    <row r="436" spans="2:8" s="40" customFormat="1" ht="23.25" customHeight="1">
      <c r="B436" s="6" t="s">
        <v>11</v>
      </c>
      <c r="C436" s="41" t="s">
        <v>682</v>
      </c>
      <c r="D436" s="41" t="s">
        <v>607</v>
      </c>
      <c r="E436" s="41" t="s">
        <v>607</v>
      </c>
      <c r="F436" s="47" t="s">
        <v>546</v>
      </c>
      <c r="G436" s="36" t="s">
        <v>12</v>
      </c>
      <c r="H436" s="42">
        <v>280</v>
      </c>
    </row>
    <row r="437" spans="2:8" s="40" customFormat="1" ht="18" customHeight="1">
      <c r="B437" s="59" t="s">
        <v>630</v>
      </c>
      <c r="C437" s="41" t="s">
        <v>682</v>
      </c>
      <c r="D437" s="41" t="s">
        <v>607</v>
      </c>
      <c r="E437" s="41" t="s">
        <v>610</v>
      </c>
      <c r="F437" s="43"/>
      <c r="G437" s="43"/>
      <c r="H437" s="42">
        <f>H438</f>
        <v>12955</v>
      </c>
    </row>
    <row r="438" spans="2:8" s="40" customFormat="1" ht="44.25" customHeight="1">
      <c r="B438" s="59" t="s">
        <v>221</v>
      </c>
      <c r="C438" s="41" t="s">
        <v>682</v>
      </c>
      <c r="D438" s="41" t="s">
        <v>607</v>
      </c>
      <c r="E438" s="41" t="s">
        <v>610</v>
      </c>
      <c r="F438" s="43" t="s">
        <v>222</v>
      </c>
      <c r="G438" s="43"/>
      <c r="H438" s="42">
        <f>H442+H439+H447+H450</f>
        <v>12955</v>
      </c>
    </row>
    <row r="439" spans="2:8" s="40" customFormat="1" ht="95.25" customHeight="1">
      <c r="B439" s="92" t="s">
        <v>467</v>
      </c>
      <c r="C439" s="41" t="s">
        <v>682</v>
      </c>
      <c r="D439" s="41" t="s">
        <v>607</v>
      </c>
      <c r="E439" s="41" t="s">
        <v>610</v>
      </c>
      <c r="F439" s="47" t="s">
        <v>237</v>
      </c>
      <c r="G439" s="36"/>
      <c r="H439" s="53">
        <f>H440</f>
        <v>1610.5</v>
      </c>
    </row>
    <row r="440" spans="2:8" s="40" customFormat="1" ht="42" customHeight="1">
      <c r="B440" s="9" t="s">
        <v>35</v>
      </c>
      <c r="C440" s="41" t="s">
        <v>682</v>
      </c>
      <c r="D440" s="41" t="s">
        <v>607</v>
      </c>
      <c r="E440" s="41" t="s">
        <v>610</v>
      </c>
      <c r="F440" s="43" t="s">
        <v>171</v>
      </c>
      <c r="G440" s="36"/>
      <c r="H440" s="53">
        <f>H441</f>
        <v>1610.5</v>
      </c>
    </row>
    <row r="441" spans="2:8" s="40" customFormat="1" ht="31.5" customHeight="1">
      <c r="B441" s="6" t="s">
        <v>584</v>
      </c>
      <c r="C441" s="41" t="s">
        <v>682</v>
      </c>
      <c r="D441" s="41" t="s">
        <v>607</v>
      </c>
      <c r="E441" s="41" t="s">
        <v>610</v>
      </c>
      <c r="F441" s="43" t="s">
        <v>171</v>
      </c>
      <c r="G441" s="36" t="s">
        <v>6</v>
      </c>
      <c r="H441" s="53">
        <v>1610.5</v>
      </c>
    </row>
    <row r="442" spans="2:8" s="40" customFormat="1" ht="36" customHeight="1">
      <c r="B442" s="100" t="s">
        <v>404</v>
      </c>
      <c r="C442" s="41" t="s">
        <v>682</v>
      </c>
      <c r="D442" s="41" t="s">
        <v>607</v>
      </c>
      <c r="E442" s="41" t="s">
        <v>610</v>
      </c>
      <c r="F442" s="47" t="s">
        <v>263</v>
      </c>
      <c r="G442" s="36"/>
      <c r="H442" s="42">
        <f>H443</f>
        <v>3164.5</v>
      </c>
    </row>
    <row r="443" spans="2:8" s="40" customFormat="1" ht="30" customHeight="1">
      <c r="B443" s="9" t="s">
        <v>39</v>
      </c>
      <c r="C443" s="41" t="s">
        <v>682</v>
      </c>
      <c r="D443" s="41" t="s">
        <v>607</v>
      </c>
      <c r="E443" s="41" t="s">
        <v>610</v>
      </c>
      <c r="F443" s="47" t="s">
        <v>264</v>
      </c>
      <c r="G443" s="36"/>
      <c r="H443" s="42">
        <f>H444+H445+H446</f>
        <v>3164.5</v>
      </c>
    </row>
    <row r="444" spans="2:8" s="40" customFormat="1" ht="31.5" customHeight="1">
      <c r="B444" s="6" t="s">
        <v>587</v>
      </c>
      <c r="C444" s="41" t="s">
        <v>682</v>
      </c>
      <c r="D444" s="41" t="s">
        <v>607</v>
      </c>
      <c r="E444" s="41" t="s">
        <v>610</v>
      </c>
      <c r="F444" s="47" t="s">
        <v>264</v>
      </c>
      <c r="G444" s="36" t="s">
        <v>2</v>
      </c>
      <c r="H444" s="53">
        <v>2741.2</v>
      </c>
    </row>
    <row r="445" spans="2:8" s="40" customFormat="1" ht="32.25" customHeight="1">
      <c r="B445" s="6" t="s">
        <v>584</v>
      </c>
      <c r="C445" s="41" t="s">
        <v>682</v>
      </c>
      <c r="D445" s="41" t="s">
        <v>607</v>
      </c>
      <c r="E445" s="41" t="s">
        <v>610</v>
      </c>
      <c r="F445" s="47" t="s">
        <v>264</v>
      </c>
      <c r="G445" s="36" t="s">
        <v>6</v>
      </c>
      <c r="H445" s="53">
        <f>413.7-0.4</f>
        <v>413.3</v>
      </c>
    </row>
    <row r="446" spans="2:8" s="40" customFormat="1" ht="15.75" customHeight="1">
      <c r="B446" s="6" t="s">
        <v>5</v>
      </c>
      <c r="C446" s="41" t="s">
        <v>682</v>
      </c>
      <c r="D446" s="41" t="s">
        <v>607</v>
      </c>
      <c r="E446" s="41" t="s">
        <v>610</v>
      </c>
      <c r="F446" s="47" t="s">
        <v>264</v>
      </c>
      <c r="G446" s="36" t="s">
        <v>7</v>
      </c>
      <c r="H446" s="53">
        <v>10</v>
      </c>
    </row>
    <row r="447" spans="2:8" s="40" customFormat="1" ht="55.5" customHeight="1">
      <c r="B447" s="9" t="s">
        <v>148</v>
      </c>
      <c r="C447" s="41" t="s">
        <v>682</v>
      </c>
      <c r="D447" s="41" t="s">
        <v>607</v>
      </c>
      <c r="E447" s="41" t="s">
        <v>610</v>
      </c>
      <c r="F447" s="47" t="s">
        <v>40</v>
      </c>
      <c r="G447" s="35"/>
      <c r="H447" s="53">
        <f>H448</f>
        <v>6038</v>
      </c>
    </row>
    <row r="448" spans="2:8" ht="45" customHeight="1">
      <c r="B448" s="10" t="s">
        <v>408</v>
      </c>
      <c r="C448" s="48" t="s">
        <v>682</v>
      </c>
      <c r="D448" s="48" t="s">
        <v>607</v>
      </c>
      <c r="E448" s="48" t="s">
        <v>610</v>
      </c>
      <c r="F448" s="48" t="s">
        <v>41</v>
      </c>
      <c r="G448" s="75"/>
      <c r="H448" s="64">
        <f>H449</f>
        <v>6038</v>
      </c>
    </row>
    <row r="449" spans="2:8" ht="18.75" customHeight="1">
      <c r="B449" s="11" t="s">
        <v>619</v>
      </c>
      <c r="C449" s="48" t="s">
        <v>682</v>
      </c>
      <c r="D449" s="48" t="s">
        <v>607</v>
      </c>
      <c r="E449" s="48" t="s">
        <v>610</v>
      </c>
      <c r="F449" s="48" t="s">
        <v>41</v>
      </c>
      <c r="G449" s="75">
        <v>410</v>
      </c>
      <c r="H449" s="64">
        <f>818+7362-1927.8-214.2</f>
        <v>6038</v>
      </c>
    </row>
    <row r="450" spans="2:8" ht="30.75" customHeight="1">
      <c r="B450" s="309" t="s">
        <v>486</v>
      </c>
      <c r="C450" s="48" t="s">
        <v>682</v>
      </c>
      <c r="D450" s="48" t="s">
        <v>607</v>
      </c>
      <c r="E450" s="48" t="s">
        <v>610</v>
      </c>
      <c r="F450" s="54" t="s">
        <v>487</v>
      </c>
      <c r="G450" s="75"/>
      <c r="H450" s="64">
        <f>H451</f>
        <v>2142</v>
      </c>
    </row>
    <row r="451" spans="2:8" ht="24.75" customHeight="1">
      <c r="B451" s="309" t="s">
        <v>488</v>
      </c>
      <c r="C451" s="48" t="s">
        <v>682</v>
      </c>
      <c r="D451" s="48" t="s">
        <v>607</v>
      </c>
      <c r="E451" s="48" t="s">
        <v>610</v>
      </c>
      <c r="F451" s="54" t="s">
        <v>489</v>
      </c>
      <c r="G451" s="75"/>
      <c r="H451" s="64">
        <f>H452</f>
        <v>2142</v>
      </c>
    </row>
    <row r="452" spans="2:8" ht="28.5" customHeight="1">
      <c r="B452" s="6" t="s">
        <v>584</v>
      </c>
      <c r="C452" s="48" t="s">
        <v>682</v>
      </c>
      <c r="D452" s="48" t="s">
        <v>607</v>
      </c>
      <c r="E452" s="48" t="s">
        <v>610</v>
      </c>
      <c r="F452" s="54" t="s">
        <v>489</v>
      </c>
      <c r="G452" s="75">
        <v>240</v>
      </c>
      <c r="H452" s="64">
        <f>1927.8+214.2</f>
        <v>2142</v>
      </c>
    </row>
    <row r="453" spans="2:8" s="40" customFormat="1" ht="15.75" customHeight="1">
      <c r="B453" s="83" t="s">
        <v>668</v>
      </c>
      <c r="C453" s="41" t="s">
        <v>682</v>
      </c>
      <c r="D453" s="41" t="s">
        <v>624</v>
      </c>
      <c r="E453" s="41"/>
      <c r="F453" s="61"/>
      <c r="G453" s="36"/>
      <c r="H453" s="53">
        <f>H454</f>
        <v>3260</v>
      </c>
    </row>
    <row r="454" spans="2:8" s="40" customFormat="1" ht="16.5" customHeight="1">
      <c r="B454" s="59" t="s">
        <v>651</v>
      </c>
      <c r="C454" s="41" t="s">
        <v>682</v>
      </c>
      <c r="D454" s="41" t="s">
        <v>624</v>
      </c>
      <c r="E454" s="41" t="s">
        <v>608</v>
      </c>
      <c r="F454" s="61"/>
      <c r="G454" s="36"/>
      <c r="H454" s="42">
        <f>H455</f>
        <v>3260</v>
      </c>
    </row>
    <row r="455" spans="2:8" s="40" customFormat="1" ht="81.75" customHeight="1">
      <c r="B455" s="60" t="s">
        <v>409</v>
      </c>
      <c r="C455" s="41" t="s">
        <v>682</v>
      </c>
      <c r="D455" s="41" t="s">
        <v>624</v>
      </c>
      <c r="E455" s="52" t="s">
        <v>608</v>
      </c>
      <c r="F455" s="47" t="s">
        <v>262</v>
      </c>
      <c r="G455" s="36"/>
      <c r="H455" s="53">
        <f>H456</f>
        <v>3260</v>
      </c>
    </row>
    <row r="456" spans="2:8" s="40" customFormat="1" ht="75" customHeight="1">
      <c r="B456" s="20" t="s">
        <v>36</v>
      </c>
      <c r="C456" s="41" t="s">
        <v>682</v>
      </c>
      <c r="D456" s="41" t="s">
        <v>624</v>
      </c>
      <c r="E456" s="52" t="s">
        <v>608</v>
      </c>
      <c r="F456" s="61" t="s">
        <v>511</v>
      </c>
      <c r="G456" s="36"/>
      <c r="H456" s="53">
        <f>H457+H458</f>
        <v>3260</v>
      </c>
    </row>
    <row r="457" spans="2:8" s="40" customFormat="1" ht="31.5" customHeight="1">
      <c r="B457" s="6" t="s">
        <v>585</v>
      </c>
      <c r="C457" s="41" t="s">
        <v>682</v>
      </c>
      <c r="D457" s="41" t="s">
        <v>624</v>
      </c>
      <c r="E457" s="52" t="s">
        <v>608</v>
      </c>
      <c r="F457" s="61" t="s">
        <v>511</v>
      </c>
      <c r="G457" s="36" t="s">
        <v>586</v>
      </c>
      <c r="H457" s="53">
        <v>3250</v>
      </c>
    </row>
    <row r="458" spans="2:8" s="40" customFormat="1" ht="31.5" customHeight="1">
      <c r="B458" s="6" t="s">
        <v>584</v>
      </c>
      <c r="C458" s="41" t="s">
        <v>682</v>
      </c>
      <c r="D458" s="41" t="s">
        <v>624</v>
      </c>
      <c r="E458" s="52" t="s">
        <v>608</v>
      </c>
      <c r="F458" s="61" t="s">
        <v>511</v>
      </c>
      <c r="G458" s="36" t="s">
        <v>6</v>
      </c>
      <c r="H458" s="53">
        <v>10</v>
      </c>
    </row>
    <row r="459" spans="2:8" s="40" customFormat="1" ht="31.5" customHeight="1">
      <c r="B459" s="15" t="s">
        <v>679</v>
      </c>
      <c r="C459" s="37" t="s">
        <v>680</v>
      </c>
      <c r="D459" s="41"/>
      <c r="E459" s="41"/>
      <c r="F459" s="35"/>
      <c r="G459" s="36"/>
      <c r="H459" s="53">
        <f>H460</f>
        <v>1193</v>
      </c>
    </row>
    <row r="460" spans="2:8" s="40" customFormat="1" ht="43.5" customHeight="1">
      <c r="B460" s="9" t="s">
        <v>410</v>
      </c>
      <c r="C460" s="41" t="s">
        <v>680</v>
      </c>
      <c r="D460" s="41" t="s">
        <v>595</v>
      </c>
      <c r="E460" s="41" t="s">
        <v>606</v>
      </c>
      <c r="F460" s="35"/>
      <c r="G460" s="36"/>
      <c r="H460" s="53">
        <f>H461+H468</f>
        <v>1193</v>
      </c>
    </row>
    <row r="461" spans="2:8" s="40" customFormat="1" ht="24" customHeight="1">
      <c r="B461" s="9" t="s">
        <v>573</v>
      </c>
      <c r="C461" s="41" t="s">
        <v>680</v>
      </c>
      <c r="D461" s="41" t="s">
        <v>595</v>
      </c>
      <c r="E461" s="41" t="s">
        <v>606</v>
      </c>
      <c r="F461" s="35" t="s">
        <v>212</v>
      </c>
      <c r="G461" s="36"/>
      <c r="H461" s="53">
        <f>H465+H462</f>
        <v>1027.4</v>
      </c>
    </row>
    <row r="462" spans="2:8" s="40" customFormat="1" ht="27" customHeight="1">
      <c r="B462" s="9" t="s">
        <v>344</v>
      </c>
      <c r="C462" s="41" t="s">
        <v>680</v>
      </c>
      <c r="D462" s="41" t="s">
        <v>595</v>
      </c>
      <c r="E462" s="41" t="s">
        <v>606</v>
      </c>
      <c r="F462" s="35" t="s">
        <v>411</v>
      </c>
      <c r="G462" s="36"/>
      <c r="H462" s="53">
        <f>H463+H464</f>
        <v>433.4</v>
      </c>
    </row>
    <row r="463" spans="2:8" s="40" customFormat="1" ht="33" customHeight="1">
      <c r="B463" s="6" t="s">
        <v>587</v>
      </c>
      <c r="C463" s="41" t="s">
        <v>680</v>
      </c>
      <c r="D463" s="41" t="s">
        <v>595</v>
      </c>
      <c r="E463" s="41" t="s">
        <v>606</v>
      </c>
      <c r="F463" s="35" t="s">
        <v>411</v>
      </c>
      <c r="G463" s="36" t="s">
        <v>2</v>
      </c>
      <c r="H463" s="53">
        <v>395.4</v>
      </c>
    </row>
    <row r="464" spans="2:8" s="40" customFormat="1" ht="30" customHeight="1">
      <c r="B464" s="6" t="s">
        <v>584</v>
      </c>
      <c r="C464" s="41" t="s">
        <v>680</v>
      </c>
      <c r="D464" s="41" t="s">
        <v>595</v>
      </c>
      <c r="E464" s="41" t="s">
        <v>606</v>
      </c>
      <c r="F464" s="35" t="s">
        <v>411</v>
      </c>
      <c r="G464" s="36" t="s">
        <v>6</v>
      </c>
      <c r="H464" s="53">
        <v>38</v>
      </c>
    </row>
    <row r="465" spans="2:8" s="40" customFormat="1" ht="31.5" customHeight="1">
      <c r="B465" s="9" t="s">
        <v>412</v>
      </c>
      <c r="C465" s="41" t="s">
        <v>680</v>
      </c>
      <c r="D465" s="41" t="s">
        <v>595</v>
      </c>
      <c r="E465" s="41" t="s">
        <v>606</v>
      </c>
      <c r="F465" s="35" t="s">
        <v>411</v>
      </c>
      <c r="G465" s="36"/>
      <c r="H465" s="53">
        <f>H466</f>
        <v>594</v>
      </c>
    </row>
    <row r="466" spans="2:8" s="40" customFormat="1" ht="29.25" customHeight="1">
      <c r="B466" s="9" t="s">
        <v>344</v>
      </c>
      <c r="C466" s="41" t="s">
        <v>680</v>
      </c>
      <c r="D466" s="41" t="s">
        <v>595</v>
      </c>
      <c r="E466" s="41" t="s">
        <v>606</v>
      </c>
      <c r="F466" s="35" t="s">
        <v>213</v>
      </c>
      <c r="G466" s="36"/>
      <c r="H466" s="53">
        <f>H467</f>
        <v>594</v>
      </c>
    </row>
    <row r="467" spans="2:8" s="40" customFormat="1" ht="33.75" customHeight="1">
      <c r="B467" s="6" t="s">
        <v>587</v>
      </c>
      <c r="C467" s="41" t="s">
        <v>680</v>
      </c>
      <c r="D467" s="41" t="s">
        <v>595</v>
      </c>
      <c r="E467" s="41" t="s">
        <v>606</v>
      </c>
      <c r="F467" s="35" t="s">
        <v>213</v>
      </c>
      <c r="G467" s="36" t="s">
        <v>2</v>
      </c>
      <c r="H467" s="53">
        <v>594</v>
      </c>
    </row>
    <row r="468" spans="2:8" s="40" customFormat="1" ht="33.75" customHeight="1">
      <c r="B468" s="6" t="s">
        <v>432</v>
      </c>
      <c r="C468" s="41" t="s">
        <v>680</v>
      </c>
      <c r="D468" s="41" t="s">
        <v>595</v>
      </c>
      <c r="E468" s="41" t="s">
        <v>606</v>
      </c>
      <c r="F468" s="35" t="s">
        <v>430</v>
      </c>
      <c r="G468" s="36"/>
      <c r="H468" s="53">
        <f>H469</f>
        <v>165.6</v>
      </c>
    </row>
    <row r="469" spans="2:8" s="40" customFormat="1" ht="36.75" customHeight="1">
      <c r="B469" s="59" t="s">
        <v>353</v>
      </c>
      <c r="C469" s="41" t="s">
        <v>680</v>
      </c>
      <c r="D469" s="41" t="s">
        <v>595</v>
      </c>
      <c r="E469" s="41" t="s">
        <v>606</v>
      </c>
      <c r="F469" s="71" t="s">
        <v>431</v>
      </c>
      <c r="G469" s="36"/>
      <c r="H469" s="53">
        <f>H470</f>
        <v>165.6</v>
      </c>
    </row>
    <row r="470" spans="2:8" s="40" customFormat="1" ht="34.5" customHeight="1">
      <c r="B470" s="6" t="s">
        <v>587</v>
      </c>
      <c r="C470" s="41" t="s">
        <v>680</v>
      </c>
      <c r="D470" s="41" t="s">
        <v>595</v>
      </c>
      <c r="E470" s="41" t="s">
        <v>606</v>
      </c>
      <c r="F470" s="71" t="s">
        <v>431</v>
      </c>
      <c r="G470" s="36" t="s">
        <v>2</v>
      </c>
      <c r="H470" s="53">
        <v>165.6</v>
      </c>
    </row>
    <row r="471" spans="2:8" s="40" customFormat="1" ht="30.75" customHeight="1">
      <c r="B471" s="8" t="s">
        <v>168</v>
      </c>
      <c r="C471" s="37" t="s">
        <v>678</v>
      </c>
      <c r="D471" s="41"/>
      <c r="E471" s="41"/>
      <c r="F471" s="35"/>
      <c r="G471" s="36"/>
      <c r="H471" s="42">
        <f>H472+H549+H554+H498+H538+H517+H492+H532</f>
        <v>53012.200000000004</v>
      </c>
    </row>
    <row r="472" spans="2:9" s="40" customFormat="1" ht="16.5" customHeight="1">
      <c r="B472" s="59" t="s">
        <v>658</v>
      </c>
      <c r="C472" s="41" t="s">
        <v>678</v>
      </c>
      <c r="D472" s="41" t="s">
        <v>595</v>
      </c>
      <c r="E472" s="41"/>
      <c r="F472" s="35"/>
      <c r="G472" s="36"/>
      <c r="H472" s="42">
        <f>H473</f>
        <v>5934.700000000001</v>
      </c>
      <c r="I472" s="58"/>
    </row>
    <row r="473" spans="2:9" s="40" customFormat="1" ht="45" customHeight="1">
      <c r="B473" s="9" t="s">
        <v>410</v>
      </c>
      <c r="C473" s="41" t="s">
        <v>678</v>
      </c>
      <c r="D473" s="41" t="s">
        <v>595</v>
      </c>
      <c r="E473" s="41" t="s">
        <v>606</v>
      </c>
      <c r="F473" s="35"/>
      <c r="G473" s="36"/>
      <c r="H473" s="42">
        <f>H474+H483</f>
        <v>5934.700000000001</v>
      </c>
      <c r="I473" s="58"/>
    </row>
    <row r="474" spans="2:8" s="40" customFormat="1" ht="46.5" customHeight="1">
      <c r="B474" s="6" t="s">
        <v>248</v>
      </c>
      <c r="C474" s="41" t="s">
        <v>678</v>
      </c>
      <c r="D474" s="41" t="s">
        <v>595</v>
      </c>
      <c r="E474" s="41" t="s">
        <v>606</v>
      </c>
      <c r="F474" s="35" t="s">
        <v>247</v>
      </c>
      <c r="G474" s="36"/>
      <c r="H474" s="42">
        <f>H475</f>
        <v>5575.1</v>
      </c>
    </row>
    <row r="475" spans="2:8" s="40" customFormat="1" ht="52.5" customHeight="1">
      <c r="B475" s="18" t="s">
        <v>413</v>
      </c>
      <c r="C475" s="41" t="s">
        <v>678</v>
      </c>
      <c r="D475" s="41" t="s">
        <v>595</v>
      </c>
      <c r="E475" s="41" t="s">
        <v>606</v>
      </c>
      <c r="F475" s="43" t="s">
        <v>251</v>
      </c>
      <c r="G475" s="36"/>
      <c r="H475" s="42">
        <f>H476+H480</f>
        <v>5575.1</v>
      </c>
    </row>
    <row r="476" spans="2:8" s="40" customFormat="1" ht="30" customHeight="1">
      <c r="B476" s="9" t="s">
        <v>79</v>
      </c>
      <c r="C476" s="41" t="s">
        <v>678</v>
      </c>
      <c r="D476" s="41" t="s">
        <v>595</v>
      </c>
      <c r="E476" s="41" t="s">
        <v>606</v>
      </c>
      <c r="F476" s="43" t="s">
        <v>253</v>
      </c>
      <c r="G476" s="36"/>
      <c r="H476" s="42">
        <f>H477+H478+H479</f>
        <v>5297.5</v>
      </c>
    </row>
    <row r="477" spans="2:8" s="40" customFormat="1" ht="30" customHeight="1">
      <c r="B477" s="9" t="s">
        <v>587</v>
      </c>
      <c r="C477" s="41" t="s">
        <v>678</v>
      </c>
      <c r="D477" s="41" t="s">
        <v>595</v>
      </c>
      <c r="E477" s="41" t="s">
        <v>606</v>
      </c>
      <c r="F477" s="43" t="s">
        <v>253</v>
      </c>
      <c r="G477" s="36" t="s">
        <v>2</v>
      </c>
      <c r="H477" s="42">
        <f>4837-62.2-15</f>
        <v>4759.8</v>
      </c>
    </row>
    <row r="478" spans="2:8" s="40" customFormat="1" ht="30" customHeight="1">
      <c r="B478" s="9" t="s">
        <v>584</v>
      </c>
      <c r="C478" s="41" t="s">
        <v>678</v>
      </c>
      <c r="D478" s="41" t="s">
        <v>595</v>
      </c>
      <c r="E478" s="41" t="s">
        <v>606</v>
      </c>
      <c r="F478" s="43" t="s">
        <v>253</v>
      </c>
      <c r="G478" s="36" t="s">
        <v>6</v>
      </c>
      <c r="H478" s="42">
        <v>517.7</v>
      </c>
    </row>
    <row r="479" spans="2:8" s="40" customFormat="1" ht="14.25" customHeight="1">
      <c r="B479" s="9" t="s">
        <v>5</v>
      </c>
      <c r="C479" s="41" t="s">
        <v>678</v>
      </c>
      <c r="D479" s="41" t="s">
        <v>595</v>
      </c>
      <c r="E479" s="41" t="s">
        <v>606</v>
      </c>
      <c r="F479" s="43" t="s">
        <v>253</v>
      </c>
      <c r="G479" s="36" t="s">
        <v>7</v>
      </c>
      <c r="H479" s="42">
        <f>5+15</f>
        <v>20</v>
      </c>
    </row>
    <row r="480" spans="2:8" s="40" customFormat="1" ht="30" customHeight="1">
      <c r="B480" s="59" t="s">
        <v>353</v>
      </c>
      <c r="C480" s="41" t="s">
        <v>678</v>
      </c>
      <c r="D480" s="41" t="s">
        <v>595</v>
      </c>
      <c r="E480" s="41" t="s">
        <v>606</v>
      </c>
      <c r="F480" s="43" t="s">
        <v>255</v>
      </c>
      <c r="G480" s="36"/>
      <c r="H480" s="53">
        <f>H481+H482</f>
        <v>277.6</v>
      </c>
    </row>
    <row r="481" spans="2:8" s="40" customFormat="1" ht="27.75" customHeight="1">
      <c r="B481" s="9" t="s">
        <v>587</v>
      </c>
      <c r="C481" s="41" t="s">
        <v>678</v>
      </c>
      <c r="D481" s="41" t="s">
        <v>595</v>
      </c>
      <c r="E481" s="41" t="s">
        <v>606</v>
      </c>
      <c r="F481" s="43" t="s">
        <v>255</v>
      </c>
      <c r="G481" s="36" t="s">
        <v>2</v>
      </c>
      <c r="H481" s="53">
        <v>255.6</v>
      </c>
    </row>
    <row r="482" spans="2:8" s="40" customFormat="1" ht="33.75" customHeight="1">
      <c r="B482" s="9" t="s">
        <v>584</v>
      </c>
      <c r="C482" s="41" t="s">
        <v>678</v>
      </c>
      <c r="D482" s="41" t="s">
        <v>595</v>
      </c>
      <c r="E482" s="41" t="s">
        <v>606</v>
      </c>
      <c r="F482" s="43" t="s">
        <v>255</v>
      </c>
      <c r="G482" s="36" t="s">
        <v>6</v>
      </c>
      <c r="H482" s="53">
        <v>22</v>
      </c>
    </row>
    <row r="483" spans="2:8" s="40" customFormat="1" ht="19.5" customHeight="1">
      <c r="B483" s="59" t="s">
        <v>634</v>
      </c>
      <c r="C483" s="41" t="s">
        <v>678</v>
      </c>
      <c r="D483" s="41" t="s">
        <v>595</v>
      </c>
      <c r="E483" s="41" t="s">
        <v>670</v>
      </c>
      <c r="F483" s="35"/>
      <c r="G483" s="36"/>
      <c r="H483" s="42">
        <f>H484+H489</f>
        <v>359.6</v>
      </c>
    </row>
    <row r="484" spans="2:8" s="40" customFormat="1" ht="33" customHeight="1">
      <c r="B484" s="9" t="s">
        <v>347</v>
      </c>
      <c r="C484" s="41" t="s">
        <v>678</v>
      </c>
      <c r="D484" s="41" t="s">
        <v>595</v>
      </c>
      <c r="E484" s="41" t="s">
        <v>670</v>
      </c>
      <c r="F484" s="35" t="s">
        <v>191</v>
      </c>
      <c r="G484" s="36"/>
      <c r="H484" s="42">
        <f>H485+H487</f>
        <v>359.6</v>
      </c>
    </row>
    <row r="485" spans="2:8" ht="32.25" customHeight="1">
      <c r="B485" s="10" t="s">
        <v>15</v>
      </c>
      <c r="C485" s="48" t="s">
        <v>678</v>
      </c>
      <c r="D485" s="48" t="s">
        <v>595</v>
      </c>
      <c r="E485" s="48" t="s">
        <v>670</v>
      </c>
      <c r="F485" s="75" t="s">
        <v>436</v>
      </c>
      <c r="G485" s="50"/>
      <c r="H485" s="55">
        <f>H486</f>
        <v>77</v>
      </c>
    </row>
    <row r="486" spans="2:8" ht="15.75" customHeight="1">
      <c r="B486" s="11" t="s">
        <v>574</v>
      </c>
      <c r="C486" s="48" t="s">
        <v>678</v>
      </c>
      <c r="D486" s="48" t="s">
        <v>595</v>
      </c>
      <c r="E486" s="48" t="s">
        <v>670</v>
      </c>
      <c r="F486" s="75" t="s">
        <v>436</v>
      </c>
      <c r="G486" s="50" t="s">
        <v>575</v>
      </c>
      <c r="H486" s="64">
        <f>97-20</f>
        <v>77</v>
      </c>
    </row>
    <row r="487" spans="2:8" ht="30.75" customHeight="1">
      <c r="B487" s="10" t="s">
        <v>8</v>
      </c>
      <c r="C487" s="48" t="s">
        <v>678</v>
      </c>
      <c r="D487" s="50" t="s">
        <v>595</v>
      </c>
      <c r="E487" s="50" t="s">
        <v>670</v>
      </c>
      <c r="F487" s="75" t="s">
        <v>437</v>
      </c>
      <c r="G487" s="50"/>
      <c r="H487" s="64">
        <f>H488</f>
        <v>282.6</v>
      </c>
    </row>
    <row r="488" spans="2:8" ht="18.75" customHeight="1">
      <c r="B488" s="11" t="s">
        <v>574</v>
      </c>
      <c r="C488" s="48" t="s">
        <v>678</v>
      </c>
      <c r="D488" s="50" t="s">
        <v>595</v>
      </c>
      <c r="E488" s="50" t="s">
        <v>670</v>
      </c>
      <c r="F488" s="75" t="s">
        <v>437</v>
      </c>
      <c r="G488" s="50" t="s">
        <v>575</v>
      </c>
      <c r="H488" s="64">
        <f>262.6+20</f>
        <v>282.6</v>
      </c>
    </row>
    <row r="489" spans="2:8" ht="20.25" customHeight="1">
      <c r="B489" s="11" t="s">
        <v>116</v>
      </c>
      <c r="C489" s="50" t="s">
        <v>678</v>
      </c>
      <c r="D489" s="50" t="s">
        <v>595</v>
      </c>
      <c r="E489" s="50" t="s">
        <v>670</v>
      </c>
      <c r="F489" s="75" t="s">
        <v>114</v>
      </c>
      <c r="G489" s="50"/>
      <c r="H489" s="64">
        <f>H490+H491</f>
        <v>0</v>
      </c>
    </row>
    <row r="490" spans="2:8" s="40" customFormat="1" ht="24" customHeight="1">
      <c r="B490" s="6" t="s">
        <v>117</v>
      </c>
      <c r="C490" s="36" t="s">
        <v>678</v>
      </c>
      <c r="D490" s="36" t="s">
        <v>595</v>
      </c>
      <c r="E490" s="36" t="s">
        <v>670</v>
      </c>
      <c r="F490" s="35" t="s">
        <v>114</v>
      </c>
      <c r="G490" s="36" t="s">
        <v>115</v>
      </c>
      <c r="H490" s="53">
        <v>0</v>
      </c>
    </row>
    <row r="491" spans="2:8" s="40" customFormat="1" ht="24" customHeight="1">
      <c r="B491" s="11" t="s">
        <v>117</v>
      </c>
      <c r="C491" s="50" t="s">
        <v>678</v>
      </c>
      <c r="D491" s="50" t="s">
        <v>595</v>
      </c>
      <c r="E491" s="50" t="s">
        <v>670</v>
      </c>
      <c r="F491" s="75" t="s">
        <v>114</v>
      </c>
      <c r="G491" s="50" t="s">
        <v>7</v>
      </c>
      <c r="H491" s="64">
        <v>0</v>
      </c>
    </row>
    <row r="492" spans="2:8" s="40" customFormat="1" ht="27.75" customHeight="1">
      <c r="B492" s="11" t="s">
        <v>684</v>
      </c>
      <c r="C492" s="50" t="s">
        <v>678</v>
      </c>
      <c r="D492" s="50" t="s">
        <v>597</v>
      </c>
      <c r="E492" s="50" t="s">
        <v>685</v>
      </c>
      <c r="F492" s="75"/>
      <c r="G492" s="50"/>
      <c r="H492" s="64">
        <f>H493</f>
        <v>55.4</v>
      </c>
    </row>
    <row r="493" spans="2:8" s="40" customFormat="1" ht="39" customHeight="1">
      <c r="B493" s="59" t="s">
        <v>160</v>
      </c>
      <c r="C493" s="36" t="s">
        <v>678</v>
      </c>
      <c r="D493" s="50" t="s">
        <v>597</v>
      </c>
      <c r="E493" s="50" t="s">
        <v>685</v>
      </c>
      <c r="F493" s="43" t="s">
        <v>204</v>
      </c>
      <c r="G493" s="36"/>
      <c r="H493" s="53">
        <f>H494</f>
        <v>55.4</v>
      </c>
    </row>
    <row r="494" spans="2:8" s="40" customFormat="1" ht="34.5" customHeight="1">
      <c r="B494" s="59" t="s">
        <v>341</v>
      </c>
      <c r="C494" s="36" t="s">
        <v>678</v>
      </c>
      <c r="D494" s="50" t="s">
        <v>597</v>
      </c>
      <c r="E494" s="50" t="s">
        <v>685</v>
      </c>
      <c r="F494" s="43" t="s">
        <v>544</v>
      </c>
      <c r="G494" s="36"/>
      <c r="H494" s="53">
        <f>H496</f>
        <v>55.4</v>
      </c>
    </row>
    <row r="495" spans="2:8" s="40" customFormat="1" ht="33" customHeight="1">
      <c r="B495" s="60" t="s">
        <v>415</v>
      </c>
      <c r="C495" s="36" t="s">
        <v>678</v>
      </c>
      <c r="D495" s="50" t="s">
        <v>597</v>
      </c>
      <c r="E495" s="50" t="s">
        <v>685</v>
      </c>
      <c r="F495" s="44" t="s">
        <v>542</v>
      </c>
      <c r="G495" s="36"/>
      <c r="H495" s="53">
        <f>H496</f>
        <v>55.4</v>
      </c>
    </row>
    <row r="496" spans="2:8" s="40" customFormat="1" ht="27.75" customHeight="1">
      <c r="B496" s="6" t="s">
        <v>162</v>
      </c>
      <c r="C496" s="36" t="s">
        <v>678</v>
      </c>
      <c r="D496" s="50" t="s">
        <v>597</v>
      </c>
      <c r="E496" s="50" t="s">
        <v>685</v>
      </c>
      <c r="F496" s="44" t="s">
        <v>543</v>
      </c>
      <c r="G496" s="36"/>
      <c r="H496" s="53">
        <f>H497</f>
        <v>55.4</v>
      </c>
    </row>
    <row r="497" spans="2:8" s="40" customFormat="1" ht="18" customHeight="1">
      <c r="B497" s="6" t="s">
        <v>574</v>
      </c>
      <c r="C497" s="36" t="s">
        <v>678</v>
      </c>
      <c r="D497" s="50" t="s">
        <v>597</v>
      </c>
      <c r="E497" s="50" t="s">
        <v>685</v>
      </c>
      <c r="F497" s="44" t="s">
        <v>543</v>
      </c>
      <c r="G497" s="36" t="s">
        <v>575</v>
      </c>
      <c r="H497" s="53">
        <v>55.4</v>
      </c>
    </row>
    <row r="498" spans="2:8" s="40" customFormat="1" ht="17.25" customHeight="1">
      <c r="B498" s="59" t="s">
        <v>663</v>
      </c>
      <c r="C498" s="36" t="s">
        <v>678</v>
      </c>
      <c r="D498" s="74" t="s">
        <v>608</v>
      </c>
      <c r="E498" s="74"/>
      <c r="F498" s="44"/>
      <c r="G498" s="36"/>
      <c r="H498" s="53">
        <f>H499+H514</f>
        <v>19025.800000000003</v>
      </c>
    </row>
    <row r="499" spans="2:8" s="40" customFormat="1" ht="20.25" customHeight="1">
      <c r="B499" s="59" t="s">
        <v>686</v>
      </c>
      <c r="C499" s="41" t="s">
        <v>678</v>
      </c>
      <c r="D499" s="41" t="s">
        <v>608</v>
      </c>
      <c r="E499" s="41" t="s">
        <v>610</v>
      </c>
      <c r="F499" s="35"/>
      <c r="G499" s="36"/>
      <c r="H499" s="42">
        <f>H500</f>
        <v>19025.800000000003</v>
      </c>
    </row>
    <row r="500" spans="2:8" s="40" customFormat="1" ht="48" customHeight="1">
      <c r="B500" s="6" t="s">
        <v>280</v>
      </c>
      <c r="C500" s="41" t="s">
        <v>678</v>
      </c>
      <c r="D500" s="41" t="s">
        <v>608</v>
      </c>
      <c r="E500" s="41" t="s">
        <v>610</v>
      </c>
      <c r="F500" s="44" t="s">
        <v>521</v>
      </c>
      <c r="G500" s="36"/>
      <c r="H500" s="42">
        <f>H501+H510+H512</f>
        <v>19025.800000000003</v>
      </c>
    </row>
    <row r="501" spans="2:8" s="40" customFormat="1" ht="50.25" customHeight="1">
      <c r="B501" s="6" t="s">
        <v>416</v>
      </c>
      <c r="C501" s="41" t="s">
        <v>678</v>
      </c>
      <c r="D501" s="41" t="s">
        <v>608</v>
      </c>
      <c r="E501" s="41" t="s">
        <v>610</v>
      </c>
      <c r="F501" s="44" t="s">
        <v>522</v>
      </c>
      <c r="G501" s="36"/>
      <c r="H501" s="42">
        <f>H502+H505+H508</f>
        <v>10331.100000000002</v>
      </c>
    </row>
    <row r="502" spans="2:8" s="40" customFormat="1" ht="30.75" customHeight="1">
      <c r="B502" s="9" t="s">
        <v>23</v>
      </c>
      <c r="C502" s="41" t="s">
        <v>678</v>
      </c>
      <c r="D502" s="41" t="s">
        <v>608</v>
      </c>
      <c r="E502" s="41" t="s">
        <v>610</v>
      </c>
      <c r="F502" s="44" t="s">
        <v>523</v>
      </c>
      <c r="G502" s="36"/>
      <c r="H502" s="42">
        <f>H503+H504</f>
        <v>4887.3</v>
      </c>
    </row>
    <row r="503" spans="2:8" ht="30.75" customHeight="1" hidden="1">
      <c r="B503" s="6" t="s">
        <v>584</v>
      </c>
      <c r="C503" s="48" t="s">
        <v>678</v>
      </c>
      <c r="D503" s="48" t="s">
        <v>608</v>
      </c>
      <c r="E503" s="48" t="s">
        <v>610</v>
      </c>
      <c r="F503" s="78" t="s">
        <v>523</v>
      </c>
      <c r="G503" s="50" t="s">
        <v>6</v>
      </c>
      <c r="H503" s="55">
        <f>6292.6-1887.1-400-4005.5</f>
        <v>0</v>
      </c>
    </row>
    <row r="504" spans="2:8" s="40" customFormat="1" ht="21" customHeight="1">
      <c r="B504" s="6" t="s">
        <v>173</v>
      </c>
      <c r="C504" s="41" t="s">
        <v>678</v>
      </c>
      <c r="D504" s="41" t="s">
        <v>608</v>
      </c>
      <c r="E504" s="41" t="s">
        <v>610</v>
      </c>
      <c r="F504" s="44" t="s">
        <v>523</v>
      </c>
      <c r="G504" s="36" t="s">
        <v>172</v>
      </c>
      <c r="H504" s="42">
        <f>4090.4+796.9</f>
        <v>4887.3</v>
      </c>
    </row>
    <row r="505" spans="2:8" s="40" customFormat="1" ht="44.25" customHeight="1">
      <c r="B505" s="9" t="s">
        <v>201</v>
      </c>
      <c r="C505" s="41" t="s">
        <v>678</v>
      </c>
      <c r="D505" s="41" t="s">
        <v>608</v>
      </c>
      <c r="E505" s="41" t="s">
        <v>610</v>
      </c>
      <c r="F505" s="44" t="s">
        <v>553</v>
      </c>
      <c r="G505" s="36"/>
      <c r="H505" s="42">
        <f>H506+H507</f>
        <v>4180.1</v>
      </c>
    </row>
    <row r="506" spans="2:8" s="40" customFormat="1" ht="21" customHeight="1" hidden="1">
      <c r="B506" s="6" t="s">
        <v>10</v>
      </c>
      <c r="C506" s="41" t="s">
        <v>678</v>
      </c>
      <c r="D506" s="41" t="s">
        <v>608</v>
      </c>
      <c r="E506" s="41" t="s">
        <v>610</v>
      </c>
      <c r="F506" s="44" t="s">
        <v>553</v>
      </c>
      <c r="G506" s="36" t="s">
        <v>6</v>
      </c>
      <c r="H506" s="42">
        <v>0</v>
      </c>
    </row>
    <row r="507" spans="2:8" s="40" customFormat="1" ht="27.75" customHeight="1">
      <c r="B507" s="6" t="s">
        <v>173</v>
      </c>
      <c r="C507" s="41" t="s">
        <v>678</v>
      </c>
      <c r="D507" s="41" t="s">
        <v>608</v>
      </c>
      <c r="E507" s="41" t="s">
        <v>610</v>
      </c>
      <c r="F507" s="44" t="s">
        <v>553</v>
      </c>
      <c r="G507" s="36" t="s">
        <v>172</v>
      </c>
      <c r="H507" s="42">
        <f>4138.3+41.8</f>
        <v>4180.1</v>
      </c>
    </row>
    <row r="508" spans="2:8" s="40" customFormat="1" ht="39" customHeight="1">
      <c r="B508" s="9" t="s">
        <v>201</v>
      </c>
      <c r="C508" s="41" t="s">
        <v>678</v>
      </c>
      <c r="D508" s="41" t="s">
        <v>608</v>
      </c>
      <c r="E508" s="41" t="s">
        <v>610</v>
      </c>
      <c r="F508" s="44" t="s">
        <v>27</v>
      </c>
      <c r="G508" s="36"/>
      <c r="H508" s="42">
        <f>H509</f>
        <v>1263.6999999999998</v>
      </c>
    </row>
    <row r="509" spans="2:8" s="40" customFormat="1" ht="28.5" customHeight="1">
      <c r="B509" s="6" t="s">
        <v>173</v>
      </c>
      <c r="C509" s="41" t="s">
        <v>678</v>
      </c>
      <c r="D509" s="41" t="s">
        <v>608</v>
      </c>
      <c r="E509" s="41" t="s">
        <v>610</v>
      </c>
      <c r="F509" s="44" t="s">
        <v>27</v>
      </c>
      <c r="G509" s="36" t="s">
        <v>172</v>
      </c>
      <c r="H509" s="42">
        <f>1251.1+12.6</f>
        <v>1263.6999999999998</v>
      </c>
    </row>
    <row r="510" spans="2:8" ht="40.5" customHeight="1">
      <c r="B510" s="13" t="s">
        <v>417</v>
      </c>
      <c r="C510" s="48" t="s">
        <v>678</v>
      </c>
      <c r="D510" s="48" t="s">
        <v>608</v>
      </c>
      <c r="E510" s="48" t="s">
        <v>610</v>
      </c>
      <c r="F510" s="78" t="s">
        <v>499</v>
      </c>
      <c r="G510" s="50"/>
      <c r="H510" s="55">
        <f>H511</f>
        <v>4090.7</v>
      </c>
    </row>
    <row r="511" spans="2:8" ht="17.25" customHeight="1">
      <c r="B511" s="11" t="s">
        <v>173</v>
      </c>
      <c r="C511" s="48" t="s">
        <v>678</v>
      </c>
      <c r="D511" s="48" t="s">
        <v>608</v>
      </c>
      <c r="E511" s="48" t="s">
        <v>610</v>
      </c>
      <c r="F511" s="78" t="s">
        <v>499</v>
      </c>
      <c r="G511" s="50" t="s">
        <v>172</v>
      </c>
      <c r="H511" s="55">
        <f>3925.5-448.5+380.7+233</f>
        <v>4090.7</v>
      </c>
    </row>
    <row r="512" spans="2:8" ht="46.5" customHeight="1">
      <c r="B512" s="13" t="s">
        <v>418</v>
      </c>
      <c r="C512" s="48" t="s">
        <v>678</v>
      </c>
      <c r="D512" s="48" t="s">
        <v>608</v>
      </c>
      <c r="E512" s="48" t="s">
        <v>610</v>
      </c>
      <c r="F512" s="78" t="s">
        <v>229</v>
      </c>
      <c r="G512" s="50"/>
      <c r="H512" s="55">
        <f>H513</f>
        <v>4604</v>
      </c>
    </row>
    <row r="513" spans="2:8" ht="14.25" customHeight="1">
      <c r="B513" s="11" t="s">
        <v>173</v>
      </c>
      <c r="C513" s="48" t="s">
        <v>678</v>
      </c>
      <c r="D513" s="48" t="s">
        <v>608</v>
      </c>
      <c r="E513" s="48" t="s">
        <v>610</v>
      </c>
      <c r="F513" s="78" t="s">
        <v>229</v>
      </c>
      <c r="G513" s="50" t="s">
        <v>172</v>
      </c>
      <c r="H513" s="55">
        <f>4099+505</f>
        <v>4604</v>
      </c>
    </row>
    <row r="514" spans="2:8" s="40" customFormat="1" ht="15" customHeight="1">
      <c r="B514" s="59" t="s">
        <v>636</v>
      </c>
      <c r="C514" s="41" t="s">
        <v>678</v>
      </c>
      <c r="D514" s="41" t="s">
        <v>608</v>
      </c>
      <c r="E514" s="41" t="s">
        <v>601</v>
      </c>
      <c r="F514" s="44"/>
      <c r="G514" s="36"/>
      <c r="H514" s="53">
        <f>H515</f>
        <v>0</v>
      </c>
    </row>
    <row r="515" spans="2:8" s="40" customFormat="1" ht="94.5" customHeight="1">
      <c r="B515" s="89" t="s">
        <v>180</v>
      </c>
      <c r="C515" s="41" t="s">
        <v>678</v>
      </c>
      <c r="D515" s="41" t="s">
        <v>608</v>
      </c>
      <c r="E515" s="41" t="s">
        <v>601</v>
      </c>
      <c r="F515" s="44" t="s">
        <v>176</v>
      </c>
      <c r="G515" s="36"/>
      <c r="H515" s="53">
        <f>H516</f>
        <v>0</v>
      </c>
    </row>
    <row r="516" spans="2:8" s="40" customFormat="1" ht="29.25" customHeight="1">
      <c r="B516" s="6" t="s">
        <v>173</v>
      </c>
      <c r="C516" s="41" t="s">
        <v>678</v>
      </c>
      <c r="D516" s="41" t="s">
        <v>608</v>
      </c>
      <c r="E516" s="41" t="s">
        <v>601</v>
      </c>
      <c r="F516" s="44" t="s">
        <v>176</v>
      </c>
      <c r="G516" s="36" t="s">
        <v>172</v>
      </c>
      <c r="H516" s="53">
        <v>0</v>
      </c>
    </row>
    <row r="517" spans="2:8" s="40" customFormat="1" ht="19.5" customHeight="1">
      <c r="B517" s="9" t="s">
        <v>395</v>
      </c>
      <c r="C517" s="41" t="s">
        <v>678</v>
      </c>
      <c r="D517" s="41" t="s">
        <v>598</v>
      </c>
      <c r="E517" s="41"/>
      <c r="F517" s="43"/>
      <c r="G517" s="36"/>
      <c r="H517" s="53">
        <f>H518</f>
        <v>1884.5</v>
      </c>
    </row>
    <row r="518" spans="2:8" s="40" customFormat="1" ht="19.5" customHeight="1">
      <c r="B518" s="9" t="s">
        <v>235</v>
      </c>
      <c r="C518" s="41" t="s">
        <v>678</v>
      </c>
      <c r="D518" s="41" t="s">
        <v>598</v>
      </c>
      <c r="E518" s="41" t="s">
        <v>600</v>
      </c>
      <c r="F518" s="43"/>
      <c r="G518" s="36"/>
      <c r="H518" s="53">
        <f>H519+H530</f>
        <v>1884.5</v>
      </c>
    </row>
    <row r="519" spans="2:8" s="40" customFormat="1" ht="43.5" customHeight="1">
      <c r="B519" s="95" t="s">
        <v>532</v>
      </c>
      <c r="C519" s="41" t="s">
        <v>678</v>
      </c>
      <c r="D519" s="41" t="s">
        <v>598</v>
      </c>
      <c r="E519" s="41" t="s">
        <v>600</v>
      </c>
      <c r="F519" s="35" t="s">
        <v>533</v>
      </c>
      <c r="G519" s="36"/>
      <c r="H519" s="53">
        <f>H520+H525</f>
        <v>1822.3</v>
      </c>
    </row>
    <row r="520" spans="2:8" s="40" customFormat="1" ht="48.75" customHeight="1">
      <c r="B520" s="59" t="s">
        <v>108</v>
      </c>
      <c r="C520" s="41" t="s">
        <v>678</v>
      </c>
      <c r="D520" s="41" t="s">
        <v>598</v>
      </c>
      <c r="E520" s="41" t="s">
        <v>600</v>
      </c>
      <c r="F520" s="35" t="s">
        <v>534</v>
      </c>
      <c r="G520" s="36"/>
      <c r="H520" s="42">
        <f>H521+H523</f>
        <v>870</v>
      </c>
    </row>
    <row r="521" spans="2:8" s="40" customFormat="1" ht="24.75" customHeight="1">
      <c r="B521" s="59" t="s">
        <v>107</v>
      </c>
      <c r="C521" s="41" t="s">
        <v>678</v>
      </c>
      <c r="D521" s="41" t="s">
        <v>598</v>
      </c>
      <c r="E521" s="41" t="s">
        <v>600</v>
      </c>
      <c r="F521" s="35" t="s">
        <v>538</v>
      </c>
      <c r="G521" s="36"/>
      <c r="H521" s="42">
        <f>H522</f>
        <v>0</v>
      </c>
    </row>
    <row r="522" spans="2:8" s="40" customFormat="1" ht="26.25" customHeight="1">
      <c r="B522" s="6" t="s">
        <v>173</v>
      </c>
      <c r="C522" s="41" t="s">
        <v>678</v>
      </c>
      <c r="D522" s="41" t="s">
        <v>598</v>
      </c>
      <c r="E522" s="41" t="s">
        <v>600</v>
      </c>
      <c r="F522" s="35" t="s">
        <v>538</v>
      </c>
      <c r="G522" s="36" t="s">
        <v>172</v>
      </c>
      <c r="H522" s="42">
        <v>0</v>
      </c>
    </row>
    <row r="523" spans="2:8" s="40" customFormat="1" ht="18" customHeight="1">
      <c r="B523" s="9" t="s">
        <v>113</v>
      </c>
      <c r="C523" s="41" t="s">
        <v>678</v>
      </c>
      <c r="D523" s="41" t="s">
        <v>598</v>
      </c>
      <c r="E523" s="41" t="s">
        <v>600</v>
      </c>
      <c r="F523" s="35" t="s">
        <v>514</v>
      </c>
      <c r="G523" s="36"/>
      <c r="H523" s="42">
        <f>H524</f>
        <v>870</v>
      </c>
    </row>
    <row r="524" spans="2:8" s="40" customFormat="1" ht="19.5" customHeight="1">
      <c r="B524" s="6" t="s">
        <v>173</v>
      </c>
      <c r="C524" s="41" t="s">
        <v>678</v>
      </c>
      <c r="D524" s="41" t="s">
        <v>598</v>
      </c>
      <c r="E524" s="41" t="s">
        <v>600</v>
      </c>
      <c r="F524" s="35" t="s">
        <v>514</v>
      </c>
      <c r="G524" s="36" t="s">
        <v>172</v>
      </c>
      <c r="H524" s="42">
        <f>435+40+54.4+340.6</f>
        <v>870</v>
      </c>
    </row>
    <row r="525" spans="2:8" s="40" customFormat="1" ht="41.25" customHeight="1">
      <c r="B525" s="9" t="s">
        <v>459</v>
      </c>
      <c r="C525" s="41" t="s">
        <v>678</v>
      </c>
      <c r="D525" s="41" t="s">
        <v>598</v>
      </c>
      <c r="E525" s="41" t="s">
        <v>600</v>
      </c>
      <c r="F525" s="35" t="s">
        <v>539</v>
      </c>
      <c r="G525" s="36"/>
      <c r="H525" s="53">
        <f>H527+H529</f>
        <v>952.3</v>
      </c>
    </row>
    <row r="526" spans="2:8" s="40" customFormat="1" ht="31.5" customHeight="1">
      <c r="B526" s="59" t="s">
        <v>109</v>
      </c>
      <c r="C526" s="41" t="s">
        <v>678</v>
      </c>
      <c r="D526" s="41" t="s">
        <v>598</v>
      </c>
      <c r="E526" s="41" t="s">
        <v>600</v>
      </c>
      <c r="F526" s="35" t="s">
        <v>540</v>
      </c>
      <c r="G526" s="36"/>
      <c r="H526" s="53">
        <f>H527</f>
        <v>352.3</v>
      </c>
    </row>
    <row r="527" spans="2:8" s="40" customFormat="1" ht="21" customHeight="1">
      <c r="B527" s="6" t="s">
        <v>173</v>
      </c>
      <c r="C527" s="41" t="s">
        <v>678</v>
      </c>
      <c r="D527" s="41" t="s">
        <v>598</v>
      </c>
      <c r="E527" s="41" t="s">
        <v>600</v>
      </c>
      <c r="F527" s="35" t="s">
        <v>540</v>
      </c>
      <c r="G527" s="36" t="s">
        <v>172</v>
      </c>
      <c r="H527" s="53">
        <v>352.3</v>
      </c>
    </row>
    <row r="528" spans="2:8" s="40" customFormat="1" ht="21.75" customHeight="1">
      <c r="B528" s="9" t="s">
        <v>113</v>
      </c>
      <c r="C528" s="41" t="s">
        <v>678</v>
      </c>
      <c r="D528" s="41" t="s">
        <v>598</v>
      </c>
      <c r="E528" s="41" t="s">
        <v>600</v>
      </c>
      <c r="F528" s="35" t="s">
        <v>515</v>
      </c>
      <c r="G528" s="36"/>
      <c r="H528" s="42">
        <f>H529</f>
        <v>600</v>
      </c>
    </row>
    <row r="529" spans="2:8" s="40" customFormat="1" ht="20.25" customHeight="1">
      <c r="B529" s="6" t="s">
        <v>173</v>
      </c>
      <c r="C529" s="41" t="s">
        <v>678</v>
      </c>
      <c r="D529" s="41" t="s">
        <v>598</v>
      </c>
      <c r="E529" s="41" t="s">
        <v>600</v>
      </c>
      <c r="F529" s="35" t="s">
        <v>515</v>
      </c>
      <c r="G529" s="36" t="s">
        <v>172</v>
      </c>
      <c r="H529" s="42">
        <f>300+160+30+110</f>
        <v>600</v>
      </c>
    </row>
    <row r="530" spans="2:8" s="40" customFormat="1" ht="57.75" customHeight="1">
      <c r="B530" s="9" t="s">
        <v>444</v>
      </c>
      <c r="C530" s="41" t="s">
        <v>678</v>
      </c>
      <c r="D530" s="36" t="s">
        <v>598</v>
      </c>
      <c r="E530" s="36" t="s">
        <v>600</v>
      </c>
      <c r="F530" s="43" t="s">
        <v>550</v>
      </c>
      <c r="G530" s="36"/>
      <c r="H530" s="53">
        <f>H531</f>
        <v>62.2</v>
      </c>
    </row>
    <row r="531" spans="2:8" s="40" customFormat="1" ht="23.25" customHeight="1">
      <c r="B531" s="6" t="s">
        <v>173</v>
      </c>
      <c r="C531" s="41" t="s">
        <v>678</v>
      </c>
      <c r="D531" s="36" t="s">
        <v>598</v>
      </c>
      <c r="E531" s="36" t="s">
        <v>600</v>
      </c>
      <c r="F531" s="43" t="s">
        <v>550</v>
      </c>
      <c r="G531" s="36" t="s">
        <v>172</v>
      </c>
      <c r="H531" s="53">
        <v>62.2</v>
      </c>
    </row>
    <row r="532" spans="2:8" s="40" customFormat="1" ht="23.25" customHeight="1">
      <c r="B532" s="59" t="s">
        <v>664</v>
      </c>
      <c r="C532" s="41" t="s">
        <v>678</v>
      </c>
      <c r="D532" s="41" t="s">
        <v>606</v>
      </c>
      <c r="E532" s="41"/>
      <c r="F532" s="43"/>
      <c r="G532" s="36"/>
      <c r="H532" s="53">
        <f>H533</f>
        <v>480</v>
      </c>
    </row>
    <row r="533" spans="2:8" s="40" customFormat="1" ht="23.25" customHeight="1">
      <c r="B533" s="59" t="s">
        <v>295</v>
      </c>
      <c r="C533" s="41" t="s">
        <v>678</v>
      </c>
      <c r="D533" s="41" t="s">
        <v>606</v>
      </c>
      <c r="E533" s="41" t="s">
        <v>598</v>
      </c>
      <c r="F533" s="43"/>
      <c r="G533" s="36"/>
      <c r="H533" s="53">
        <f>H534</f>
        <v>480</v>
      </c>
    </row>
    <row r="534" spans="2:8" s="40" customFormat="1" ht="42" customHeight="1">
      <c r="B534" s="62" t="s">
        <v>297</v>
      </c>
      <c r="C534" s="41" t="s">
        <v>678</v>
      </c>
      <c r="D534" s="48" t="s">
        <v>606</v>
      </c>
      <c r="E534" s="48" t="s">
        <v>598</v>
      </c>
      <c r="F534" s="56" t="s">
        <v>196</v>
      </c>
      <c r="G534" s="36"/>
      <c r="H534" s="53">
        <f>H535</f>
        <v>480</v>
      </c>
    </row>
    <row r="535" spans="2:8" s="40" customFormat="1" ht="43.5" customHeight="1">
      <c r="B535" s="13" t="s">
        <v>296</v>
      </c>
      <c r="C535" s="41" t="s">
        <v>678</v>
      </c>
      <c r="D535" s="48" t="s">
        <v>606</v>
      </c>
      <c r="E535" s="48" t="s">
        <v>598</v>
      </c>
      <c r="F535" s="56" t="s">
        <v>299</v>
      </c>
      <c r="G535" s="75"/>
      <c r="H535" s="53">
        <f>H536</f>
        <v>480</v>
      </c>
    </row>
    <row r="536" spans="2:8" s="40" customFormat="1" ht="23.25" customHeight="1">
      <c r="B536" s="13" t="s">
        <v>298</v>
      </c>
      <c r="C536" s="41" t="s">
        <v>678</v>
      </c>
      <c r="D536" s="48" t="s">
        <v>606</v>
      </c>
      <c r="E536" s="48" t="s">
        <v>598</v>
      </c>
      <c r="F536" s="56" t="s">
        <v>300</v>
      </c>
      <c r="G536" s="75"/>
      <c r="H536" s="53">
        <f>H537</f>
        <v>480</v>
      </c>
    </row>
    <row r="537" spans="2:8" s="40" customFormat="1" ht="23.25" customHeight="1">
      <c r="B537" s="6" t="s">
        <v>173</v>
      </c>
      <c r="C537" s="41" t="s">
        <v>678</v>
      </c>
      <c r="D537" s="48" t="s">
        <v>606</v>
      </c>
      <c r="E537" s="48" t="s">
        <v>598</v>
      </c>
      <c r="F537" s="56" t="s">
        <v>300</v>
      </c>
      <c r="G537" s="56">
        <v>540</v>
      </c>
      <c r="H537" s="53">
        <v>480</v>
      </c>
    </row>
    <row r="538" spans="2:8" s="40" customFormat="1" ht="16.5" customHeight="1">
      <c r="B538" s="83" t="s">
        <v>668</v>
      </c>
      <c r="C538" s="41" t="s">
        <v>678</v>
      </c>
      <c r="D538" s="41" t="s">
        <v>624</v>
      </c>
      <c r="E538" s="41" t="s">
        <v>596</v>
      </c>
      <c r="F538" s="43"/>
      <c r="G538" s="36"/>
      <c r="H538" s="53">
        <f>H539+H545</f>
        <v>1630</v>
      </c>
    </row>
    <row r="539" spans="2:8" s="40" customFormat="1" ht="17.25" customHeight="1">
      <c r="B539" s="59" t="s">
        <v>646</v>
      </c>
      <c r="C539" s="41" t="s">
        <v>678</v>
      </c>
      <c r="D539" s="36" t="s">
        <v>624</v>
      </c>
      <c r="E539" s="36" t="s">
        <v>595</v>
      </c>
      <c r="F539" s="43"/>
      <c r="G539" s="36"/>
      <c r="H539" s="53">
        <f>H540</f>
        <v>1630</v>
      </c>
    </row>
    <row r="540" spans="2:8" s="40" customFormat="1" ht="48.75" customHeight="1">
      <c r="B540" s="18" t="s">
        <v>561</v>
      </c>
      <c r="C540" s="41" t="s">
        <v>678</v>
      </c>
      <c r="D540" s="36" t="s">
        <v>624</v>
      </c>
      <c r="E540" s="36" t="s">
        <v>595</v>
      </c>
      <c r="F540" s="44" t="s">
        <v>520</v>
      </c>
      <c r="G540" s="18"/>
      <c r="H540" s="21">
        <f>H541</f>
        <v>1630</v>
      </c>
    </row>
    <row r="541" spans="2:8" s="40" customFormat="1" ht="42" customHeight="1">
      <c r="B541" s="6" t="s">
        <v>419</v>
      </c>
      <c r="C541" s="41" t="s">
        <v>678</v>
      </c>
      <c r="D541" s="36" t="s">
        <v>624</v>
      </c>
      <c r="E541" s="36" t="s">
        <v>595</v>
      </c>
      <c r="F541" s="44" t="s">
        <v>570</v>
      </c>
      <c r="G541" s="36"/>
      <c r="H541" s="53">
        <f>H542+H544</f>
        <v>1630</v>
      </c>
    </row>
    <row r="542" spans="2:8" s="40" customFormat="1" ht="24" customHeight="1">
      <c r="B542" s="6" t="s">
        <v>569</v>
      </c>
      <c r="C542" s="41" t="s">
        <v>678</v>
      </c>
      <c r="D542" s="36" t="s">
        <v>624</v>
      </c>
      <c r="E542" s="36" t="s">
        <v>595</v>
      </c>
      <c r="F542" s="44" t="s">
        <v>571</v>
      </c>
      <c r="G542" s="36"/>
      <c r="H542" s="53">
        <f>H543</f>
        <v>1616.5</v>
      </c>
    </row>
    <row r="543" spans="2:8" s="40" customFormat="1" ht="37.5" customHeight="1">
      <c r="B543" s="6" t="s">
        <v>588</v>
      </c>
      <c r="C543" s="41" t="s">
        <v>678</v>
      </c>
      <c r="D543" s="36" t="s">
        <v>624</v>
      </c>
      <c r="E543" s="36" t="s">
        <v>595</v>
      </c>
      <c r="F543" s="44" t="s">
        <v>571</v>
      </c>
      <c r="G543" s="36" t="s">
        <v>589</v>
      </c>
      <c r="H543" s="53">
        <v>1616.5</v>
      </c>
    </row>
    <row r="544" spans="2:8" s="40" customFormat="1" ht="30" customHeight="1">
      <c r="B544" s="6" t="s">
        <v>584</v>
      </c>
      <c r="C544" s="41" t="s">
        <v>678</v>
      </c>
      <c r="D544" s="36" t="s">
        <v>624</v>
      </c>
      <c r="E544" s="36" t="s">
        <v>595</v>
      </c>
      <c r="F544" s="44" t="s">
        <v>571</v>
      </c>
      <c r="G544" s="36" t="s">
        <v>6</v>
      </c>
      <c r="H544" s="53">
        <v>13.5</v>
      </c>
    </row>
    <row r="545" spans="2:8" s="40" customFormat="1" ht="17.25" customHeight="1" hidden="1">
      <c r="B545" s="83" t="s">
        <v>665</v>
      </c>
      <c r="C545" s="36" t="s">
        <v>678</v>
      </c>
      <c r="D545" s="41" t="s">
        <v>624</v>
      </c>
      <c r="E545" s="41" t="s">
        <v>597</v>
      </c>
      <c r="F545" s="43"/>
      <c r="G545" s="36"/>
      <c r="H545" s="53">
        <f>H546</f>
        <v>0</v>
      </c>
    </row>
    <row r="546" spans="2:8" s="40" customFormat="1" ht="31.5" customHeight="1" hidden="1">
      <c r="B546" s="83" t="s">
        <v>677</v>
      </c>
      <c r="C546" s="36" t="s">
        <v>678</v>
      </c>
      <c r="D546" s="52" t="s">
        <v>624</v>
      </c>
      <c r="E546" s="52" t="s">
        <v>597</v>
      </c>
      <c r="F546" s="61" t="s">
        <v>541</v>
      </c>
      <c r="G546" s="36"/>
      <c r="H546" s="42">
        <f>H547+H548</f>
        <v>0</v>
      </c>
    </row>
    <row r="547" spans="2:8" s="40" customFormat="1" ht="31.5" customHeight="1" hidden="1">
      <c r="B547" s="6" t="s">
        <v>588</v>
      </c>
      <c r="C547" s="36" t="s">
        <v>678</v>
      </c>
      <c r="D547" s="52" t="s">
        <v>624</v>
      </c>
      <c r="E547" s="52" t="s">
        <v>597</v>
      </c>
      <c r="F547" s="61" t="s">
        <v>541</v>
      </c>
      <c r="G547" s="36" t="s">
        <v>589</v>
      </c>
      <c r="H547" s="42">
        <v>0</v>
      </c>
    </row>
    <row r="548" spans="2:8" s="40" customFormat="1" ht="27" customHeight="1" hidden="1">
      <c r="B548" s="6" t="s">
        <v>10</v>
      </c>
      <c r="C548" s="36" t="s">
        <v>678</v>
      </c>
      <c r="D548" s="52" t="s">
        <v>624</v>
      </c>
      <c r="E548" s="52" t="s">
        <v>597</v>
      </c>
      <c r="F548" s="33" t="s">
        <v>541</v>
      </c>
      <c r="G548" s="36" t="s">
        <v>6</v>
      </c>
      <c r="H548" s="53">
        <v>0</v>
      </c>
    </row>
    <row r="549" spans="2:8" s="40" customFormat="1" ht="20.25" customHeight="1">
      <c r="B549" s="6" t="s">
        <v>174</v>
      </c>
      <c r="C549" s="41" t="s">
        <v>678</v>
      </c>
      <c r="D549" s="52" t="s">
        <v>670</v>
      </c>
      <c r="E549" s="52" t="s">
        <v>595</v>
      </c>
      <c r="F549" s="35"/>
      <c r="G549" s="36"/>
      <c r="H549" s="53">
        <f>H550</f>
        <v>145</v>
      </c>
    </row>
    <row r="550" spans="2:8" s="40" customFormat="1" ht="45.75" customHeight="1">
      <c r="B550" s="6" t="s">
        <v>248</v>
      </c>
      <c r="C550" s="41" t="s">
        <v>678</v>
      </c>
      <c r="D550" s="52" t="s">
        <v>670</v>
      </c>
      <c r="E550" s="52" t="s">
        <v>595</v>
      </c>
      <c r="F550" s="35" t="s">
        <v>247</v>
      </c>
      <c r="G550" s="36"/>
      <c r="H550" s="53">
        <f>H551</f>
        <v>145</v>
      </c>
    </row>
    <row r="551" spans="2:8" s="40" customFormat="1" ht="63" customHeight="1">
      <c r="B551" s="6" t="s">
        <v>420</v>
      </c>
      <c r="C551" s="41" t="s">
        <v>678</v>
      </c>
      <c r="D551" s="52" t="s">
        <v>670</v>
      </c>
      <c r="E551" s="52" t="s">
        <v>595</v>
      </c>
      <c r="F551" s="61" t="s">
        <v>249</v>
      </c>
      <c r="G551" s="36"/>
      <c r="H551" s="53">
        <f>H552</f>
        <v>145</v>
      </c>
    </row>
    <row r="552" spans="2:8" s="40" customFormat="1" ht="22.5" customHeight="1">
      <c r="B552" s="6" t="s">
        <v>421</v>
      </c>
      <c r="C552" s="41" t="s">
        <v>683</v>
      </c>
      <c r="D552" s="52" t="s">
        <v>670</v>
      </c>
      <c r="E552" s="52" t="s">
        <v>595</v>
      </c>
      <c r="F552" s="61" t="s">
        <v>256</v>
      </c>
      <c r="G552" s="36"/>
      <c r="H552" s="53">
        <f>H553</f>
        <v>145</v>
      </c>
    </row>
    <row r="553" spans="2:8" s="40" customFormat="1" ht="15.75" customHeight="1">
      <c r="B553" s="90" t="s">
        <v>174</v>
      </c>
      <c r="C553" s="41" t="s">
        <v>678</v>
      </c>
      <c r="D553" s="52" t="s">
        <v>670</v>
      </c>
      <c r="E553" s="52" t="s">
        <v>595</v>
      </c>
      <c r="F553" s="61" t="s">
        <v>256</v>
      </c>
      <c r="G553" s="36" t="s">
        <v>281</v>
      </c>
      <c r="H553" s="53">
        <v>145</v>
      </c>
    </row>
    <row r="554" spans="2:8" s="40" customFormat="1" ht="35.25" customHeight="1">
      <c r="B554" s="9" t="s">
        <v>423</v>
      </c>
      <c r="C554" s="41" t="s">
        <v>678</v>
      </c>
      <c r="D554" s="52" t="s">
        <v>685</v>
      </c>
      <c r="E554" s="52" t="s">
        <v>596</v>
      </c>
      <c r="F554" s="33"/>
      <c r="G554" s="36"/>
      <c r="H554" s="53">
        <f>H555+H563</f>
        <v>23856.800000000003</v>
      </c>
    </row>
    <row r="555" spans="2:8" s="40" customFormat="1" ht="42" customHeight="1">
      <c r="B555" s="9" t="s">
        <v>424</v>
      </c>
      <c r="C555" s="41" t="s">
        <v>678</v>
      </c>
      <c r="D555" s="52" t="s">
        <v>685</v>
      </c>
      <c r="E555" s="52" t="s">
        <v>595</v>
      </c>
      <c r="F555" s="33"/>
      <c r="G555" s="36"/>
      <c r="H555" s="53">
        <f>H556</f>
        <v>7704.6</v>
      </c>
    </row>
    <row r="556" spans="2:8" s="40" customFormat="1" ht="45" customHeight="1">
      <c r="B556" s="6" t="s">
        <v>248</v>
      </c>
      <c r="C556" s="41" t="s">
        <v>678</v>
      </c>
      <c r="D556" s="52" t="s">
        <v>685</v>
      </c>
      <c r="E556" s="52" t="s">
        <v>595</v>
      </c>
      <c r="F556" s="35" t="s">
        <v>247</v>
      </c>
      <c r="G556" s="36"/>
      <c r="H556" s="53">
        <f>H557</f>
        <v>7704.6</v>
      </c>
    </row>
    <row r="557" spans="2:8" s="40" customFormat="1" ht="33" customHeight="1">
      <c r="B557" s="6" t="s">
        <v>422</v>
      </c>
      <c r="C557" s="41" t="s">
        <v>678</v>
      </c>
      <c r="D557" s="52" t="s">
        <v>685</v>
      </c>
      <c r="E557" s="52" t="s">
        <v>595</v>
      </c>
      <c r="F557" s="43" t="s">
        <v>250</v>
      </c>
      <c r="G557" s="36"/>
      <c r="H557" s="53">
        <f>H558</f>
        <v>7704.6</v>
      </c>
    </row>
    <row r="558" spans="2:8" s="40" customFormat="1" ht="35.25" customHeight="1">
      <c r="B558" s="9" t="s">
        <v>426</v>
      </c>
      <c r="C558" s="41" t="s">
        <v>678</v>
      </c>
      <c r="D558" s="52" t="s">
        <v>685</v>
      </c>
      <c r="E558" s="52" t="s">
        <v>595</v>
      </c>
      <c r="F558" s="43" t="s">
        <v>257</v>
      </c>
      <c r="G558" s="36"/>
      <c r="H558" s="53">
        <f>H559+H561</f>
        <v>7704.6</v>
      </c>
    </row>
    <row r="559" spans="2:8" s="40" customFormat="1" ht="31.5" customHeight="1">
      <c r="B559" s="9" t="s">
        <v>428</v>
      </c>
      <c r="C559" s="41" t="s">
        <v>678</v>
      </c>
      <c r="D559" s="52" t="s">
        <v>685</v>
      </c>
      <c r="E559" s="52" t="s">
        <v>595</v>
      </c>
      <c r="F559" s="43" t="s">
        <v>258</v>
      </c>
      <c r="G559" s="36"/>
      <c r="H559" s="53">
        <f>H560</f>
        <v>5532.2</v>
      </c>
    </row>
    <row r="560" spans="2:8" s="40" customFormat="1" ht="19.5" customHeight="1">
      <c r="B560" s="6" t="s">
        <v>576</v>
      </c>
      <c r="C560" s="41" t="s">
        <v>678</v>
      </c>
      <c r="D560" s="52" t="s">
        <v>685</v>
      </c>
      <c r="E560" s="52" t="s">
        <v>595</v>
      </c>
      <c r="F560" s="43" t="s">
        <v>258</v>
      </c>
      <c r="G560" s="36" t="s">
        <v>577</v>
      </c>
      <c r="H560" s="53">
        <v>5532.2</v>
      </c>
    </row>
    <row r="561" spans="2:8" s="40" customFormat="1" ht="99.75" customHeight="1">
      <c r="B561" s="9" t="s">
        <v>425</v>
      </c>
      <c r="C561" s="41" t="s">
        <v>678</v>
      </c>
      <c r="D561" s="52" t="s">
        <v>685</v>
      </c>
      <c r="E561" s="52" t="s">
        <v>595</v>
      </c>
      <c r="F561" s="43" t="s">
        <v>259</v>
      </c>
      <c r="G561" s="36"/>
      <c r="H561" s="53">
        <f>H562</f>
        <v>2172.4</v>
      </c>
    </row>
    <row r="562" spans="2:8" s="40" customFormat="1" ht="15.75" customHeight="1">
      <c r="B562" s="6" t="s">
        <v>576</v>
      </c>
      <c r="C562" s="41" t="s">
        <v>678</v>
      </c>
      <c r="D562" s="52" t="s">
        <v>685</v>
      </c>
      <c r="E562" s="52" t="s">
        <v>595</v>
      </c>
      <c r="F562" s="43" t="s">
        <v>259</v>
      </c>
      <c r="G562" s="36" t="s">
        <v>577</v>
      </c>
      <c r="H562" s="53">
        <f>2285.8-113.4</f>
        <v>2172.4</v>
      </c>
    </row>
    <row r="563" spans="2:8" s="40" customFormat="1" ht="15.75" customHeight="1">
      <c r="B563" s="9" t="s">
        <v>578</v>
      </c>
      <c r="C563" s="41" t="s">
        <v>678</v>
      </c>
      <c r="D563" s="52" t="s">
        <v>685</v>
      </c>
      <c r="E563" s="52" t="s">
        <v>600</v>
      </c>
      <c r="F563" s="33"/>
      <c r="G563" s="36"/>
      <c r="H563" s="53">
        <f>H564</f>
        <v>16152.2</v>
      </c>
    </row>
    <row r="564" spans="2:8" s="40" customFormat="1" ht="42.75" customHeight="1">
      <c r="B564" s="6" t="s">
        <v>248</v>
      </c>
      <c r="C564" s="41" t="s">
        <v>678</v>
      </c>
      <c r="D564" s="52" t="s">
        <v>685</v>
      </c>
      <c r="E564" s="52" t="s">
        <v>600</v>
      </c>
      <c r="F564" s="35" t="s">
        <v>247</v>
      </c>
      <c r="G564" s="36"/>
      <c r="H564" s="53">
        <f>H565</f>
        <v>16152.2</v>
      </c>
    </row>
    <row r="565" spans="2:8" s="40" customFormat="1" ht="42.75" customHeight="1">
      <c r="B565" s="6" t="s">
        <v>422</v>
      </c>
      <c r="C565" s="41" t="s">
        <v>678</v>
      </c>
      <c r="D565" s="52" t="s">
        <v>685</v>
      </c>
      <c r="E565" s="52" t="s">
        <v>600</v>
      </c>
      <c r="F565" s="43" t="s">
        <v>250</v>
      </c>
      <c r="G565" s="36"/>
      <c r="H565" s="53">
        <f>H566</f>
        <v>16152.2</v>
      </c>
    </row>
    <row r="566" spans="2:8" s="40" customFormat="1" ht="41.25" customHeight="1">
      <c r="B566" s="9" t="s">
        <v>427</v>
      </c>
      <c r="C566" s="41" t="s">
        <v>678</v>
      </c>
      <c r="D566" s="52" t="s">
        <v>685</v>
      </c>
      <c r="E566" s="52" t="s">
        <v>600</v>
      </c>
      <c r="F566" s="33" t="s">
        <v>260</v>
      </c>
      <c r="G566" s="36"/>
      <c r="H566" s="53">
        <f>H567</f>
        <v>16152.2</v>
      </c>
    </row>
    <row r="567" spans="2:8" s="40" customFormat="1" ht="42" customHeight="1">
      <c r="B567" s="9" t="s">
        <v>429</v>
      </c>
      <c r="C567" s="41" t="s">
        <v>678</v>
      </c>
      <c r="D567" s="52" t="s">
        <v>685</v>
      </c>
      <c r="E567" s="52" t="s">
        <v>600</v>
      </c>
      <c r="F567" s="43" t="s">
        <v>261</v>
      </c>
      <c r="G567" s="36"/>
      <c r="H567" s="53">
        <f>H568</f>
        <v>16152.2</v>
      </c>
    </row>
    <row r="568" spans="2:8" s="40" customFormat="1" ht="15.75" customHeight="1">
      <c r="B568" s="6" t="s">
        <v>576</v>
      </c>
      <c r="C568" s="41" t="s">
        <v>678</v>
      </c>
      <c r="D568" s="52" t="s">
        <v>685</v>
      </c>
      <c r="E568" s="52" t="s">
        <v>600</v>
      </c>
      <c r="F568" s="43" t="s">
        <v>261</v>
      </c>
      <c r="G568" s="36" t="s">
        <v>577</v>
      </c>
      <c r="H568" s="53">
        <f>15707.1+345.1+100</f>
        <v>16152.2</v>
      </c>
    </row>
    <row r="569" spans="2:10" ht="15.75" customHeight="1">
      <c r="B569" s="59" t="s">
        <v>609</v>
      </c>
      <c r="C569" s="52"/>
      <c r="D569" s="52"/>
      <c r="E569" s="52"/>
      <c r="F569" s="61"/>
      <c r="G569" s="41"/>
      <c r="H569" s="310">
        <f>H19+H124+H141+H327+H363+H459+H471</f>
        <v>431892.4000000001</v>
      </c>
      <c r="J569" s="22">
        <f>SUM(J19:J568)</f>
        <v>0</v>
      </c>
    </row>
    <row r="570" spans="3:8" ht="12.75">
      <c r="C570" s="96"/>
      <c r="D570" s="96"/>
      <c r="E570" s="96"/>
      <c r="F570" s="97"/>
      <c r="G570" s="96"/>
      <c r="H570" s="98"/>
    </row>
  </sheetData>
  <sheetProtection/>
  <autoFilter ref="A11:I569"/>
  <mergeCells count="3">
    <mergeCell ref="B12:H13"/>
    <mergeCell ref="C4:G4"/>
    <mergeCell ref="C9:G9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8"/>
  <sheetViews>
    <sheetView tabSelected="1" view="pageBreakPreview" zoomScale="120" zoomScaleSheetLayoutView="120" zoomScalePageLayoutView="0" workbookViewId="0" topLeftCell="A4">
      <selection activeCell="C9" sqref="C9:F9"/>
    </sheetView>
  </sheetViews>
  <sheetFormatPr defaultColWidth="9.00390625" defaultRowHeight="12.75"/>
  <cols>
    <col min="1" max="1" width="55.00390625" style="109" customWidth="1"/>
    <col min="2" max="2" width="17.00390625" style="109" customWidth="1"/>
    <col min="3" max="3" width="7.75390625" style="109" customWidth="1"/>
    <col min="4" max="4" width="6.625" style="109" customWidth="1"/>
    <col min="5" max="5" width="6.375" style="109" customWidth="1"/>
    <col min="6" max="6" width="6.875" style="109" customWidth="1"/>
    <col min="7" max="7" width="14.75390625" style="109" customWidth="1"/>
    <col min="8" max="9" width="9.125" style="109" customWidth="1"/>
    <col min="10" max="10" width="28.125" style="109" customWidth="1"/>
    <col min="11" max="16384" width="9.125" style="109" customWidth="1"/>
  </cols>
  <sheetData>
    <row r="1" spans="2:6" ht="12.75" hidden="1">
      <c r="B1" s="110"/>
      <c r="C1" s="320"/>
      <c r="D1" s="320"/>
      <c r="E1" s="320"/>
      <c r="F1" s="320"/>
    </row>
    <row r="2" spans="2:6" ht="12.75" hidden="1">
      <c r="B2" s="321"/>
      <c r="C2" s="321"/>
      <c r="D2" s="321"/>
      <c r="E2" s="321"/>
      <c r="F2" s="321"/>
    </row>
    <row r="3" spans="2:6" ht="12.75" hidden="1">
      <c r="B3" s="321"/>
      <c r="C3" s="321"/>
      <c r="D3" s="321"/>
      <c r="E3" s="321"/>
      <c r="F3" s="321"/>
    </row>
    <row r="4" spans="2:6" ht="12.75">
      <c r="B4" s="110"/>
      <c r="C4" s="320" t="s">
        <v>497</v>
      </c>
      <c r="D4" s="320"/>
      <c r="E4" s="320"/>
      <c r="F4" s="320"/>
    </row>
    <row r="5" spans="2:6" ht="12.75">
      <c r="B5" s="321" t="s">
        <v>123</v>
      </c>
      <c r="C5" s="321"/>
      <c r="D5" s="321"/>
      <c r="E5" s="321"/>
      <c r="F5" s="321"/>
    </row>
    <row r="6" spans="2:6" ht="12.75">
      <c r="B6" s="321" t="s">
        <v>122</v>
      </c>
      <c r="C6" s="321"/>
      <c r="D6" s="321"/>
      <c r="E6" s="321"/>
      <c r="F6" s="321"/>
    </row>
    <row r="7" spans="2:6" ht="12.75">
      <c r="B7" s="320" t="s">
        <v>698</v>
      </c>
      <c r="C7" s="320"/>
      <c r="D7" s="320"/>
      <c r="E7" s="321"/>
      <c r="F7" s="321"/>
    </row>
    <row r="8" spans="2:6" ht="12.75">
      <c r="B8" s="111"/>
      <c r="C8" s="111"/>
      <c r="D8" s="111"/>
      <c r="E8" s="112"/>
      <c r="F8" s="112"/>
    </row>
    <row r="9" spans="2:6" ht="12.75">
      <c r="B9" s="110"/>
      <c r="C9" s="320" t="s">
        <v>314</v>
      </c>
      <c r="D9" s="320"/>
      <c r="E9" s="320"/>
      <c r="F9" s="320"/>
    </row>
    <row r="10" spans="2:6" ht="12.75">
      <c r="B10" s="321" t="s">
        <v>123</v>
      </c>
      <c r="C10" s="321"/>
      <c r="D10" s="321"/>
      <c r="E10" s="321"/>
      <c r="F10" s="321"/>
    </row>
    <row r="11" spans="2:6" ht="12.75">
      <c r="B11" s="321" t="s">
        <v>122</v>
      </c>
      <c r="C11" s="321"/>
      <c r="D11" s="321"/>
      <c r="E11" s="321"/>
      <c r="F11" s="321"/>
    </row>
    <row r="12" spans="2:6" ht="12.75">
      <c r="B12" s="320" t="s">
        <v>484</v>
      </c>
      <c r="C12" s="320"/>
      <c r="D12" s="320"/>
      <c r="E12" s="321"/>
      <c r="F12" s="321"/>
    </row>
    <row r="13" spans="1:10" ht="9.75" customHeight="1">
      <c r="A13" s="326" t="s">
        <v>153</v>
      </c>
      <c r="B13" s="326"/>
      <c r="C13" s="326"/>
      <c r="D13" s="326"/>
      <c r="E13" s="326"/>
      <c r="F13" s="326"/>
      <c r="G13" s="336"/>
      <c r="H13" s="112"/>
      <c r="I13" s="112"/>
      <c r="J13" s="112"/>
    </row>
    <row r="14" spans="1:7" ht="15.75" customHeight="1">
      <c r="A14" s="326"/>
      <c r="B14" s="326"/>
      <c r="C14" s="326"/>
      <c r="D14" s="326"/>
      <c r="E14" s="326"/>
      <c r="F14" s="326"/>
      <c r="G14" s="336"/>
    </row>
    <row r="15" ht="12.75">
      <c r="A15" s="260"/>
    </row>
    <row r="16" spans="1:7" ht="12.75">
      <c r="A16" s="261" t="s">
        <v>16</v>
      </c>
      <c r="B16" s="261" t="s">
        <v>17</v>
      </c>
      <c r="C16" s="261" t="s">
        <v>18</v>
      </c>
      <c r="D16" s="261" t="s">
        <v>19</v>
      </c>
      <c r="E16" s="261" t="s">
        <v>20</v>
      </c>
      <c r="F16" s="261" t="s">
        <v>21</v>
      </c>
      <c r="G16" s="261" t="s">
        <v>228</v>
      </c>
    </row>
    <row r="17" spans="1:7" ht="15.75" customHeight="1">
      <c r="A17" s="261">
        <v>1</v>
      </c>
      <c r="B17" s="261">
        <v>2</v>
      </c>
      <c r="C17" s="261">
        <v>3</v>
      </c>
      <c r="D17" s="261">
        <v>4</v>
      </c>
      <c r="E17" s="261">
        <v>5</v>
      </c>
      <c r="F17" s="261">
        <v>6</v>
      </c>
      <c r="G17" s="261">
        <v>7</v>
      </c>
    </row>
    <row r="18" spans="1:7" s="129" customFormat="1" ht="41.25" customHeight="1">
      <c r="A18" s="143" t="s">
        <v>34</v>
      </c>
      <c r="B18" s="262" t="s">
        <v>222</v>
      </c>
      <c r="C18" s="181"/>
      <c r="D18" s="186"/>
      <c r="E18" s="186"/>
      <c r="F18" s="181"/>
      <c r="G18" s="204">
        <f>G19+G22+G26+G29+G33+G36+G40+G43+G48+G51+G59+G64+G67</f>
        <v>265654.5</v>
      </c>
    </row>
    <row r="19" spans="1:7" s="129" customFormat="1" ht="63.75" customHeight="1">
      <c r="A19" s="194" t="s">
        <v>452</v>
      </c>
      <c r="B19" s="193" t="s">
        <v>223</v>
      </c>
      <c r="C19" s="179"/>
      <c r="D19" s="263"/>
      <c r="E19" s="263"/>
      <c r="F19" s="179"/>
      <c r="G19" s="167">
        <f>G20</f>
        <v>51755.3</v>
      </c>
    </row>
    <row r="20" spans="1:7" s="129" customFormat="1" ht="38.25">
      <c r="A20" s="9" t="s">
        <v>35</v>
      </c>
      <c r="B20" s="181" t="s">
        <v>225</v>
      </c>
      <c r="C20" s="181"/>
      <c r="D20" s="104"/>
      <c r="E20" s="104"/>
      <c r="F20" s="181"/>
      <c r="G20" s="167">
        <f>G21</f>
        <v>51755.3</v>
      </c>
    </row>
    <row r="21" spans="1:7" s="129" customFormat="1" ht="12.75">
      <c r="A21" s="6" t="s">
        <v>11</v>
      </c>
      <c r="B21" s="181" t="s">
        <v>225</v>
      </c>
      <c r="C21" s="181">
        <v>546</v>
      </c>
      <c r="D21" s="104" t="s">
        <v>607</v>
      </c>
      <c r="E21" s="104" t="s">
        <v>595</v>
      </c>
      <c r="F21" s="181">
        <v>610</v>
      </c>
      <c r="G21" s="167">
        <f>'приложение 5'!H380</f>
        <v>51755.3</v>
      </c>
    </row>
    <row r="22" spans="1:7" s="129" customFormat="1" ht="90.75" customHeight="1">
      <c r="A22" s="24" t="s">
        <v>409</v>
      </c>
      <c r="B22" s="181" t="s">
        <v>262</v>
      </c>
      <c r="C22" s="181"/>
      <c r="D22" s="104"/>
      <c r="E22" s="104"/>
      <c r="F22" s="181"/>
      <c r="G22" s="167">
        <f>G23</f>
        <v>3260</v>
      </c>
    </row>
    <row r="23" spans="1:7" s="129" customFormat="1" ht="54" customHeight="1">
      <c r="A23" s="225" t="s">
        <v>36</v>
      </c>
      <c r="B23" s="155" t="s">
        <v>511</v>
      </c>
      <c r="C23" s="181"/>
      <c r="D23" s="104"/>
      <c r="E23" s="104"/>
      <c r="F23" s="181"/>
      <c r="G23" s="167">
        <f>G24+G25</f>
        <v>3260</v>
      </c>
    </row>
    <row r="24" spans="1:7" s="129" customFormat="1" ht="25.5">
      <c r="A24" s="11" t="s">
        <v>585</v>
      </c>
      <c r="B24" s="155" t="s">
        <v>511</v>
      </c>
      <c r="C24" s="181">
        <v>546</v>
      </c>
      <c r="D24" s="104" t="s">
        <v>624</v>
      </c>
      <c r="E24" s="104" t="s">
        <v>608</v>
      </c>
      <c r="F24" s="181">
        <v>320</v>
      </c>
      <c r="G24" s="167">
        <f>'приложение 5'!H457</f>
        <v>3250</v>
      </c>
    </row>
    <row r="25" spans="1:7" s="129" customFormat="1" ht="25.5">
      <c r="A25" s="11" t="s">
        <v>584</v>
      </c>
      <c r="B25" s="155" t="s">
        <v>511</v>
      </c>
      <c r="C25" s="181">
        <v>546</v>
      </c>
      <c r="D25" s="104" t="s">
        <v>624</v>
      </c>
      <c r="E25" s="104" t="s">
        <v>608</v>
      </c>
      <c r="F25" s="181">
        <v>240</v>
      </c>
      <c r="G25" s="167">
        <f>'приложение 5'!H458</f>
        <v>10</v>
      </c>
    </row>
    <row r="26" spans="1:7" s="129" customFormat="1" ht="38.25">
      <c r="A26" s="60" t="s">
        <v>391</v>
      </c>
      <c r="B26" s="181" t="s">
        <v>227</v>
      </c>
      <c r="C26" s="181"/>
      <c r="D26" s="104"/>
      <c r="E26" s="104"/>
      <c r="F26" s="181"/>
      <c r="G26" s="167">
        <f>G27</f>
        <v>16723.9</v>
      </c>
    </row>
    <row r="27" spans="1:7" s="129" customFormat="1" ht="25.5">
      <c r="A27" s="9" t="s">
        <v>224</v>
      </c>
      <c r="B27" s="181" t="s">
        <v>238</v>
      </c>
      <c r="C27" s="181"/>
      <c r="D27" s="104"/>
      <c r="E27" s="104"/>
      <c r="F27" s="181"/>
      <c r="G27" s="167">
        <f>G28</f>
        <v>16723.9</v>
      </c>
    </row>
    <row r="28" spans="1:7" s="129" customFormat="1" ht="12.75">
      <c r="A28" s="6" t="s">
        <v>11</v>
      </c>
      <c r="B28" s="181" t="s">
        <v>238</v>
      </c>
      <c r="C28" s="181">
        <v>546</v>
      </c>
      <c r="D28" s="104" t="s">
        <v>607</v>
      </c>
      <c r="E28" s="104" t="s">
        <v>595</v>
      </c>
      <c r="F28" s="181">
        <v>610</v>
      </c>
      <c r="G28" s="167">
        <f>'приложение 5'!H383</f>
        <v>16723.9</v>
      </c>
    </row>
    <row r="29" spans="1:7" s="129" customFormat="1" ht="87" customHeight="1">
      <c r="A29" s="100" t="s">
        <v>392</v>
      </c>
      <c r="B29" s="181" t="s">
        <v>237</v>
      </c>
      <c r="C29" s="181"/>
      <c r="D29" s="104"/>
      <c r="E29" s="104"/>
      <c r="F29" s="181"/>
      <c r="G29" s="167">
        <f>G30</f>
        <v>82358.1</v>
      </c>
    </row>
    <row r="30" spans="1:7" s="129" customFormat="1" ht="38.25">
      <c r="A30" s="9" t="s">
        <v>35</v>
      </c>
      <c r="B30" s="107" t="s">
        <v>171</v>
      </c>
      <c r="C30" s="181"/>
      <c r="D30" s="104"/>
      <c r="E30" s="104"/>
      <c r="F30" s="181"/>
      <c r="G30" s="167">
        <f>G31+G32</f>
        <v>82358.1</v>
      </c>
    </row>
    <row r="31" spans="1:7" s="129" customFormat="1" ht="17.25" customHeight="1">
      <c r="A31" s="6" t="s">
        <v>11</v>
      </c>
      <c r="B31" s="107" t="s">
        <v>171</v>
      </c>
      <c r="C31" s="181">
        <v>546</v>
      </c>
      <c r="D31" s="104" t="s">
        <v>607</v>
      </c>
      <c r="E31" s="104" t="s">
        <v>600</v>
      </c>
      <c r="F31" s="181">
        <v>610</v>
      </c>
      <c r="G31" s="167">
        <f>'приложение 5'!H396</f>
        <v>80747.6</v>
      </c>
    </row>
    <row r="32" spans="1:7" s="129" customFormat="1" ht="30" customHeight="1">
      <c r="A32" s="6" t="s">
        <v>584</v>
      </c>
      <c r="B32" s="107" t="s">
        <v>171</v>
      </c>
      <c r="C32" s="181">
        <v>546</v>
      </c>
      <c r="D32" s="104" t="s">
        <v>607</v>
      </c>
      <c r="E32" s="104" t="s">
        <v>610</v>
      </c>
      <c r="F32" s="152">
        <v>240</v>
      </c>
      <c r="G32" s="264">
        <f>'приложение 5'!H441</f>
        <v>1610.5</v>
      </c>
    </row>
    <row r="33" spans="1:7" s="129" customFormat="1" ht="48" customHeight="1">
      <c r="A33" s="100" t="s">
        <v>393</v>
      </c>
      <c r="B33" s="107" t="s">
        <v>240</v>
      </c>
      <c r="C33" s="181"/>
      <c r="D33" s="104"/>
      <c r="E33" s="104"/>
      <c r="F33" s="181"/>
      <c r="G33" s="167">
        <f>G34</f>
        <v>40588.6</v>
      </c>
    </row>
    <row r="34" spans="1:7" s="129" customFormat="1" ht="30" customHeight="1">
      <c r="A34" s="9" t="s">
        <v>37</v>
      </c>
      <c r="B34" s="181" t="s">
        <v>241</v>
      </c>
      <c r="C34" s="181"/>
      <c r="D34" s="104"/>
      <c r="E34" s="104"/>
      <c r="F34" s="181"/>
      <c r="G34" s="167">
        <f>G35</f>
        <v>40588.6</v>
      </c>
    </row>
    <row r="35" spans="1:7" s="129" customFormat="1" ht="18" customHeight="1">
      <c r="A35" s="6" t="s">
        <v>11</v>
      </c>
      <c r="B35" s="181" t="s">
        <v>241</v>
      </c>
      <c r="C35" s="181">
        <v>546</v>
      </c>
      <c r="D35" s="104" t="s">
        <v>607</v>
      </c>
      <c r="E35" s="104" t="s">
        <v>600</v>
      </c>
      <c r="F35" s="181">
        <v>610</v>
      </c>
      <c r="G35" s="167">
        <f>'приложение 5'!H399</f>
        <v>40588.6</v>
      </c>
    </row>
    <row r="36" spans="1:7" s="129" customFormat="1" ht="55.5" customHeight="1">
      <c r="A36" s="18" t="s">
        <v>394</v>
      </c>
      <c r="B36" s="181" t="s">
        <v>242</v>
      </c>
      <c r="C36" s="181"/>
      <c r="D36" s="104"/>
      <c r="E36" s="104"/>
      <c r="F36" s="181"/>
      <c r="G36" s="167">
        <f>G37</f>
        <v>8864</v>
      </c>
    </row>
    <row r="37" spans="1:7" s="129" customFormat="1" ht="57" customHeight="1">
      <c r="A37" s="20" t="s">
        <v>36</v>
      </c>
      <c r="B37" s="107" t="s">
        <v>243</v>
      </c>
      <c r="C37" s="181"/>
      <c r="D37" s="104"/>
      <c r="E37" s="104"/>
      <c r="F37" s="181"/>
      <c r="G37" s="167">
        <f>G38+G39</f>
        <v>8864</v>
      </c>
    </row>
    <row r="38" spans="1:7" s="129" customFormat="1" ht="21.75" customHeight="1">
      <c r="A38" s="6" t="s">
        <v>11</v>
      </c>
      <c r="B38" s="107" t="s">
        <v>243</v>
      </c>
      <c r="C38" s="181">
        <v>546</v>
      </c>
      <c r="D38" s="104" t="s">
        <v>607</v>
      </c>
      <c r="E38" s="104" t="s">
        <v>595</v>
      </c>
      <c r="F38" s="181">
        <v>610</v>
      </c>
      <c r="G38" s="167">
        <f>'приложение 5'!H386</f>
        <v>150</v>
      </c>
    </row>
    <row r="39" spans="1:7" s="129" customFormat="1" ht="15" customHeight="1">
      <c r="A39" s="6" t="s">
        <v>11</v>
      </c>
      <c r="B39" s="107" t="s">
        <v>243</v>
      </c>
      <c r="C39" s="181">
        <v>546</v>
      </c>
      <c r="D39" s="104" t="s">
        <v>607</v>
      </c>
      <c r="E39" s="104" t="s">
        <v>600</v>
      </c>
      <c r="F39" s="181">
        <v>610</v>
      </c>
      <c r="G39" s="167">
        <f>'приложение 5'!H402</f>
        <v>8714</v>
      </c>
    </row>
    <row r="40" spans="1:7" s="129" customFormat="1" ht="42" customHeight="1">
      <c r="A40" s="60" t="s">
        <v>401</v>
      </c>
      <c r="B40" s="5" t="s">
        <v>245</v>
      </c>
      <c r="C40" s="181"/>
      <c r="D40" s="104"/>
      <c r="E40" s="104"/>
      <c r="F40" s="152"/>
      <c r="G40" s="167">
        <f>G41</f>
        <v>7554.8</v>
      </c>
    </row>
    <row r="41" spans="1:7" s="129" customFormat="1" ht="33.75" customHeight="1">
      <c r="A41" s="9" t="s">
        <v>37</v>
      </c>
      <c r="B41" s="181" t="s">
        <v>246</v>
      </c>
      <c r="C41" s="181"/>
      <c r="D41" s="104"/>
      <c r="E41" s="104"/>
      <c r="F41" s="181"/>
      <c r="G41" s="167">
        <f>G42</f>
        <v>7554.8</v>
      </c>
    </row>
    <row r="42" spans="1:7" s="129" customFormat="1" ht="17.25" customHeight="1">
      <c r="A42" s="6" t="s">
        <v>11</v>
      </c>
      <c r="B42" s="181" t="s">
        <v>246</v>
      </c>
      <c r="C42" s="181">
        <v>546</v>
      </c>
      <c r="D42" s="104" t="s">
        <v>607</v>
      </c>
      <c r="E42" s="104" t="s">
        <v>597</v>
      </c>
      <c r="F42" s="181">
        <v>610</v>
      </c>
      <c r="G42" s="167">
        <f>'приложение 5'!H419</f>
        <v>7554.8</v>
      </c>
    </row>
    <row r="43" spans="1:7" s="129" customFormat="1" ht="33.75" customHeight="1">
      <c r="A43" s="100" t="s">
        <v>404</v>
      </c>
      <c r="B43" s="181" t="s">
        <v>263</v>
      </c>
      <c r="C43" s="181"/>
      <c r="D43" s="104"/>
      <c r="E43" s="104"/>
      <c r="F43" s="181"/>
      <c r="G43" s="167">
        <f>G44</f>
        <v>3164.5</v>
      </c>
    </row>
    <row r="44" spans="1:7" s="129" customFormat="1" ht="30.75" customHeight="1">
      <c r="A44" s="9" t="s">
        <v>39</v>
      </c>
      <c r="B44" s="181" t="s">
        <v>264</v>
      </c>
      <c r="C44" s="181">
        <v>546</v>
      </c>
      <c r="D44" s="104" t="s">
        <v>607</v>
      </c>
      <c r="E44" s="104" t="s">
        <v>610</v>
      </c>
      <c r="F44" s="181"/>
      <c r="G44" s="167">
        <f>G45+G46+G47</f>
        <v>3164.5</v>
      </c>
    </row>
    <row r="45" spans="1:7" s="129" customFormat="1" ht="30.75" customHeight="1">
      <c r="A45" s="6" t="s">
        <v>587</v>
      </c>
      <c r="B45" s="181" t="s">
        <v>264</v>
      </c>
      <c r="C45" s="181">
        <v>546</v>
      </c>
      <c r="D45" s="104" t="s">
        <v>607</v>
      </c>
      <c r="E45" s="104" t="s">
        <v>610</v>
      </c>
      <c r="F45" s="181">
        <v>120</v>
      </c>
      <c r="G45" s="167">
        <f>'приложение 5'!H444</f>
        <v>2741.2</v>
      </c>
    </row>
    <row r="46" spans="1:7" s="129" customFormat="1" ht="30.75" customHeight="1">
      <c r="A46" s="6" t="s">
        <v>584</v>
      </c>
      <c r="B46" s="181" t="s">
        <v>264</v>
      </c>
      <c r="C46" s="181">
        <v>546</v>
      </c>
      <c r="D46" s="104" t="s">
        <v>607</v>
      </c>
      <c r="E46" s="104" t="s">
        <v>610</v>
      </c>
      <c r="F46" s="181">
        <v>240</v>
      </c>
      <c r="G46" s="167">
        <f>'приложение 5'!H445</f>
        <v>413.3</v>
      </c>
    </row>
    <row r="47" spans="1:7" s="129" customFormat="1" ht="19.5" customHeight="1">
      <c r="A47" s="6" t="s">
        <v>5</v>
      </c>
      <c r="B47" s="181" t="s">
        <v>264</v>
      </c>
      <c r="C47" s="181">
        <v>546</v>
      </c>
      <c r="D47" s="104" t="s">
        <v>607</v>
      </c>
      <c r="E47" s="104" t="s">
        <v>610</v>
      </c>
      <c r="F47" s="181">
        <v>850</v>
      </c>
      <c r="G47" s="167">
        <f>'приложение 5'!H446</f>
        <v>10</v>
      </c>
    </row>
    <row r="48" spans="1:7" s="129" customFormat="1" ht="31.5" customHeight="1">
      <c r="A48" s="101" t="s">
        <v>403</v>
      </c>
      <c r="B48" s="181" t="s">
        <v>545</v>
      </c>
      <c r="C48" s="181"/>
      <c r="D48" s="104"/>
      <c r="E48" s="104"/>
      <c r="F48" s="181"/>
      <c r="G48" s="167">
        <f>G49</f>
        <v>280</v>
      </c>
    </row>
    <row r="49" spans="1:7" s="129" customFormat="1" ht="15" customHeight="1">
      <c r="A49" s="59" t="s">
        <v>26</v>
      </c>
      <c r="B49" s="181" t="s">
        <v>546</v>
      </c>
      <c r="C49" s="181"/>
      <c r="D49" s="104"/>
      <c r="E49" s="104"/>
      <c r="F49" s="181"/>
      <c r="G49" s="167">
        <f>G50</f>
        <v>280</v>
      </c>
    </row>
    <row r="50" spans="1:7" s="129" customFormat="1" ht="22.5" customHeight="1">
      <c r="A50" s="6" t="s">
        <v>11</v>
      </c>
      <c r="B50" s="181" t="s">
        <v>546</v>
      </c>
      <c r="C50" s="181">
        <v>546</v>
      </c>
      <c r="D50" s="104" t="s">
        <v>607</v>
      </c>
      <c r="E50" s="104" t="s">
        <v>607</v>
      </c>
      <c r="F50" s="181">
        <v>610</v>
      </c>
      <c r="G50" s="167">
        <f>'приложение 5'!H436</f>
        <v>280</v>
      </c>
    </row>
    <row r="51" spans="1:7" s="129" customFormat="1" ht="45" customHeight="1">
      <c r="A51" s="9" t="s">
        <v>148</v>
      </c>
      <c r="B51" s="181" t="s">
        <v>40</v>
      </c>
      <c r="C51" s="265" t="s">
        <v>639</v>
      </c>
      <c r="D51" s="104" t="s">
        <v>607</v>
      </c>
      <c r="E51" s="104"/>
      <c r="F51" s="5"/>
      <c r="G51" s="12">
        <f>G52+G55+G57</f>
        <v>47313.3</v>
      </c>
    </row>
    <row r="52" spans="1:7" s="129" customFormat="1" ht="29.25" customHeight="1">
      <c r="A52" s="145" t="s">
        <v>282</v>
      </c>
      <c r="B52" s="104" t="s">
        <v>41</v>
      </c>
      <c r="C52" s="265"/>
      <c r="D52" s="104"/>
      <c r="E52" s="104"/>
      <c r="F52" s="5"/>
      <c r="G52" s="12">
        <f>G53+G54</f>
        <v>39515.3</v>
      </c>
    </row>
    <row r="53" spans="1:7" s="129" customFormat="1" ht="20.25" customHeight="1">
      <c r="A53" s="6" t="s">
        <v>619</v>
      </c>
      <c r="B53" s="104" t="s">
        <v>41</v>
      </c>
      <c r="C53" s="265" t="s">
        <v>639</v>
      </c>
      <c r="D53" s="104" t="s">
        <v>607</v>
      </c>
      <c r="E53" s="104" t="s">
        <v>610</v>
      </c>
      <c r="F53" s="5">
        <v>410</v>
      </c>
      <c r="G53" s="12">
        <f>'приложение 5'!H294</f>
        <v>33477.3</v>
      </c>
    </row>
    <row r="54" spans="1:7" s="129" customFormat="1" ht="20.25" customHeight="1">
      <c r="A54" s="6" t="s">
        <v>619</v>
      </c>
      <c r="B54" s="104" t="s">
        <v>41</v>
      </c>
      <c r="C54" s="265" t="s">
        <v>682</v>
      </c>
      <c r="D54" s="104" t="s">
        <v>607</v>
      </c>
      <c r="E54" s="104" t="s">
        <v>610</v>
      </c>
      <c r="F54" s="5">
        <v>410</v>
      </c>
      <c r="G54" s="12">
        <f>'приложение 5'!H449</f>
        <v>6038</v>
      </c>
    </row>
    <row r="55" spans="1:7" s="129" customFormat="1" ht="18" customHeight="1">
      <c r="A55" s="145" t="s">
        <v>111</v>
      </c>
      <c r="B55" s="104" t="s">
        <v>110</v>
      </c>
      <c r="C55" s="265"/>
      <c r="D55" s="104"/>
      <c r="E55" s="104"/>
      <c r="F55" s="5"/>
      <c r="G55" s="12">
        <f>G56</f>
        <v>298</v>
      </c>
    </row>
    <row r="56" spans="1:7" s="129" customFormat="1" ht="21" customHeight="1">
      <c r="A56" s="6" t="s">
        <v>11</v>
      </c>
      <c r="B56" s="104" t="s">
        <v>110</v>
      </c>
      <c r="C56" s="265" t="s">
        <v>639</v>
      </c>
      <c r="D56" s="104" t="s">
        <v>607</v>
      </c>
      <c r="E56" s="104" t="s">
        <v>595</v>
      </c>
      <c r="F56" s="5">
        <v>610</v>
      </c>
      <c r="G56" s="12">
        <f>'приложение 5'!H389</f>
        <v>298</v>
      </c>
    </row>
    <row r="57" spans="1:7" s="129" customFormat="1" ht="27" customHeight="1">
      <c r="A57" s="10" t="s">
        <v>454</v>
      </c>
      <c r="B57" s="48" t="s">
        <v>453</v>
      </c>
      <c r="C57" s="265"/>
      <c r="D57" s="104"/>
      <c r="E57" s="104"/>
      <c r="F57" s="5"/>
      <c r="G57" s="12">
        <f>G58</f>
        <v>7500</v>
      </c>
    </row>
    <row r="58" spans="1:7" s="129" customFormat="1" ht="21" customHeight="1">
      <c r="A58" s="6" t="s">
        <v>11</v>
      </c>
      <c r="B58" s="48" t="s">
        <v>453</v>
      </c>
      <c r="C58" s="265" t="s">
        <v>682</v>
      </c>
      <c r="D58" s="104" t="s">
        <v>607</v>
      </c>
      <c r="E58" s="104" t="s">
        <v>600</v>
      </c>
      <c r="F58" s="5">
        <v>610</v>
      </c>
      <c r="G58" s="12">
        <f>'приложение 5'!H405</f>
        <v>7500</v>
      </c>
    </row>
    <row r="59" spans="1:7" s="129" customFormat="1" ht="53.25" customHeight="1">
      <c r="A59" s="6" t="s">
        <v>402</v>
      </c>
      <c r="B59" s="107"/>
      <c r="C59" s="104"/>
      <c r="D59" s="104"/>
      <c r="E59" s="104"/>
      <c r="F59" s="5"/>
      <c r="G59" s="12">
        <f>G60+G62</f>
        <v>1650</v>
      </c>
    </row>
    <row r="60" spans="1:7" s="129" customFormat="1" ht="31.5" customHeight="1" hidden="1">
      <c r="A60" s="6" t="s">
        <v>649</v>
      </c>
      <c r="B60" s="181" t="s">
        <v>38</v>
      </c>
      <c r="C60" s="104" t="s">
        <v>682</v>
      </c>
      <c r="D60" s="104" t="s">
        <v>607</v>
      </c>
      <c r="E60" s="104" t="s">
        <v>597</v>
      </c>
      <c r="F60" s="5"/>
      <c r="G60" s="12">
        <f>G61</f>
        <v>0</v>
      </c>
    </row>
    <row r="61" spans="1:7" s="129" customFormat="1" ht="31.5" customHeight="1" hidden="1">
      <c r="A61" s="6" t="s">
        <v>11</v>
      </c>
      <c r="B61" s="181" t="s">
        <v>38</v>
      </c>
      <c r="C61" s="104" t="s">
        <v>682</v>
      </c>
      <c r="D61" s="104" t="s">
        <v>607</v>
      </c>
      <c r="E61" s="104" t="s">
        <v>597</v>
      </c>
      <c r="F61" s="5">
        <v>610</v>
      </c>
      <c r="G61" s="12">
        <f>'приложение 5'!H422</f>
        <v>0</v>
      </c>
    </row>
    <row r="62" spans="1:7" s="129" customFormat="1" ht="31.5" customHeight="1">
      <c r="A62" s="14" t="s">
        <v>49</v>
      </c>
      <c r="B62" s="47" t="s">
        <v>112</v>
      </c>
      <c r="C62" s="104" t="s">
        <v>682</v>
      </c>
      <c r="D62" s="104" t="s">
        <v>607</v>
      </c>
      <c r="E62" s="104" t="s">
        <v>597</v>
      </c>
      <c r="F62" s="5"/>
      <c r="G62" s="12">
        <f>G63</f>
        <v>1650</v>
      </c>
    </row>
    <row r="63" spans="1:7" s="129" customFormat="1" ht="32.25" customHeight="1">
      <c r="A63" s="14" t="s">
        <v>50</v>
      </c>
      <c r="B63" s="47" t="s">
        <v>112</v>
      </c>
      <c r="C63" s="104" t="s">
        <v>682</v>
      </c>
      <c r="D63" s="104" t="s">
        <v>607</v>
      </c>
      <c r="E63" s="104" t="s">
        <v>597</v>
      </c>
      <c r="F63" s="5">
        <v>630</v>
      </c>
      <c r="G63" s="12">
        <f>'приложение 5'!H424</f>
        <v>1650</v>
      </c>
    </row>
    <row r="64" spans="1:7" s="129" customFormat="1" ht="62.25" customHeight="1" hidden="1">
      <c r="A64" s="150" t="s">
        <v>51</v>
      </c>
      <c r="B64" s="186" t="s">
        <v>53</v>
      </c>
      <c r="C64" s="104" t="s">
        <v>682</v>
      </c>
      <c r="D64" s="104" t="s">
        <v>607</v>
      </c>
      <c r="E64" s="104" t="s">
        <v>600</v>
      </c>
      <c r="F64" s="5"/>
      <c r="G64" s="176">
        <f>G65</f>
        <v>0</v>
      </c>
    </row>
    <row r="65" spans="1:7" s="129" customFormat="1" ht="47.25" customHeight="1" hidden="1">
      <c r="A65" s="266" t="s">
        <v>52</v>
      </c>
      <c r="B65" s="186" t="s">
        <v>42</v>
      </c>
      <c r="C65" s="104" t="s">
        <v>682</v>
      </c>
      <c r="D65" s="104" t="s">
        <v>607</v>
      </c>
      <c r="E65" s="104" t="s">
        <v>600</v>
      </c>
      <c r="F65" s="5"/>
      <c r="G65" s="176">
        <f>G66</f>
        <v>0</v>
      </c>
    </row>
    <row r="66" spans="1:7" s="129" customFormat="1" ht="26.25" customHeight="1">
      <c r="A66" s="6" t="s">
        <v>11</v>
      </c>
      <c r="B66" s="186" t="s">
        <v>42</v>
      </c>
      <c r="C66" s="104" t="s">
        <v>682</v>
      </c>
      <c r="D66" s="104" t="s">
        <v>607</v>
      </c>
      <c r="E66" s="104" t="s">
        <v>600</v>
      </c>
      <c r="F66" s="5">
        <v>610</v>
      </c>
      <c r="G66" s="176">
        <f>'приложение 5'!H408</f>
        <v>0</v>
      </c>
    </row>
    <row r="67" spans="1:7" s="129" customFormat="1" ht="26.25" customHeight="1">
      <c r="A67" s="309" t="s">
        <v>486</v>
      </c>
      <c r="B67" s="54" t="s">
        <v>487</v>
      </c>
      <c r="C67" s="48" t="s">
        <v>682</v>
      </c>
      <c r="D67" s="48" t="s">
        <v>607</v>
      </c>
      <c r="E67" s="48" t="s">
        <v>610</v>
      </c>
      <c r="F67" s="5"/>
      <c r="G67" s="176">
        <f>G68</f>
        <v>2142</v>
      </c>
    </row>
    <row r="68" spans="1:7" s="129" customFormat="1" ht="26.25" customHeight="1">
      <c r="A68" s="309" t="s">
        <v>488</v>
      </c>
      <c r="B68" s="54" t="s">
        <v>489</v>
      </c>
      <c r="C68" s="48" t="s">
        <v>682</v>
      </c>
      <c r="D68" s="48" t="s">
        <v>607</v>
      </c>
      <c r="E68" s="48" t="s">
        <v>610</v>
      </c>
      <c r="F68" s="5"/>
      <c r="G68" s="176">
        <f>G69</f>
        <v>2142</v>
      </c>
    </row>
    <row r="69" spans="1:7" s="129" customFormat="1" ht="26.25" customHeight="1">
      <c r="A69" s="6" t="s">
        <v>584</v>
      </c>
      <c r="B69" s="54" t="s">
        <v>489</v>
      </c>
      <c r="C69" s="48" t="s">
        <v>682</v>
      </c>
      <c r="D69" s="48" t="s">
        <v>607</v>
      </c>
      <c r="E69" s="48" t="s">
        <v>610</v>
      </c>
      <c r="F69" s="5">
        <v>240</v>
      </c>
      <c r="G69" s="176">
        <f>'приложение 5'!H452</f>
        <v>2142</v>
      </c>
    </row>
    <row r="70" spans="1:7" s="129" customFormat="1" ht="48.75" customHeight="1">
      <c r="A70" s="8" t="s">
        <v>43</v>
      </c>
      <c r="B70" s="179" t="s">
        <v>268</v>
      </c>
      <c r="C70" s="104"/>
      <c r="D70" s="104"/>
      <c r="E70" s="104"/>
      <c r="F70" s="181"/>
      <c r="G70" s="204">
        <f>G71+G78+G81+G88+G93</f>
        <v>33553.8</v>
      </c>
    </row>
    <row r="71" spans="1:7" s="129" customFormat="1" ht="34.5" customHeight="1">
      <c r="A71" s="194" t="s">
        <v>130</v>
      </c>
      <c r="B71" s="181" t="s">
        <v>63</v>
      </c>
      <c r="C71" s="104" t="s">
        <v>640</v>
      </c>
      <c r="D71" s="104" t="s">
        <v>599</v>
      </c>
      <c r="E71" s="104" t="s">
        <v>595</v>
      </c>
      <c r="F71" s="193"/>
      <c r="G71" s="167">
        <f>G72+G74+G76</f>
        <v>5983.2</v>
      </c>
    </row>
    <row r="72" spans="1:7" s="129" customFormat="1" ht="16.5" customHeight="1">
      <c r="A72" s="194" t="s">
        <v>62</v>
      </c>
      <c r="B72" s="181" t="s">
        <v>269</v>
      </c>
      <c r="C72" s="104" t="s">
        <v>640</v>
      </c>
      <c r="D72" s="104" t="s">
        <v>599</v>
      </c>
      <c r="E72" s="104" t="s">
        <v>595</v>
      </c>
      <c r="F72" s="193"/>
      <c r="G72" s="167">
        <f>G73</f>
        <v>1261.2</v>
      </c>
    </row>
    <row r="73" spans="1:7" s="129" customFormat="1" ht="16.5" customHeight="1">
      <c r="A73" s="194" t="s">
        <v>11</v>
      </c>
      <c r="B73" s="181" t="s">
        <v>269</v>
      </c>
      <c r="C73" s="104" t="s">
        <v>640</v>
      </c>
      <c r="D73" s="104" t="s">
        <v>599</v>
      </c>
      <c r="E73" s="104" t="s">
        <v>595</v>
      </c>
      <c r="F73" s="193">
        <v>610</v>
      </c>
      <c r="G73" s="167">
        <f>'приложение 5'!H63</f>
        <v>1261.2</v>
      </c>
    </row>
    <row r="74" spans="1:7" s="129" customFormat="1" ht="45.75" customHeight="1">
      <c r="A74" s="14" t="s">
        <v>333</v>
      </c>
      <c r="B74" s="181" t="s">
        <v>271</v>
      </c>
      <c r="C74" s="104" t="s">
        <v>640</v>
      </c>
      <c r="D74" s="104" t="s">
        <v>599</v>
      </c>
      <c r="E74" s="104" t="s">
        <v>595</v>
      </c>
      <c r="F74" s="193"/>
      <c r="G74" s="167">
        <f>G75</f>
        <v>4722</v>
      </c>
    </row>
    <row r="75" spans="1:7" s="129" customFormat="1" ht="21.75" customHeight="1">
      <c r="A75" s="194" t="s">
        <v>11</v>
      </c>
      <c r="B75" s="181" t="s">
        <v>271</v>
      </c>
      <c r="C75" s="104" t="s">
        <v>640</v>
      </c>
      <c r="D75" s="104" t="s">
        <v>599</v>
      </c>
      <c r="E75" s="104" t="s">
        <v>595</v>
      </c>
      <c r="F75" s="193">
        <v>610</v>
      </c>
      <c r="G75" s="167">
        <f>'приложение 5'!H65</f>
        <v>4722</v>
      </c>
    </row>
    <row r="76" spans="1:7" s="129" customFormat="1" ht="15" customHeight="1" hidden="1">
      <c r="A76" s="194" t="s">
        <v>64</v>
      </c>
      <c r="B76" s="181" t="s">
        <v>642</v>
      </c>
      <c r="C76" s="104" t="s">
        <v>640</v>
      </c>
      <c r="D76" s="104" t="s">
        <v>599</v>
      </c>
      <c r="E76" s="104" t="s">
        <v>595</v>
      </c>
      <c r="F76" s="193"/>
      <c r="G76" s="167">
        <f>G77</f>
        <v>0</v>
      </c>
    </row>
    <row r="77" spans="1:7" s="129" customFormat="1" ht="15" customHeight="1" hidden="1">
      <c r="A77" s="194" t="s">
        <v>11</v>
      </c>
      <c r="B77" s="181" t="s">
        <v>642</v>
      </c>
      <c r="C77" s="104" t="s">
        <v>640</v>
      </c>
      <c r="D77" s="104" t="s">
        <v>599</v>
      </c>
      <c r="E77" s="104" t="s">
        <v>595</v>
      </c>
      <c r="F77" s="193">
        <v>610</v>
      </c>
      <c r="G77" s="167">
        <f>'приложение 5'!H67</f>
        <v>0</v>
      </c>
    </row>
    <row r="78" spans="1:7" s="129" customFormat="1" ht="15" customHeight="1">
      <c r="A78" s="194" t="s">
        <v>131</v>
      </c>
      <c r="B78" s="181" t="s">
        <v>66</v>
      </c>
      <c r="C78" s="104" t="s">
        <v>640</v>
      </c>
      <c r="D78" s="104" t="s">
        <v>599</v>
      </c>
      <c r="E78" s="104" t="s">
        <v>595</v>
      </c>
      <c r="F78" s="193"/>
      <c r="G78" s="167">
        <f>G79</f>
        <v>6745</v>
      </c>
    </row>
    <row r="79" spans="1:7" s="129" customFormat="1" ht="15.75" customHeight="1">
      <c r="A79" s="194" t="s">
        <v>65</v>
      </c>
      <c r="B79" s="181" t="s">
        <v>270</v>
      </c>
      <c r="C79" s="104" t="s">
        <v>640</v>
      </c>
      <c r="D79" s="104" t="s">
        <v>599</v>
      </c>
      <c r="E79" s="104" t="s">
        <v>595</v>
      </c>
      <c r="F79" s="193"/>
      <c r="G79" s="167">
        <f>G80</f>
        <v>6745</v>
      </c>
    </row>
    <row r="80" spans="1:7" s="129" customFormat="1" ht="15" customHeight="1">
      <c r="A80" s="194" t="s">
        <v>11</v>
      </c>
      <c r="B80" s="181" t="s">
        <v>270</v>
      </c>
      <c r="C80" s="104" t="s">
        <v>640</v>
      </c>
      <c r="D80" s="104" t="s">
        <v>599</v>
      </c>
      <c r="E80" s="104" t="s">
        <v>595</v>
      </c>
      <c r="F80" s="193">
        <v>610</v>
      </c>
      <c r="G80" s="167">
        <f>'приложение 5'!H70</f>
        <v>6745</v>
      </c>
    </row>
    <row r="81" spans="1:7" s="129" customFormat="1" ht="18" customHeight="1">
      <c r="A81" s="194" t="s">
        <v>132</v>
      </c>
      <c r="B81" s="181" t="s">
        <v>67</v>
      </c>
      <c r="C81" s="104" t="s">
        <v>640</v>
      </c>
      <c r="D81" s="104" t="s">
        <v>599</v>
      </c>
      <c r="E81" s="104" t="s">
        <v>595</v>
      </c>
      <c r="F81" s="193"/>
      <c r="G81" s="167">
        <f>G82+G84+G86</f>
        <v>11187.1</v>
      </c>
    </row>
    <row r="82" spans="1:7" s="129" customFormat="1" ht="15" customHeight="1">
      <c r="A82" s="194" t="s">
        <v>68</v>
      </c>
      <c r="B82" s="181" t="s">
        <v>272</v>
      </c>
      <c r="C82" s="104" t="s">
        <v>640</v>
      </c>
      <c r="D82" s="104" t="s">
        <v>599</v>
      </c>
      <c r="E82" s="104" t="s">
        <v>595</v>
      </c>
      <c r="F82" s="193"/>
      <c r="G82" s="167">
        <f>G83</f>
        <v>9467.4</v>
      </c>
    </row>
    <row r="83" spans="1:7" s="129" customFormat="1" ht="15" customHeight="1">
      <c r="A83" s="194" t="s">
        <v>11</v>
      </c>
      <c r="B83" s="181" t="s">
        <v>272</v>
      </c>
      <c r="C83" s="104" t="s">
        <v>640</v>
      </c>
      <c r="D83" s="104" t="s">
        <v>599</v>
      </c>
      <c r="E83" s="104" t="s">
        <v>595</v>
      </c>
      <c r="F83" s="181">
        <v>610</v>
      </c>
      <c r="G83" s="167">
        <f>'приложение 5'!H73</f>
        <v>9467.4</v>
      </c>
    </row>
    <row r="84" spans="1:7" s="129" customFormat="1" ht="67.5" customHeight="1">
      <c r="A84" s="60" t="s">
        <v>334</v>
      </c>
      <c r="B84" s="181" t="s">
        <v>69</v>
      </c>
      <c r="C84" s="104" t="s">
        <v>640</v>
      </c>
      <c r="D84" s="104" t="s">
        <v>599</v>
      </c>
      <c r="E84" s="104" t="s">
        <v>595</v>
      </c>
      <c r="F84" s="181"/>
      <c r="G84" s="167">
        <f>G85</f>
        <v>1700</v>
      </c>
    </row>
    <row r="85" spans="1:7" s="129" customFormat="1" ht="14.25" customHeight="1">
      <c r="A85" s="14" t="s">
        <v>11</v>
      </c>
      <c r="B85" s="181" t="s">
        <v>69</v>
      </c>
      <c r="C85" s="104" t="s">
        <v>640</v>
      </c>
      <c r="D85" s="104" t="s">
        <v>599</v>
      </c>
      <c r="E85" s="104" t="s">
        <v>595</v>
      </c>
      <c r="F85" s="181">
        <v>610</v>
      </c>
      <c r="G85" s="167">
        <f>'приложение 5'!H75</f>
        <v>1700</v>
      </c>
    </row>
    <row r="86" spans="1:7" s="129" customFormat="1" ht="32.25" customHeight="1">
      <c r="A86" s="194" t="s">
        <v>70</v>
      </c>
      <c r="B86" s="181" t="s">
        <v>688</v>
      </c>
      <c r="C86" s="104" t="s">
        <v>640</v>
      </c>
      <c r="D86" s="104" t="s">
        <v>599</v>
      </c>
      <c r="E86" s="104" t="s">
        <v>595</v>
      </c>
      <c r="F86" s="181"/>
      <c r="G86" s="167">
        <f>G87</f>
        <v>19.7</v>
      </c>
    </row>
    <row r="87" spans="1:7" s="129" customFormat="1" ht="19.5" customHeight="1">
      <c r="A87" s="194" t="s">
        <v>11</v>
      </c>
      <c r="B87" s="181" t="s">
        <v>688</v>
      </c>
      <c r="C87" s="104" t="s">
        <v>640</v>
      </c>
      <c r="D87" s="104" t="s">
        <v>599</v>
      </c>
      <c r="E87" s="104" t="s">
        <v>595</v>
      </c>
      <c r="F87" s="181">
        <v>610</v>
      </c>
      <c r="G87" s="167">
        <f>'приложение 5'!H77</f>
        <v>19.7</v>
      </c>
    </row>
    <row r="88" spans="1:7" s="129" customFormat="1" ht="28.5" customHeight="1">
      <c r="A88" s="194" t="s">
        <v>133</v>
      </c>
      <c r="B88" s="181" t="s">
        <v>273</v>
      </c>
      <c r="C88" s="104" t="s">
        <v>640</v>
      </c>
      <c r="D88" s="104" t="s">
        <v>599</v>
      </c>
      <c r="E88" s="104" t="s">
        <v>608</v>
      </c>
      <c r="F88" s="152"/>
      <c r="G88" s="167">
        <f>G89</f>
        <v>3409.9</v>
      </c>
    </row>
    <row r="89" spans="1:7" s="129" customFormat="1" ht="26.25" customHeight="1">
      <c r="A89" s="267" t="s">
        <v>71</v>
      </c>
      <c r="B89" s="181" t="s">
        <v>72</v>
      </c>
      <c r="C89" s="4" t="s">
        <v>640</v>
      </c>
      <c r="D89" s="104" t="s">
        <v>599</v>
      </c>
      <c r="E89" s="104" t="s">
        <v>608</v>
      </c>
      <c r="F89" s="152"/>
      <c r="G89" s="167">
        <f>G90+G91+G92</f>
        <v>3409.9</v>
      </c>
    </row>
    <row r="90" spans="1:7" s="129" customFormat="1" ht="27.75" customHeight="1">
      <c r="A90" s="194" t="s">
        <v>587</v>
      </c>
      <c r="B90" s="181" t="s">
        <v>273</v>
      </c>
      <c r="C90" s="4" t="s">
        <v>640</v>
      </c>
      <c r="D90" s="104" t="s">
        <v>599</v>
      </c>
      <c r="E90" s="104" t="s">
        <v>608</v>
      </c>
      <c r="F90" s="181">
        <v>120</v>
      </c>
      <c r="G90" s="167">
        <f>'приложение 5'!H84</f>
        <v>3125.8</v>
      </c>
    </row>
    <row r="91" spans="1:7" s="129" customFormat="1" ht="28.5" customHeight="1">
      <c r="A91" s="59" t="s">
        <v>25</v>
      </c>
      <c r="B91" s="181" t="s">
        <v>273</v>
      </c>
      <c r="C91" s="4" t="s">
        <v>640</v>
      </c>
      <c r="D91" s="104" t="s">
        <v>599</v>
      </c>
      <c r="E91" s="104" t="s">
        <v>608</v>
      </c>
      <c r="F91" s="181">
        <v>240</v>
      </c>
      <c r="G91" s="167">
        <f>'приложение 5'!H85</f>
        <v>280</v>
      </c>
    </row>
    <row r="92" spans="1:7" s="129" customFormat="1" ht="15" customHeight="1">
      <c r="A92" s="6" t="s">
        <v>5</v>
      </c>
      <c r="B92" s="181" t="s">
        <v>273</v>
      </c>
      <c r="C92" s="4" t="s">
        <v>640</v>
      </c>
      <c r="D92" s="104" t="s">
        <v>599</v>
      </c>
      <c r="E92" s="104" t="s">
        <v>608</v>
      </c>
      <c r="F92" s="152">
        <v>850</v>
      </c>
      <c r="G92" s="167">
        <f>'приложение 5'!H86</f>
        <v>4.1</v>
      </c>
    </row>
    <row r="93" spans="1:7" s="129" customFormat="1" ht="48" customHeight="1">
      <c r="A93" s="60" t="s">
        <v>134</v>
      </c>
      <c r="B93" s="181" t="s">
        <v>135</v>
      </c>
      <c r="C93" s="4" t="s">
        <v>640</v>
      </c>
      <c r="D93" s="104" t="s">
        <v>607</v>
      </c>
      <c r="E93" s="104" t="s">
        <v>597</v>
      </c>
      <c r="F93" s="152"/>
      <c r="G93" s="167">
        <f>G94</f>
        <v>6228.6</v>
      </c>
    </row>
    <row r="94" spans="1:7" s="129" customFormat="1" ht="30.75" customHeight="1">
      <c r="A94" s="9" t="s">
        <v>37</v>
      </c>
      <c r="B94" s="181" t="s">
        <v>136</v>
      </c>
      <c r="C94" s="4" t="s">
        <v>640</v>
      </c>
      <c r="D94" s="104" t="s">
        <v>607</v>
      </c>
      <c r="E94" s="104" t="s">
        <v>597</v>
      </c>
      <c r="F94" s="152"/>
      <c r="G94" s="167">
        <f>G95</f>
        <v>6228.6</v>
      </c>
    </row>
    <row r="95" spans="1:7" s="129" customFormat="1" ht="15" customHeight="1">
      <c r="A95" s="194" t="s">
        <v>11</v>
      </c>
      <c r="B95" s="181" t="s">
        <v>136</v>
      </c>
      <c r="C95" s="4" t="s">
        <v>640</v>
      </c>
      <c r="D95" s="104" t="s">
        <v>607</v>
      </c>
      <c r="E95" s="104" t="s">
        <v>597</v>
      </c>
      <c r="F95" s="152">
        <v>610</v>
      </c>
      <c r="G95" s="167">
        <f>'приложение 5'!H36</f>
        <v>6228.6</v>
      </c>
    </row>
    <row r="96" spans="1:7" s="129" customFormat="1" ht="39.75" customHeight="1">
      <c r="A96" s="143" t="s">
        <v>44</v>
      </c>
      <c r="B96" s="105" t="s">
        <v>204</v>
      </c>
      <c r="C96" s="179"/>
      <c r="D96" s="131"/>
      <c r="E96" s="131"/>
      <c r="F96" s="7"/>
      <c r="G96" s="204">
        <f>G97+G119</f>
        <v>828.8</v>
      </c>
    </row>
    <row r="97" spans="1:7" s="129" customFormat="1" ht="30" customHeight="1">
      <c r="A97" s="59" t="s">
        <v>356</v>
      </c>
      <c r="B97" s="107" t="s">
        <v>544</v>
      </c>
      <c r="C97" s="181"/>
      <c r="D97" s="104"/>
      <c r="E97" s="104"/>
      <c r="F97" s="4"/>
      <c r="G97" s="167">
        <f>G98+G106+G110+G113+G116</f>
        <v>815.4</v>
      </c>
    </row>
    <row r="98" spans="1:7" s="129" customFormat="1" ht="41.25" customHeight="1">
      <c r="A98" s="9" t="s">
        <v>357</v>
      </c>
      <c r="B98" s="107" t="s">
        <v>254</v>
      </c>
      <c r="C98" s="181"/>
      <c r="D98" s="104"/>
      <c r="E98" s="104"/>
      <c r="F98" s="4"/>
      <c r="G98" s="167">
        <f>G99+G102+G104</f>
        <v>642.6</v>
      </c>
    </row>
    <row r="99" spans="1:7" s="129" customFormat="1" ht="69.75" customHeight="1">
      <c r="A99" s="9" t="s">
        <v>14</v>
      </c>
      <c r="B99" s="107" t="s">
        <v>207</v>
      </c>
      <c r="C99" s="181"/>
      <c r="D99" s="104"/>
      <c r="E99" s="104"/>
      <c r="F99" s="4"/>
      <c r="G99" s="167">
        <f>G100+G101</f>
        <v>636.6</v>
      </c>
    </row>
    <row r="100" spans="1:7" s="129" customFormat="1" ht="29.25" customHeight="1">
      <c r="A100" s="6" t="s">
        <v>587</v>
      </c>
      <c r="B100" s="107" t="s">
        <v>207</v>
      </c>
      <c r="C100" s="181">
        <v>116</v>
      </c>
      <c r="D100" s="104" t="s">
        <v>595</v>
      </c>
      <c r="E100" s="104" t="s">
        <v>608</v>
      </c>
      <c r="F100" s="4" t="s">
        <v>2</v>
      </c>
      <c r="G100" s="167">
        <f>'приложение 5'!H159</f>
        <v>581.5</v>
      </c>
    </row>
    <row r="101" spans="1:7" s="129" customFormat="1" ht="31.5" customHeight="1">
      <c r="A101" s="6" t="s">
        <v>584</v>
      </c>
      <c r="B101" s="107" t="s">
        <v>207</v>
      </c>
      <c r="C101" s="181">
        <v>116</v>
      </c>
      <c r="D101" s="104" t="s">
        <v>595</v>
      </c>
      <c r="E101" s="104" t="s">
        <v>608</v>
      </c>
      <c r="F101" s="4" t="s">
        <v>6</v>
      </c>
      <c r="G101" s="167">
        <f>'приложение 5'!H160</f>
        <v>55.1</v>
      </c>
    </row>
    <row r="102" spans="1:7" s="129" customFormat="1" ht="60.75" customHeight="1" hidden="1">
      <c r="A102" s="267" t="s">
        <v>547</v>
      </c>
      <c r="B102" s="107" t="s">
        <v>548</v>
      </c>
      <c r="C102" s="181">
        <v>546</v>
      </c>
      <c r="D102" s="104"/>
      <c r="E102" s="104"/>
      <c r="F102" s="4"/>
      <c r="G102" s="167">
        <f>G103</f>
        <v>0</v>
      </c>
    </row>
    <row r="103" spans="1:7" s="129" customFormat="1" ht="15" customHeight="1" hidden="1">
      <c r="A103" s="6" t="s">
        <v>11</v>
      </c>
      <c r="B103" s="107" t="s">
        <v>548</v>
      </c>
      <c r="C103" s="181">
        <v>546</v>
      </c>
      <c r="D103" s="104" t="s">
        <v>608</v>
      </c>
      <c r="E103" s="104" t="s">
        <v>595</v>
      </c>
      <c r="F103" s="4" t="s">
        <v>12</v>
      </c>
      <c r="G103" s="167">
        <f>'приложение 5'!H374</f>
        <v>0</v>
      </c>
    </row>
    <row r="104" spans="1:7" s="129" customFormat="1" ht="15" customHeight="1" hidden="1">
      <c r="A104" s="9" t="s">
        <v>83</v>
      </c>
      <c r="B104" s="181" t="s">
        <v>86</v>
      </c>
      <c r="C104" s="181">
        <v>546</v>
      </c>
      <c r="D104" s="104"/>
      <c r="E104" s="104"/>
      <c r="F104" s="4"/>
      <c r="G104" s="167">
        <f>G105</f>
        <v>6</v>
      </c>
    </row>
    <row r="105" spans="1:7" s="129" customFormat="1" ht="15" customHeight="1" hidden="1">
      <c r="A105" s="6" t="s">
        <v>11</v>
      </c>
      <c r="B105" s="181" t="s">
        <v>86</v>
      </c>
      <c r="C105" s="181">
        <v>546</v>
      </c>
      <c r="D105" s="104" t="s">
        <v>607</v>
      </c>
      <c r="E105" s="104" t="s">
        <v>597</v>
      </c>
      <c r="F105" s="4" t="s">
        <v>12</v>
      </c>
      <c r="G105" s="167">
        <f>'приложение 5'!H429</f>
        <v>6</v>
      </c>
    </row>
    <row r="106" spans="1:7" s="129" customFormat="1" ht="46.5" customHeight="1">
      <c r="A106" s="9" t="s">
        <v>342</v>
      </c>
      <c r="B106" s="181" t="s">
        <v>275</v>
      </c>
      <c r="C106" s="181"/>
      <c r="D106" s="104"/>
      <c r="E106" s="104"/>
      <c r="F106" s="4"/>
      <c r="G106" s="167">
        <f>G107</f>
        <v>20</v>
      </c>
    </row>
    <row r="107" spans="1:7" s="129" customFormat="1" ht="30" customHeight="1">
      <c r="A107" s="9" t="s">
        <v>83</v>
      </c>
      <c r="B107" s="181" t="s">
        <v>276</v>
      </c>
      <c r="C107" s="181"/>
      <c r="D107" s="104"/>
      <c r="E107" s="104"/>
      <c r="F107" s="4"/>
      <c r="G107" s="167">
        <f>G108+G109</f>
        <v>20</v>
      </c>
    </row>
    <row r="108" spans="1:7" s="129" customFormat="1" ht="30" customHeight="1" hidden="1">
      <c r="A108" s="6" t="s">
        <v>10</v>
      </c>
      <c r="B108" s="181" t="s">
        <v>276</v>
      </c>
      <c r="C108" s="181">
        <v>112</v>
      </c>
      <c r="D108" s="104" t="s">
        <v>599</v>
      </c>
      <c r="E108" s="104" t="s">
        <v>608</v>
      </c>
      <c r="F108" s="4" t="s">
        <v>6</v>
      </c>
      <c r="G108" s="167">
        <f>'приложение 5'!H91</f>
        <v>0</v>
      </c>
    </row>
    <row r="109" spans="1:7" s="129" customFormat="1" ht="18" customHeight="1">
      <c r="A109" s="6" t="s">
        <v>11</v>
      </c>
      <c r="B109" s="181" t="s">
        <v>276</v>
      </c>
      <c r="C109" s="181">
        <v>112</v>
      </c>
      <c r="D109" s="4" t="s">
        <v>637</v>
      </c>
      <c r="E109" s="4" t="s">
        <v>600</v>
      </c>
      <c r="F109" s="4" t="s">
        <v>12</v>
      </c>
      <c r="G109" s="167">
        <f>'приложение 5'!H123</f>
        <v>20</v>
      </c>
    </row>
    <row r="110" spans="1:7" s="129" customFormat="1" ht="30" customHeight="1">
      <c r="A110" s="59" t="s">
        <v>363</v>
      </c>
      <c r="B110" s="107" t="s">
        <v>210</v>
      </c>
      <c r="C110" s="181"/>
      <c r="D110" s="104"/>
      <c r="E110" s="104"/>
      <c r="F110" s="4"/>
      <c r="G110" s="167">
        <f>G111</f>
        <v>50</v>
      </c>
    </row>
    <row r="111" spans="1:7" s="129" customFormat="1" ht="30" customHeight="1">
      <c r="A111" s="18" t="s">
        <v>209</v>
      </c>
      <c r="B111" s="107" t="s">
        <v>210</v>
      </c>
      <c r="C111" s="181"/>
      <c r="D111" s="104"/>
      <c r="E111" s="104"/>
      <c r="F111" s="4"/>
      <c r="G111" s="167">
        <f>G112</f>
        <v>50</v>
      </c>
    </row>
    <row r="112" spans="1:7" s="129" customFormat="1" ht="30" customHeight="1">
      <c r="A112" s="6" t="s">
        <v>584</v>
      </c>
      <c r="B112" s="107" t="s">
        <v>210</v>
      </c>
      <c r="C112" s="181">
        <v>116</v>
      </c>
      <c r="D112" s="104" t="s">
        <v>597</v>
      </c>
      <c r="E112" s="104" t="s">
        <v>685</v>
      </c>
      <c r="F112" s="4" t="s">
        <v>6</v>
      </c>
      <c r="G112" s="167">
        <f>'приложение 5'!H236</f>
        <v>50</v>
      </c>
    </row>
    <row r="113" spans="1:7" s="129" customFormat="1" ht="50.25" customHeight="1">
      <c r="A113" s="9" t="s">
        <v>364</v>
      </c>
      <c r="B113" s="107" t="s">
        <v>549</v>
      </c>
      <c r="C113" s="181"/>
      <c r="D113" s="104"/>
      <c r="E113" s="104"/>
      <c r="F113" s="4"/>
      <c r="G113" s="167">
        <f>G114</f>
        <v>47.4</v>
      </c>
    </row>
    <row r="114" spans="1:7" s="129" customFormat="1" ht="36" customHeight="1">
      <c r="A114" s="9" t="s">
        <v>85</v>
      </c>
      <c r="B114" s="107" t="s">
        <v>200</v>
      </c>
      <c r="C114" s="181"/>
      <c r="D114" s="104"/>
      <c r="E114" s="104"/>
      <c r="F114" s="4"/>
      <c r="G114" s="167">
        <f>G115</f>
        <v>47.4</v>
      </c>
    </row>
    <row r="115" spans="1:7" s="129" customFormat="1" ht="30" customHeight="1">
      <c r="A115" s="6" t="s">
        <v>584</v>
      </c>
      <c r="B115" s="107" t="s">
        <v>200</v>
      </c>
      <c r="C115" s="181">
        <v>116</v>
      </c>
      <c r="D115" s="104" t="s">
        <v>597</v>
      </c>
      <c r="E115" s="104" t="s">
        <v>685</v>
      </c>
      <c r="F115" s="4" t="s">
        <v>6</v>
      </c>
      <c r="G115" s="167">
        <f>'приложение 5'!H238</f>
        <v>47.4</v>
      </c>
    </row>
    <row r="116" spans="1:7" s="129" customFormat="1" ht="27" customHeight="1">
      <c r="A116" s="60" t="s">
        <v>415</v>
      </c>
      <c r="B116" s="152" t="s">
        <v>542</v>
      </c>
      <c r="C116" s="181"/>
      <c r="D116" s="4"/>
      <c r="E116" s="4"/>
      <c r="F116" s="4"/>
      <c r="G116" s="167">
        <f>G117</f>
        <v>55.4</v>
      </c>
    </row>
    <row r="117" spans="1:7" s="129" customFormat="1" ht="23.25" customHeight="1">
      <c r="A117" s="6" t="s">
        <v>162</v>
      </c>
      <c r="B117" s="152" t="s">
        <v>543</v>
      </c>
      <c r="C117" s="181"/>
      <c r="D117" s="4"/>
      <c r="E117" s="4"/>
      <c r="F117" s="4"/>
      <c r="G117" s="167">
        <f>G118</f>
        <v>55.4</v>
      </c>
    </row>
    <row r="118" spans="1:7" s="129" customFormat="1" ht="16.5" customHeight="1">
      <c r="A118" s="6" t="s">
        <v>574</v>
      </c>
      <c r="B118" s="152" t="s">
        <v>543</v>
      </c>
      <c r="C118" s="4" t="s">
        <v>678</v>
      </c>
      <c r="D118" s="104" t="s">
        <v>597</v>
      </c>
      <c r="E118" s="104" t="s">
        <v>685</v>
      </c>
      <c r="F118" s="4" t="s">
        <v>575</v>
      </c>
      <c r="G118" s="167">
        <f>'приложение 5'!H497</f>
        <v>55.4</v>
      </c>
    </row>
    <row r="119" spans="1:7" s="129" customFormat="1" ht="38.25" customHeight="1">
      <c r="A119" s="59" t="s">
        <v>405</v>
      </c>
      <c r="B119" s="43" t="s">
        <v>406</v>
      </c>
      <c r="C119" s="4"/>
      <c r="D119" s="147"/>
      <c r="E119" s="147"/>
      <c r="F119" s="4"/>
      <c r="G119" s="167">
        <f>G120+G123</f>
        <v>13.4</v>
      </c>
    </row>
    <row r="120" spans="1:7" s="129" customFormat="1" ht="59.25" customHeight="1">
      <c r="A120" s="59" t="s">
        <v>407</v>
      </c>
      <c r="B120" s="43" t="s">
        <v>414</v>
      </c>
      <c r="C120" s="4"/>
      <c r="D120" s="147"/>
      <c r="E120" s="147"/>
      <c r="F120" s="4"/>
      <c r="G120" s="167">
        <f>G121</f>
        <v>7.4</v>
      </c>
    </row>
    <row r="121" spans="1:7" s="129" customFormat="1" ht="32.25" customHeight="1">
      <c r="A121" s="6" t="s">
        <v>584</v>
      </c>
      <c r="B121" s="43" t="s">
        <v>414</v>
      </c>
      <c r="C121" s="4" t="s">
        <v>682</v>
      </c>
      <c r="D121" s="147" t="s">
        <v>597</v>
      </c>
      <c r="E121" s="147" t="s">
        <v>685</v>
      </c>
      <c r="F121" s="4" t="s">
        <v>6</v>
      </c>
      <c r="G121" s="167">
        <f>'приложение 5'!H368</f>
        <v>7.4</v>
      </c>
    </row>
    <row r="122" spans="1:7" s="129" customFormat="1" ht="32.25" customHeight="1">
      <c r="A122" s="17" t="s">
        <v>691</v>
      </c>
      <c r="B122" s="43" t="s">
        <v>689</v>
      </c>
      <c r="C122" s="4"/>
      <c r="D122" s="147"/>
      <c r="E122" s="147"/>
      <c r="F122" s="4"/>
      <c r="G122" s="167">
        <f>G123</f>
        <v>6</v>
      </c>
    </row>
    <row r="123" spans="1:7" s="129" customFormat="1" ht="32.25" customHeight="1">
      <c r="A123" s="6" t="s">
        <v>692</v>
      </c>
      <c r="B123" s="43" t="s">
        <v>690</v>
      </c>
      <c r="C123" s="4"/>
      <c r="D123" s="147"/>
      <c r="E123" s="147"/>
      <c r="F123" s="4"/>
      <c r="G123" s="167">
        <f>G124</f>
        <v>6</v>
      </c>
    </row>
    <row r="124" spans="1:7" s="129" customFormat="1" ht="27" customHeight="1">
      <c r="A124" s="6" t="s">
        <v>11</v>
      </c>
      <c r="B124" s="43" t="s">
        <v>690</v>
      </c>
      <c r="C124" s="4" t="s">
        <v>682</v>
      </c>
      <c r="D124" s="147" t="s">
        <v>607</v>
      </c>
      <c r="E124" s="147" t="s">
        <v>597</v>
      </c>
      <c r="F124" s="4" t="s">
        <v>12</v>
      </c>
      <c r="G124" s="167">
        <f>'приложение 5'!H429</f>
        <v>6</v>
      </c>
    </row>
    <row r="125" spans="1:7" s="129" customFormat="1" ht="48.75" customHeight="1">
      <c r="A125" s="268" t="s">
        <v>265</v>
      </c>
      <c r="B125" s="192" t="s">
        <v>266</v>
      </c>
      <c r="C125" s="104" t="s">
        <v>640</v>
      </c>
      <c r="D125" s="148" t="s">
        <v>607</v>
      </c>
      <c r="E125" s="148" t="s">
        <v>607</v>
      </c>
      <c r="F125" s="4"/>
      <c r="G125" s="204">
        <f>G126+G132+G129+G135+G139</f>
        <v>1067.6999999999998</v>
      </c>
    </row>
    <row r="126" spans="1:7" s="129" customFormat="1" ht="44.25" customHeight="1">
      <c r="A126" s="59" t="s">
        <v>327</v>
      </c>
      <c r="B126" s="155" t="s">
        <v>54</v>
      </c>
      <c r="C126" s="104" t="s">
        <v>640</v>
      </c>
      <c r="D126" s="148" t="s">
        <v>607</v>
      </c>
      <c r="E126" s="148" t="s">
        <v>607</v>
      </c>
      <c r="F126" s="4"/>
      <c r="G126" s="167">
        <f>G127</f>
        <v>138.6</v>
      </c>
    </row>
    <row r="127" spans="1:7" s="129" customFormat="1" ht="31.5" customHeight="1">
      <c r="A127" s="9" t="s">
        <v>58</v>
      </c>
      <c r="B127" s="181" t="s">
        <v>59</v>
      </c>
      <c r="C127" s="104" t="s">
        <v>640</v>
      </c>
      <c r="D127" s="148" t="s">
        <v>607</v>
      </c>
      <c r="E127" s="148" t="s">
        <v>607</v>
      </c>
      <c r="F127" s="4"/>
      <c r="G127" s="167">
        <f>G128</f>
        <v>138.6</v>
      </c>
    </row>
    <row r="128" spans="1:7" s="129" customFormat="1" ht="30.75" customHeight="1">
      <c r="A128" s="6" t="s">
        <v>584</v>
      </c>
      <c r="B128" s="181" t="s">
        <v>59</v>
      </c>
      <c r="C128" s="104" t="s">
        <v>640</v>
      </c>
      <c r="D128" s="148" t="s">
        <v>607</v>
      </c>
      <c r="E128" s="148" t="s">
        <v>607</v>
      </c>
      <c r="F128" s="4" t="s">
        <v>6</v>
      </c>
      <c r="G128" s="167">
        <f>'приложение 5'!H43</f>
        <v>138.6</v>
      </c>
    </row>
    <row r="129" spans="1:7" s="129" customFormat="1" ht="34.5" customHeight="1">
      <c r="A129" s="6" t="s">
        <v>328</v>
      </c>
      <c r="B129" s="155" t="s">
        <v>75</v>
      </c>
      <c r="C129" s="104" t="s">
        <v>640</v>
      </c>
      <c r="D129" s="148" t="s">
        <v>607</v>
      </c>
      <c r="E129" s="148" t="s">
        <v>607</v>
      </c>
      <c r="F129" s="4"/>
      <c r="G129" s="167">
        <f>G130</f>
        <v>34.2</v>
      </c>
    </row>
    <row r="130" spans="1:7" s="129" customFormat="1" ht="30.75" customHeight="1">
      <c r="A130" s="9" t="s">
        <v>58</v>
      </c>
      <c r="B130" s="181" t="s">
        <v>76</v>
      </c>
      <c r="C130" s="104" t="s">
        <v>640</v>
      </c>
      <c r="D130" s="148" t="s">
        <v>607</v>
      </c>
      <c r="E130" s="148" t="s">
        <v>607</v>
      </c>
      <c r="F130" s="4"/>
      <c r="G130" s="167">
        <f>G131</f>
        <v>34.2</v>
      </c>
    </row>
    <row r="131" spans="1:7" s="129" customFormat="1" ht="21" customHeight="1">
      <c r="A131" s="6" t="s">
        <v>10</v>
      </c>
      <c r="B131" s="181" t="s">
        <v>76</v>
      </c>
      <c r="C131" s="104" t="s">
        <v>640</v>
      </c>
      <c r="D131" s="148" t="s">
        <v>607</v>
      </c>
      <c r="E131" s="148" t="s">
        <v>607</v>
      </c>
      <c r="F131" s="4" t="s">
        <v>6</v>
      </c>
      <c r="G131" s="167">
        <f>'приложение 5'!H46</f>
        <v>34.2</v>
      </c>
    </row>
    <row r="132" spans="1:7" s="129" customFormat="1" ht="48.75" customHeight="1">
      <c r="A132" s="6" t="s">
        <v>329</v>
      </c>
      <c r="B132" s="155" t="s">
        <v>60</v>
      </c>
      <c r="C132" s="104" t="s">
        <v>640</v>
      </c>
      <c r="D132" s="148" t="s">
        <v>607</v>
      </c>
      <c r="E132" s="148" t="s">
        <v>607</v>
      </c>
      <c r="F132" s="4"/>
      <c r="G132" s="167">
        <f>G133</f>
        <v>139.1</v>
      </c>
    </row>
    <row r="133" spans="1:7" s="129" customFormat="1" ht="27" customHeight="1">
      <c r="A133" s="9" t="s">
        <v>58</v>
      </c>
      <c r="B133" s="181" t="s">
        <v>61</v>
      </c>
      <c r="C133" s="104" t="s">
        <v>640</v>
      </c>
      <c r="D133" s="148" t="s">
        <v>607</v>
      </c>
      <c r="E133" s="148" t="s">
        <v>607</v>
      </c>
      <c r="F133" s="4"/>
      <c r="G133" s="167">
        <f>G134</f>
        <v>139.1</v>
      </c>
    </row>
    <row r="134" spans="1:7" s="129" customFormat="1" ht="30.75" customHeight="1">
      <c r="A134" s="6" t="s">
        <v>584</v>
      </c>
      <c r="B134" s="181" t="s">
        <v>61</v>
      </c>
      <c r="C134" s="181">
        <v>112</v>
      </c>
      <c r="D134" s="148" t="s">
        <v>607</v>
      </c>
      <c r="E134" s="148" t="s">
        <v>607</v>
      </c>
      <c r="F134" s="4" t="s">
        <v>6</v>
      </c>
      <c r="G134" s="167">
        <f>'приложение 5'!H49</f>
        <v>139.1</v>
      </c>
    </row>
    <row r="135" spans="1:7" s="129" customFormat="1" ht="30.75" customHeight="1">
      <c r="A135" s="6" t="s">
        <v>330</v>
      </c>
      <c r="B135" s="155" t="s">
        <v>74</v>
      </c>
      <c r="C135" s="104" t="s">
        <v>640</v>
      </c>
      <c r="D135" s="148" t="s">
        <v>607</v>
      </c>
      <c r="E135" s="148" t="s">
        <v>607</v>
      </c>
      <c r="F135" s="4"/>
      <c r="G135" s="167">
        <f>G136</f>
        <v>50.2</v>
      </c>
    </row>
    <row r="136" spans="1:7" s="129" customFormat="1" ht="26.25" customHeight="1">
      <c r="A136" s="9" t="s">
        <v>58</v>
      </c>
      <c r="B136" s="181" t="s">
        <v>73</v>
      </c>
      <c r="C136" s="104" t="s">
        <v>640</v>
      </c>
      <c r="D136" s="148" t="s">
        <v>607</v>
      </c>
      <c r="E136" s="148" t="s">
        <v>607</v>
      </c>
      <c r="F136" s="4"/>
      <c r="G136" s="167">
        <f>G137+G138</f>
        <v>50.2</v>
      </c>
    </row>
    <row r="137" spans="1:7" s="129" customFormat="1" ht="30.75" customHeight="1">
      <c r="A137" s="6" t="s">
        <v>584</v>
      </c>
      <c r="B137" s="181" t="s">
        <v>73</v>
      </c>
      <c r="C137" s="181">
        <v>112</v>
      </c>
      <c r="D137" s="148" t="s">
        <v>607</v>
      </c>
      <c r="E137" s="148" t="s">
        <v>607</v>
      </c>
      <c r="F137" s="4" t="s">
        <v>6</v>
      </c>
      <c r="G137" s="167">
        <f>'приложение 5'!H52</f>
        <v>0</v>
      </c>
    </row>
    <row r="138" spans="1:7" s="129" customFormat="1" ht="25.5" customHeight="1">
      <c r="A138" s="6" t="s">
        <v>11</v>
      </c>
      <c r="B138" s="181" t="s">
        <v>73</v>
      </c>
      <c r="C138" s="181">
        <v>112</v>
      </c>
      <c r="D138" s="148" t="s">
        <v>607</v>
      </c>
      <c r="E138" s="148" t="s">
        <v>607</v>
      </c>
      <c r="F138" s="4" t="s">
        <v>12</v>
      </c>
      <c r="G138" s="167">
        <f>'приложение 5'!H53</f>
        <v>50.2</v>
      </c>
    </row>
    <row r="139" spans="1:7" s="129" customFormat="1" ht="30.75" customHeight="1">
      <c r="A139" s="59" t="s">
        <v>265</v>
      </c>
      <c r="B139" s="47" t="s">
        <v>266</v>
      </c>
      <c r="C139" s="41" t="s">
        <v>640</v>
      </c>
      <c r="D139" s="36" t="s">
        <v>624</v>
      </c>
      <c r="E139" s="36" t="s">
        <v>597</v>
      </c>
      <c r="F139" s="4"/>
      <c r="G139" s="167">
        <f>G140</f>
        <v>705.5999999999999</v>
      </c>
    </row>
    <row r="140" spans="1:7" s="129" customFormat="1" ht="30.75" customHeight="1">
      <c r="A140" s="83" t="s">
        <v>492</v>
      </c>
      <c r="B140" s="47" t="s">
        <v>491</v>
      </c>
      <c r="C140" s="41" t="s">
        <v>640</v>
      </c>
      <c r="D140" s="36" t="s">
        <v>624</v>
      </c>
      <c r="E140" s="36" t="s">
        <v>597</v>
      </c>
      <c r="F140" s="4"/>
      <c r="G140" s="167">
        <f>G141</f>
        <v>705.5999999999999</v>
      </c>
    </row>
    <row r="141" spans="1:7" s="129" customFormat="1" ht="30.75" customHeight="1">
      <c r="A141" s="83" t="s">
        <v>493</v>
      </c>
      <c r="B141" s="61" t="s">
        <v>490</v>
      </c>
      <c r="C141" s="41" t="s">
        <v>640</v>
      </c>
      <c r="D141" s="36" t="s">
        <v>624</v>
      </c>
      <c r="E141" s="36" t="s">
        <v>597</v>
      </c>
      <c r="F141" s="4"/>
      <c r="G141" s="167">
        <f>G142</f>
        <v>705.5999999999999</v>
      </c>
    </row>
    <row r="142" spans="1:7" s="129" customFormat="1" ht="30.75" customHeight="1">
      <c r="A142" s="59" t="s">
        <v>99</v>
      </c>
      <c r="B142" s="61" t="s">
        <v>490</v>
      </c>
      <c r="C142" s="41" t="s">
        <v>640</v>
      </c>
      <c r="D142" s="36" t="s">
        <v>624</v>
      </c>
      <c r="E142" s="36" t="s">
        <v>597</v>
      </c>
      <c r="F142" s="4" t="s">
        <v>586</v>
      </c>
      <c r="G142" s="167">
        <f>'приложение 5'!H97</f>
        <v>705.5999999999999</v>
      </c>
    </row>
    <row r="143" spans="1:7" s="129" customFormat="1" ht="45.75" customHeight="1">
      <c r="A143" s="134" t="s">
        <v>498</v>
      </c>
      <c r="B143" s="192" t="s">
        <v>277</v>
      </c>
      <c r="C143" s="179"/>
      <c r="D143" s="4"/>
      <c r="E143" s="4"/>
      <c r="F143" s="4"/>
      <c r="G143" s="204">
        <f>G144+G149+G157+G154</f>
        <v>9508.2</v>
      </c>
    </row>
    <row r="144" spans="1:7" s="269" customFormat="1" ht="30.75" customHeight="1">
      <c r="A144" s="10" t="s">
        <v>290</v>
      </c>
      <c r="B144" s="155" t="s">
        <v>82</v>
      </c>
      <c r="C144" s="104" t="s">
        <v>640</v>
      </c>
      <c r="D144" s="4" t="s">
        <v>637</v>
      </c>
      <c r="E144" s="4" t="s">
        <v>600</v>
      </c>
      <c r="F144" s="4"/>
      <c r="G144" s="137">
        <f>G145+G147</f>
        <v>2091.2</v>
      </c>
    </row>
    <row r="145" spans="1:7" s="269" customFormat="1" ht="16.5" customHeight="1">
      <c r="A145" s="9" t="s">
        <v>81</v>
      </c>
      <c r="B145" s="155" t="s">
        <v>231</v>
      </c>
      <c r="C145" s="104" t="s">
        <v>640</v>
      </c>
      <c r="D145" s="4" t="s">
        <v>637</v>
      </c>
      <c r="E145" s="4" t="s">
        <v>600</v>
      </c>
      <c r="F145" s="4"/>
      <c r="G145" s="137">
        <f>G146</f>
        <v>1486.6</v>
      </c>
    </row>
    <row r="146" spans="1:7" s="269" customFormat="1" ht="26.25" customHeight="1">
      <c r="A146" s="6" t="s">
        <v>11</v>
      </c>
      <c r="B146" s="155" t="s">
        <v>231</v>
      </c>
      <c r="C146" s="104" t="s">
        <v>640</v>
      </c>
      <c r="D146" s="4" t="s">
        <v>637</v>
      </c>
      <c r="E146" s="4" t="s">
        <v>600</v>
      </c>
      <c r="F146" s="4" t="s">
        <v>12</v>
      </c>
      <c r="G146" s="137">
        <f>'приложение 5'!H116</f>
        <v>1486.6</v>
      </c>
    </row>
    <row r="147" spans="1:7" s="269" customFormat="1" ht="82.5" customHeight="1">
      <c r="A147" s="62" t="s">
        <v>337</v>
      </c>
      <c r="B147" s="142" t="s">
        <v>233</v>
      </c>
      <c r="C147" s="104" t="s">
        <v>640</v>
      </c>
      <c r="D147" s="4" t="s">
        <v>637</v>
      </c>
      <c r="E147" s="4" t="s">
        <v>600</v>
      </c>
      <c r="F147" s="4"/>
      <c r="G147" s="12">
        <f>G148</f>
        <v>604.6</v>
      </c>
    </row>
    <row r="148" spans="1:7" s="269" customFormat="1" ht="17.25" customHeight="1">
      <c r="A148" s="6" t="s">
        <v>11</v>
      </c>
      <c r="B148" s="142" t="s">
        <v>233</v>
      </c>
      <c r="C148" s="104" t="s">
        <v>640</v>
      </c>
      <c r="D148" s="4" t="s">
        <v>637</v>
      </c>
      <c r="E148" s="4" t="s">
        <v>600</v>
      </c>
      <c r="F148" s="4" t="s">
        <v>12</v>
      </c>
      <c r="G148" s="12">
        <f>'приложение 5'!H118</f>
        <v>604.6</v>
      </c>
    </row>
    <row r="149" spans="1:7" s="269" customFormat="1" ht="36.75" customHeight="1">
      <c r="A149" s="6" t="s">
        <v>336</v>
      </c>
      <c r="B149" s="155" t="s">
        <v>89</v>
      </c>
      <c r="C149" s="104" t="s">
        <v>640</v>
      </c>
      <c r="D149" s="4" t="s">
        <v>637</v>
      </c>
      <c r="E149" s="4" t="s">
        <v>595</v>
      </c>
      <c r="F149" s="4"/>
      <c r="G149" s="12">
        <f>G150+G152</f>
        <v>657</v>
      </c>
    </row>
    <row r="150" spans="1:7" s="269" customFormat="1" ht="17.25" customHeight="1">
      <c r="A150" s="9" t="s">
        <v>81</v>
      </c>
      <c r="B150" s="155" t="s">
        <v>90</v>
      </c>
      <c r="C150" s="104" t="s">
        <v>640</v>
      </c>
      <c r="D150" s="50" t="s">
        <v>637</v>
      </c>
      <c r="E150" s="50" t="s">
        <v>595</v>
      </c>
      <c r="F150" s="4"/>
      <c r="G150" s="12">
        <f>G151</f>
        <v>418.5</v>
      </c>
    </row>
    <row r="151" spans="1:7" s="269" customFormat="1" ht="17.25" customHeight="1">
      <c r="A151" s="6" t="s">
        <v>11</v>
      </c>
      <c r="B151" s="155" t="s">
        <v>90</v>
      </c>
      <c r="C151" s="104" t="s">
        <v>640</v>
      </c>
      <c r="D151" s="50" t="s">
        <v>637</v>
      </c>
      <c r="E151" s="50" t="s">
        <v>595</v>
      </c>
      <c r="F151" s="4" t="s">
        <v>12</v>
      </c>
      <c r="G151" s="12">
        <f>'приложение 5'!H103</f>
        <v>418.5</v>
      </c>
    </row>
    <row r="152" spans="1:7" ht="75.75" customHeight="1">
      <c r="A152" s="62" t="s">
        <v>337</v>
      </c>
      <c r="B152" s="169" t="s">
        <v>91</v>
      </c>
      <c r="C152" s="157" t="s">
        <v>640</v>
      </c>
      <c r="D152" s="50" t="s">
        <v>637</v>
      </c>
      <c r="E152" s="50" t="s">
        <v>595</v>
      </c>
      <c r="F152" s="127"/>
      <c r="G152" s="154">
        <f>G153</f>
        <v>238.5</v>
      </c>
    </row>
    <row r="153" spans="1:7" ht="17.25" customHeight="1">
      <c r="A153" s="11" t="s">
        <v>11</v>
      </c>
      <c r="B153" s="169" t="s">
        <v>91</v>
      </c>
      <c r="C153" s="157" t="s">
        <v>640</v>
      </c>
      <c r="D153" s="50" t="s">
        <v>637</v>
      </c>
      <c r="E153" s="50" t="s">
        <v>595</v>
      </c>
      <c r="F153" s="127" t="s">
        <v>12</v>
      </c>
      <c r="G153" s="154">
        <f>'приложение 5'!H105</f>
        <v>238.5</v>
      </c>
    </row>
    <row r="154" spans="1:7" ht="27.75" customHeight="1">
      <c r="A154" s="11" t="s">
        <v>693</v>
      </c>
      <c r="B154" s="158" t="s">
        <v>232</v>
      </c>
      <c r="C154" s="157" t="s">
        <v>640</v>
      </c>
      <c r="D154" s="50" t="s">
        <v>637</v>
      </c>
      <c r="E154" s="50" t="s">
        <v>595</v>
      </c>
      <c r="F154" s="127"/>
      <c r="G154" s="154">
        <f>G155</f>
        <v>1000</v>
      </c>
    </row>
    <row r="155" spans="1:7" ht="17.25" customHeight="1">
      <c r="A155" s="11" t="s">
        <v>694</v>
      </c>
      <c r="B155" s="158" t="s">
        <v>232</v>
      </c>
      <c r="C155" s="157" t="s">
        <v>640</v>
      </c>
      <c r="D155" s="50" t="s">
        <v>637</v>
      </c>
      <c r="E155" s="50" t="s">
        <v>595</v>
      </c>
      <c r="F155" s="127"/>
      <c r="G155" s="154">
        <f>G156</f>
        <v>1000</v>
      </c>
    </row>
    <row r="156" spans="1:7" ht="17.25" customHeight="1">
      <c r="A156" s="11" t="s">
        <v>11</v>
      </c>
      <c r="B156" s="158" t="s">
        <v>232</v>
      </c>
      <c r="C156" s="157" t="s">
        <v>640</v>
      </c>
      <c r="D156" s="50" t="s">
        <v>637</v>
      </c>
      <c r="E156" s="50" t="s">
        <v>595</v>
      </c>
      <c r="F156" s="127" t="s">
        <v>12</v>
      </c>
      <c r="G156" s="154">
        <f>'приложение 5'!H108</f>
        <v>1000</v>
      </c>
    </row>
    <row r="157" spans="1:7" ht="32.25" customHeight="1">
      <c r="A157" s="11" t="s">
        <v>340</v>
      </c>
      <c r="B157" s="65" t="s">
        <v>338</v>
      </c>
      <c r="C157" s="157" t="s">
        <v>640</v>
      </c>
      <c r="D157" s="50" t="s">
        <v>637</v>
      </c>
      <c r="E157" s="50" t="s">
        <v>595</v>
      </c>
      <c r="F157" s="127"/>
      <c r="G157" s="154">
        <f>G158</f>
        <v>5760</v>
      </c>
    </row>
    <row r="158" spans="1:7" ht="31.5" customHeight="1">
      <c r="A158" s="11" t="s">
        <v>289</v>
      </c>
      <c r="B158" s="65" t="s">
        <v>339</v>
      </c>
      <c r="C158" s="157" t="s">
        <v>640</v>
      </c>
      <c r="D158" s="50" t="s">
        <v>637</v>
      </c>
      <c r="E158" s="50" t="s">
        <v>595</v>
      </c>
      <c r="F158" s="127"/>
      <c r="G158" s="154">
        <f>G159</f>
        <v>5760</v>
      </c>
    </row>
    <row r="159" spans="1:7" s="269" customFormat="1" ht="17.25" customHeight="1">
      <c r="A159" s="11" t="s">
        <v>11</v>
      </c>
      <c r="B159" s="65" t="s">
        <v>339</v>
      </c>
      <c r="C159" s="104" t="s">
        <v>640</v>
      </c>
      <c r="D159" s="50" t="s">
        <v>637</v>
      </c>
      <c r="E159" s="50" t="s">
        <v>595</v>
      </c>
      <c r="F159" s="4" t="s">
        <v>12</v>
      </c>
      <c r="G159" s="12">
        <f>'приложение 5'!H111</f>
        <v>5760</v>
      </c>
    </row>
    <row r="160" spans="1:7" s="293" customFormat="1" ht="47.25" customHeight="1">
      <c r="A160" s="270" t="s">
        <v>137</v>
      </c>
      <c r="B160" s="292" t="s">
        <v>138</v>
      </c>
      <c r="C160" s="208" t="s">
        <v>639</v>
      </c>
      <c r="D160" s="210" t="s">
        <v>595</v>
      </c>
      <c r="E160" s="210" t="s">
        <v>670</v>
      </c>
      <c r="F160" s="210"/>
      <c r="G160" s="254">
        <f>G161+G163</f>
        <v>250</v>
      </c>
    </row>
    <row r="161" spans="1:7" ht="33" customHeight="1">
      <c r="A161" s="94" t="s">
        <v>139</v>
      </c>
      <c r="B161" s="128" t="s">
        <v>140</v>
      </c>
      <c r="C161" s="157" t="s">
        <v>639</v>
      </c>
      <c r="D161" s="127" t="s">
        <v>595</v>
      </c>
      <c r="E161" s="127" t="s">
        <v>670</v>
      </c>
      <c r="F161" s="127"/>
      <c r="G161" s="154">
        <f>G162</f>
        <v>100</v>
      </c>
    </row>
    <row r="162" spans="1:7" ht="32.25" customHeight="1">
      <c r="A162" s="6" t="s">
        <v>584</v>
      </c>
      <c r="B162" s="128" t="s">
        <v>141</v>
      </c>
      <c r="C162" s="157" t="s">
        <v>639</v>
      </c>
      <c r="D162" s="127" t="s">
        <v>595</v>
      </c>
      <c r="E162" s="127" t="s">
        <v>670</v>
      </c>
      <c r="F162" s="127" t="s">
        <v>6</v>
      </c>
      <c r="G162" s="154">
        <f>'приложение 5'!H195</f>
        <v>100</v>
      </c>
    </row>
    <row r="163" spans="1:7" ht="61.5" customHeight="1">
      <c r="A163" s="11" t="s">
        <v>304</v>
      </c>
      <c r="B163" s="189" t="s">
        <v>306</v>
      </c>
      <c r="C163" s="157" t="s">
        <v>682</v>
      </c>
      <c r="D163" s="127" t="s">
        <v>607</v>
      </c>
      <c r="E163" s="127" t="s">
        <v>600</v>
      </c>
      <c r="F163" s="127"/>
      <c r="G163" s="154">
        <f>G164</f>
        <v>150</v>
      </c>
    </row>
    <row r="164" spans="1:7" ht="20.25" customHeight="1">
      <c r="A164" s="11" t="s">
        <v>305</v>
      </c>
      <c r="B164" s="189" t="s">
        <v>307</v>
      </c>
      <c r="C164" s="157" t="s">
        <v>682</v>
      </c>
      <c r="D164" s="127" t="s">
        <v>607</v>
      </c>
      <c r="E164" s="127" t="s">
        <v>600</v>
      </c>
      <c r="F164" s="127"/>
      <c r="G164" s="154">
        <f>G165</f>
        <v>150</v>
      </c>
    </row>
    <row r="165" spans="1:7" ht="18" customHeight="1">
      <c r="A165" s="11" t="s">
        <v>11</v>
      </c>
      <c r="B165" s="189" t="s">
        <v>307</v>
      </c>
      <c r="C165" s="157" t="s">
        <v>682</v>
      </c>
      <c r="D165" s="127" t="s">
        <v>607</v>
      </c>
      <c r="E165" s="127" t="s">
        <v>600</v>
      </c>
      <c r="F165" s="127" t="s">
        <v>12</v>
      </c>
      <c r="G165" s="154">
        <f>'приложение 5'!H412</f>
        <v>150</v>
      </c>
    </row>
    <row r="166" spans="1:7" ht="48.75" customHeight="1">
      <c r="A166" s="271" t="s">
        <v>45</v>
      </c>
      <c r="B166" s="272" t="s">
        <v>520</v>
      </c>
      <c r="C166" s="273"/>
      <c r="D166" s="210"/>
      <c r="E166" s="210"/>
      <c r="F166" s="210"/>
      <c r="G166" s="274">
        <f>G167+G172+G175</f>
        <v>1835</v>
      </c>
    </row>
    <row r="167" spans="1:7" s="129" customFormat="1" ht="52.5" customHeight="1">
      <c r="A167" s="6" t="s">
        <v>370</v>
      </c>
      <c r="B167" s="152" t="s">
        <v>563</v>
      </c>
      <c r="C167" s="181"/>
      <c r="D167" s="4"/>
      <c r="E167" s="4"/>
      <c r="F167" s="4"/>
      <c r="G167" s="167">
        <f>G168+G170</f>
        <v>200</v>
      </c>
    </row>
    <row r="168" spans="1:7" s="129" customFormat="1" ht="35.25" customHeight="1">
      <c r="A168" s="6" t="s">
        <v>565</v>
      </c>
      <c r="B168" s="152" t="s">
        <v>566</v>
      </c>
      <c r="C168" s="104" t="s">
        <v>639</v>
      </c>
      <c r="D168" s="4" t="s">
        <v>595</v>
      </c>
      <c r="E168" s="4" t="s">
        <v>670</v>
      </c>
      <c r="F168" s="4"/>
      <c r="G168" s="167">
        <f>G169</f>
        <v>0</v>
      </c>
    </row>
    <row r="169" spans="1:7" s="129" customFormat="1" ht="27" customHeight="1">
      <c r="A169" s="6" t="s">
        <v>584</v>
      </c>
      <c r="B169" s="152" t="s">
        <v>567</v>
      </c>
      <c r="C169" s="104" t="s">
        <v>639</v>
      </c>
      <c r="D169" s="4" t="s">
        <v>595</v>
      </c>
      <c r="E169" s="4" t="s">
        <v>670</v>
      </c>
      <c r="F169" s="4" t="s">
        <v>6</v>
      </c>
      <c r="G169" s="167">
        <f>'приложение 5'!H199</f>
        <v>0</v>
      </c>
    </row>
    <row r="170" spans="1:7" s="129" customFormat="1" ht="32.25" customHeight="1">
      <c r="A170" s="6" t="s">
        <v>562</v>
      </c>
      <c r="B170" s="152" t="s">
        <v>564</v>
      </c>
      <c r="C170" s="104" t="s">
        <v>639</v>
      </c>
      <c r="D170" s="4" t="s">
        <v>595</v>
      </c>
      <c r="E170" s="4" t="s">
        <v>670</v>
      </c>
      <c r="F170" s="4"/>
      <c r="G170" s="167">
        <f>G171</f>
        <v>200</v>
      </c>
    </row>
    <row r="171" spans="1:7" s="129" customFormat="1" ht="31.5" customHeight="1">
      <c r="A171" s="6" t="s">
        <v>584</v>
      </c>
      <c r="B171" s="152" t="s">
        <v>564</v>
      </c>
      <c r="C171" s="104" t="s">
        <v>639</v>
      </c>
      <c r="D171" s="4" t="s">
        <v>595</v>
      </c>
      <c r="E171" s="4" t="s">
        <v>670</v>
      </c>
      <c r="F171" s="4" t="s">
        <v>6</v>
      </c>
      <c r="G171" s="167">
        <f>'приложение 5'!H201</f>
        <v>200</v>
      </c>
    </row>
    <row r="172" spans="1:7" s="129" customFormat="1" ht="36.75" customHeight="1">
      <c r="A172" s="6" t="s">
        <v>359</v>
      </c>
      <c r="B172" s="152" t="s">
        <v>284</v>
      </c>
      <c r="C172" s="181"/>
      <c r="D172" s="4"/>
      <c r="E172" s="4"/>
      <c r="F172" s="4"/>
      <c r="G172" s="167">
        <f>G173</f>
        <v>5</v>
      </c>
    </row>
    <row r="173" spans="1:7" s="129" customFormat="1" ht="37.5" customHeight="1">
      <c r="A173" s="6" t="s">
        <v>568</v>
      </c>
      <c r="B173" s="152" t="s">
        <v>285</v>
      </c>
      <c r="C173" s="181"/>
      <c r="D173" s="4"/>
      <c r="E173" s="4"/>
      <c r="F173" s="4"/>
      <c r="G173" s="167">
        <f>G174</f>
        <v>5</v>
      </c>
    </row>
    <row r="174" spans="1:7" s="129" customFormat="1" ht="27.75" customHeight="1">
      <c r="A174" s="6" t="s">
        <v>584</v>
      </c>
      <c r="B174" s="152" t="s">
        <v>285</v>
      </c>
      <c r="C174" s="181">
        <v>116</v>
      </c>
      <c r="D174" s="4" t="s">
        <v>595</v>
      </c>
      <c r="E174" s="4" t="s">
        <v>670</v>
      </c>
      <c r="F174" s="4" t="s">
        <v>6</v>
      </c>
      <c r="G174" s="167">
        <f>'приложение 5'!H204</f>
        <v>5</v>
      </c>
    </row>
    <row r="175" spans="1:7" s="129" customFormat="1" ht="47.25" customHeight="1">
      <c r="A175" s="6" t="s">
        <v>419</v>
      </c>
      <c r="B175" s="152" t="s">
        <v>570</v>
      </c>
      <c r="C175" s="181"/>
      <c r="D175" s="4"/>
      <c r="E175" s="4"/>
      <c r="F175" s="4"/>
      <c r="G175" s="167">
        <f>G176+G178</f>
        <v>1630</v>
      </c>
    </row>
    <row r="176" spans="1:7" s="129" customFormat="1" ht="15.75" customHeight="1">
      <c r="A176" s="6" t="s">
        <v>569</v>
      </c>
      <c r="B176" s="152" t="s">
        <v>571</v>
      </c>
      <c r="C176" s="104" t="s">
        <v>678</v>
      </c>
      <c r="D176" s="4" t="s">
        <v>624</v>
      </c>
      <c r="E176" s="4" t="s">
        <v>595</v>
      </c>
      <c r="F176" s="4"/>
      <c r="G176" s="167">
        <f>G177</f>
        <v>1616.5</v>
      </c>
    </row>
    <row r="177" spans="1:7" s="129" customFormat="1" ht="30.75" customHeight="1">
      <c r="A177" s="6" t="s">
        <v>588</v>
      </c>
      <c r="B177" s="152" t="s">
        <v>571</v>
      </c>
      <c r="C177" s="104" t="s">
        <v>678</v>
      </c>
      <c r="D177" s="4" t="s">
        <v>624</v>
      </c>
      <c r="E177" s="4" t="s">
        <v>595</v>
      </c>
      <c r="F177" s="4" t="s">
        <v>589</v>
      </c>
      <c r="G177" s="167">
        <f>'приложение 5'!H543</f>
        <v>1616.5</v>
      </c>
    </row>
    <row r="178" spans="1:7" s="129" customFormat="1" ht="30.75" customHeight="1">
      <c r="A178" s="6" t="s">
        <v>584</v>
      </c>
      <c r="B178" s="152" t="s">
        <v>571</v>
      </c>
      <c r="C178" s="104" t="s">
        <v>678</v>
      </c>
      <c r="D178" s="4" t="s">
        <v>624</v>
      </c>
      <c r="E178" s="4" t="s">
        <v>595</v>
      </c>
      <c r="F178" s="4" t="s">
        <v>6</v>
      </c>
      <c r="G178" s="167">
        <f>'приложение 5'!H544</f>
        <v>13.5</v>
      </c>
    </row>
    <row r="179" spans="1:7" s="129" customFormat="1" ht="53.25" customHeight="1">
      <c r="A179" s="15" t="s">
        <v>280</v>
      </c>
      <c r="B179" s="275" t="s">
        <v>521</v>
      </c>
      <c r="C179" s="179"/>
      <c r="D179" s="7"/>
      <c r="E179" s="7"/>
      <c r="F179" s="7"/>
      <c r="G179" s="204">
        <f>G180+G191+G194+G196+G199</f>
        <v>19347.300000000003</v>
      </c>
    </row>
    <row r="180" spans="1:7" s="129" customFormat="1" ht="48" customHeight="1">
      <c r="A180" s="6" t="s">
        <v>416</v>
      </c>
      <c r="B180" s="152" t="s">
        <v>522</v>
      </c>
      <c r="C180" s="276"/>
      <c r="D180" s="277"/>
      <c r="E180" s="277"/>
      <c r="F180" s="277"/>
      <c r="G180" s="167">
        <f>G181+G184+G187</f>
        <v>10331.100000000002</v>
      </c>
    </row>
    <row r="181" spans="1:7" s="129" customFormat="1" ht="26.25" customHeight="1">
      <c r="A181" s="9" t="s">
        <v>23</v>
      </c>
      <c r="B181" s="152" t="s">
        <v>523</v>
      </c>
      <c r="C181" s="181"/>
      <c r="D181" s="4"/>
      <c r="E181" s="4"/>
      <c r="F181" s="4"/>
      <c r="G181" s="167">
        <f>G182+G183</f>
        <v>4887.3</v>
      </c>
    </row>
    <row r="182" spans="1:7" s="129" customFormat="1" ht="25.5" customHeight="1">
      <c r="A182" s="6" t="s">
        <v>584</v>
      </c>
      <c r="B182" s="152" t="s">
        <v>523</v>
      </c>
      <c r="C182" s="181">
        <v>555</v>
      </c>
      <c r="D182" s="104" t="s">
        <v>608</v>
      </c>
      <c r="E182" s="104" t="s">
        <v>610</v>
      </c>
      <c r="F182" s="4" t="s">
        <v>6</v>
      </c>
      <c r="G182" s="167">
        <f>'приложение 5'!H503</f>
        <v>0</v>
      </c>
    </row>
    <row r="183" spans="1:7" s="129" customFormat="1" ht="24.75" customHeight="1">
      <c r="A183" s="9" t="s">
        <v>173</v>
      </c>
      <c r="B183" s="152" t="s">
        <v>523</v>
      </c>
      <c r="C183" s="181">
        <v>555</v>
      </c>
      <c r="D183" s="4" t="s">
        <v>608</v>
      </c>
      <c r="E183" s="4" t="s">
        <v>610</v>
      </c>
      <c r="F183" s="4" t="s">
        <v>172</v>
      </c>
      <c r="G183" s="167">
        <f>'приложение 5'!H504</f>
        <v>4887.3</v>
      </c>
    </row>
    <row r="184" spans="1:7" s="129" customFormat="1" ht="44.25" customHeight="1">
      <c r="A184" s="145" t="s">
        <v>201</v>
      </c>
      <c r="B184" s="152" t="s">
        <v>553</v>
      </c>
      <c r="C184" s="181">
        <v>555</v>
      </c>
      <c r="D184" s="104" t="s">
        <v>608</v>
      </c>
      <c r="E184" s="104" t="s">
        <v>610</v>
      </c>
      <c r="F184" s="4"/>
      <c r="G184" s="137">
        <f>G186</f>
        <v>4180.1</v>
      </c>
    </row>
    <row r="185" spans="1:7" s="129" customFormat="1" ht="18.75" customHeight="1" hidden="1">
      <c r="A185" s="6" t="s">
        <v>10</v>
      </c>
      <c r="B185" s="152" t="s">
        <v>553</v>
      </c>
      <c r="C185" s="181">
        <v>555</v>
      </c>
      <c r="D185" s="104" t="s">
        <v>608</v>
      </c>
      <c r="E185" s="104" t="s">
        <v>610</v>
      </c>
      <c r="F185" s="4"/>
      <c r="G185" s="137">
        <v>0</v>
      </c>
    </row>
    <row r="186" spans="1:7" s="129" customFormat="1" ht="26.25" customHeight="1">
      <c r="A186" s="6" t="s">
        <v>173</v>
      </c>
      <c r="B186" s="152" t="s">
        <v>553</v>
      </c>
      <c r="C186" s="181">
        <v>555</v>
      </c>
      <c r="D186" s="104" t="s">
        <v>608</v>
      </c>
      <c r="E186" s="104" t="s">
        <v>610</v>
      </c>
      <c r="F186" s="4" t="s">
        <v>172</v>
      </c>
      <c r="G186" s="137">
        <f>'приложение 5'!H507</f>
        <v>4180.1</v>
      </c>
    </row>
    <row r="187" spans="1:7" s="129" customFormat="1" ht="19.5" customHeight="1" hidden="1">
      <c r="A187" s="145" t="s">
        <v>554</v>
      </c>
      <c r="B187" s="152" t="s">
        <v>27</v>
      </c>
      <c r="C187" s="181">
        <v>555</v>
      </c>
      <c r="D187" s="104" t="s">
        <v>608</v>
      </c>
      <c r="E187" s="104" t="s">
        <v>610</v>
      </c>
      <c r="F187" s="4"/>
      <c r="G187" s="137">
        <f>G188</f>
        <v>1263.6999999999998</v>
      </c>
    </row>
    <row r="188" spans="1:7" s="129" customFormat="1" ht="20.25" customHeight="1" hidden="1">
      <c r="A188" s="6" t="s">
        <v>173</v>
      </c>
      <c r="B188" s="152" t="s">
        <v>27</v>
      </c>
      <c r="C188" s="181">
        <v>555</v>
      </c>
      <c r="D188" s="104" t="s">
        <v>608</v>
      </c>
      <c r="E188" s="104" t="s">
        <v>610</v>
      </c>
      <c r="F188" s="4" t="s">
        <v>172</v>
      </c>
      <c r="G188" s="137">
        <f>'приложение 5'!H509</f>
        <v>1263.6999999999998</v>
      </c>
    </row>
    <row r="189" spans="1:7" s="129" customFormat="1" ht="18" customHeight="1" hidden="1">
      <c r="A189" s="145"/>
      <c r="B189" s="152"/>
      <c r="C189" s="181"/>
      <c r="D189" s="4"/>
      <c r="E189" s="4"/>
      <c r="F189" s="4"/>
      <c r="G189" s="167"/>
    </row>
    <row r="190" spans="1:7" s="129" customFormat="1" ht="15.75" customHeight="1">
      <c r="A190" s="6" t="s">
        <v>10</v>
      </c>
      <c r="B190" s="152" t="s">
        <v>202</v>
      </c>
      <c r="C190" s="181">
        <v>555</v>
      </c>
      <c r="D190" s="4" t="s">
        <v>608</v>
      </c>
      <c r="E190" s="4" t="s">
        <v>610</v>
      </c>
      <c r="F190" s="4" t="s">
        <v>6</v>
      </c>
      <c r="G190" s="167">
        <v>0</v>
      </c>
    </row>
    <row r="191" spans="1:7" s="129" customFormat="1" ht="36" customHeight="1">
      <c r="A191" s="13" t="s">
        <v>417</v>
      </c>
      <c r="B191" s="152" t="s">
        <v>499</v>
      </c>
      <c r="C191" s="181"/>
      <c r="D191" s="4"/>
      <c r="E191" s="4"/>
      <c r="F191" s="4"/>
      <c r="G191" s="167">
        <f>G193+G192</f>
        <v>4158.5</v>
      </c>
    </row>
    <row r="192" spans="1:7" s="129" customFormat="1" ht="36.75" customHeight="1">
      <c r="A192" s="6" t="s">
        <v>584</v>
      </c>
      <c r="B192" s="152" t="s">
        <v>499</v>
      </c>
      <c r="C192" s="181">
        <v>116</v>
      </c>
      <c r="D192" s="104" t="s">
        <v>608</v>
      </c>
      <c r="E192" s="104" t="s">
        <v>610</v>
      </c>
      <c r="F192" s="4" t="s">
        <v>6</v>
      </c>
      <c r="G192" s="167">
        <f>'приложение 5'!H249</f>
        <v>67.8</v>
      </c>
    </row>
    <row r="193" spans="1:7" s="129" customFormat="1" ht="21" customHeight="1">
      <c r="A193" s="9" t="s">
        <v>173</v>
      </c>
      <c r="B193" s="152" t="s">
        <v>499</v>
      </c>
      <c r="C193" s="181">
        <v>555</v>
      </c>
      <c r="D193" s="104" t="s">
        <v>608</v>
      </c>
      <c r="E193" s="104" t="s">
        <v>610</v>
      </c>
      <c r="F193" s="4" t="s">
        <v>172</v>
      </c>
      <c r="G193" s="167">
        <f>'приложение 5'!H511</f>
        <v>4090.7</v>
      </c>
    </row>
    <row r="194" spans="1:7" s="129" customFormat="1" ht="35.25" customHeight="1">
      <c r="A194" s="13" t="s">
        <v>418</v>
      </c>
      <c r="B194" s="152" t="s">
        <v>229</v>
      </c>
      <c r="C194" s="181">
        <v>555</v>
      </c>
      <c r="D194" s="4" t="s">
        <v>608</v>
      </c>
      <c r="E194" s="4" t="s">
        <v>599</v>
      </c>
      <c r="F194" s="4"/>
      <c r="G194" s="167">
        <f>G195</f>
        <v>4604</v>
      </c>
    </row>
    <row r="195" spans="1:7" s="129" customFormat="1" ht="25.5" customHeight="1">
      <c r="A195" s="6" t="s">
        <v>173</v>
      </c>
      <c r="B195" s="152" t="s">
        <v>229</v>
      </c>
      <c r="C195" s="181">
        <v>555</v>
      </c>
      <c r="D195" s="4" t="s">
        <v>608</v>
      </c>
      <c r="E195" s="4" t="s">
        <v>610</v>
      </c>
      <c r="F195" s="4" t="s">
        <v>172</v>
      </c>
      <c r="G195" s="167">
        <f>'приложение 5'!H513</f>
        <v>4604</v>
      </c>
    </row>
    <row r="196" spans="1:7" s="129" customFormat="1" ht="67.5" customHeight="1" hidden="1">
      <c r="A196" s="150" t="s">
        <v>31</v>
      </c>
      <c r="B196" s="151" t="s">
        <v>32</v>
      </c>
      <c r="C196" s="104" t="s">
        <v>639</v>
      </c>
      <c r="D196" s="104" t="s">
        <v>608</v>
      </c>
      <c r="E196" s="104" t="s">
        <v>610</v>
      </c>
      <c r="F196" s="4"/>
      <c r="G196" s="167">
        <f>G197</f>
        <v>0</v>
      </c>
    </row>
    <row r="197" spans="1:7" s="129" customFormat="1" ht="19.5" customHeight="1" hidden="1">
      <c r="A197" s="6" t="s">
        <v>33</v>
      </c>
      <c r="B197" s="152" t="s">
        <v>32</v>
      </c>
      <c r="C197" s="104" t="s">
        <v>639</v>
      </c>
      <c r="D197" s="131" t="s">
        <v>608</v>
      </c>
      <c r="E197" s="131" t="s">
        <v>610</v>
      </c>
      <c r="F197" s="4"/>
      <c r="G197" s="167">
        <f>G198</f>
        <v>0</v>
      </c>
    </row>
    <row r="198" spans="1:7" s="129" customFormat="1" ht="35.25" customHeight="1" hidden="1">
      <c r="A198" s="6" t="s">
        <v>579</v>
      </c>
      <c r="B198" s="152" t="s">
        <v>32</v>
      </c>
      <c r="C198" s="104" t="s">
        <v>639</v>
      </c>
      <c r="D198" s="131" t="s">
        <v>608</v>
      </c>
      <c r="E198" s="131" t="s">
        <v>610</v>
      </c>
      <c r="F198" s="4" t="s">
        <v>6</v>
      </c>
      <c r="G198" s="167">
        <v>0</v>
      </c>
    </row>
    <row r="199" spans="1:7" s="129" customFormat="1" ht="35.25" customHeight="1">
      <c r="A199" s="106" t="s">
        <v>397</v>
      </c>
      <c r="B199" s="107" t="s">
        <v>398</v>
      </c>
      <c r="C199" s="104"/>
      <c r="D199" s="7"/>
      <c r="E199" s="7"/>
      <c r="F199" s="4"/>
      <c r="G199" s="167">
        <f>G200</f>
        <v>253.7</v>
      </c>
    </row>
    <row r="200" spans="1:7" s="129" customFormat="1" ht="35.25" customHeight="1">
      <c r="A200" s="6" t="s">
        <v>584</v>
      </c>
      <c r="B200" s="107" t="s">
        <v>399</v>
      </c>
      <c r="C200" s="104" t="s">
        <v>681</v>
      </c>
      <c r="D200" s="7" t="s">
        <v>608</v>
      </c>
      <c r="E200" s="7" t="s">
        <v>610</v>
      </c>
      <c r="F200" s="4" t="s">
        <v>6</v>
      </c>
      <c r="G200" s="167">
        <f>'приложение 5'!H348</f>
        <v>253.7</v>
      </c>
    </row>
    <row r="201" spans="1:7" s="129" customFormat="1" ht="40.5" customHeight="1">
      <c r="A201" s="278" t="s">
        <v>532</v>
      </c>
      <c r="B201" s="5" t="s">
        <v>533</v>
      </c>
      <c r="C201" s="179"/>
      <c r="D201" s="7"/>
      <c r="E201" s="7"/>
      <c r="F201" s="7"/>
      <c r="G201" s="204">
        <f>G202+G208</f>
        <v>3035</v>
      </c>
    </row>
    <row r="202" spans="1:7" s="129" customFormat="1" ht="44.25" customHeight="1">
      <c r="A202" s="59" t="s">
        <v>108</v>
      </c>
      <c r="B202" s="5" t="s">
        <v>534</v>
      </c>
      <c r="C202" s="181"/>
      <c r="D202" s="104"/>
      <c r="E202" s="104"/>
      <c r="F202" s="4"/>
      <c r="G202" s="167">
        <f>G203+G206</f>
        <v>2370</v>
      </c>
    </row>
    <row r="203" spans="1:7" s="129" customFormat="1" ht="27" customHeight="1">
      <c r="A203" s="59" t="s">
        <v>107</v>
      </c>
      <c r="B203" s="5" t="s">
        <v>538</v>
      </c>
      <c r="C203" s="181">
        <v>116</v>
      </c>
      <c r="D203" s="104" t="s">
        <v>598</v>
      </c>
      <c r="E203" s="104" t="s">
        <v>600</v>
      </c>
      <c r="F203" s="4"/>
      <c r="G203" s="167">
        <f>G204+G205</f>
        <v>1500</v>
      </c>
    </row>
    <row r="204" spans="1:7" s="129" customFormat="1" ht="27" customHeight="1">
      <c r="A204" s="6" t="s">
        <v>584</v>
      </c>
      <c r="B204" s="5" t="s">
        <v>538</v>
      </c>
      <c r="C204" s="181">
        <v>116</v>
      </c>
      <c r="D204" s="104" t="s">
        <v>598</v>
      </c>
      <c r="E204" s="104" t="s">
        <v>600</v>
      </c>
      <c r="F204" s="4" t="s">
        <v>6</v>
      </c>
      <c r="G204" s="167">
        <f>'приложение 5'!H264</f>
        <v>1500</v>
      </c>
    </row>
    <row r="205" spans="1:7" s="129" customFormat="1" ht="30" customHeight="1" hidden="1">
      <c r="A205" s="6" t="s">
        <v>173</v>
      </c>
      <c r="B205" s="5" t="s">
        <v>538</v>
      </c>
      <c r="C205" s="181">
        <v>555</v>
      </c>
      <c r="D205" s="104" t="s">
        <v>598</v>
      </c>
      <c r="E205" s="104" t="s">
        <v>600</v>
      </c>
      <c r="F205" s="4" t="s">
        <v>172</v>
      </c>
      <c r="G205" s="167">
        <f>'приложение 5'!H522</f>
        <v>0</v>
      </c>
    </row>
    <row r="206" spans="1:7" s="129" customFormat="1" ht="17.25" customHeight="1">
      <c r="A206" s="9" t="s">
        <v>113</v>
      </c>
      <c r="B206" s="5" t="s">
        <v>514</v>
      </c>
      <c r="C206" s="181">
        <v>555</v>
      </c>
      <c r="D206" s="104" t="s">
        <v>598</v>
      </c>
      <c r="E206" s="104" t="s">
        <v>600</v>
      </c>
      <c r="F206" s="4"/>
      <c r="G206" s="167">
        <f>G207</f>
        <v>870</v>
      </c>
    </row>
    <row r="207" spans="1:7" s="129" customFormat="1" ht="18" customHeight="1">
      <c r="A207" s="6" t="s">
        <v>173</v>
      </c>
      <c r="B207" s="5" t="s">
        <v>514</v>
      </c>
      <c r="C207" s="181">
        <v>555</v>
      </c>
      <c r="D207" s="104" t="s">
        <v>598</v>
      </c>
      <c r="E207" s="104" t="s">
        <v>600</v>
      </c>
      <c r="F207" s="4" t="s">
        <v>172</v>
      </c>
      <c r="G207" s="167">
        <f>'приложение 5'!H524</f>
        <v>870</v>
      </c>
    </row>
    <row r="208" spans="1:7" s="129" customFormat="1" ht="36.75" customHeight="1">
      <c r="A208" s="9" t="s">
        <v>366</v>
      </c>
      <c r="B208" s="5" t="s">
        <v>539</v>
      </c>
      <c r="C208" s="181"/>
      <c r="D208" s="104"/>
      <c r="E208" s="104"/>
      <c r="F208" s="4"/>
      <c r="G208" s="167">
        <f>G209+G212</f>
        <v>665</v>
      </c>
    </row>
    <row r="209" spans="1:7" s="129" customFormat="1" ht="34.5" customHeight="1">
      <c r="A209" s="59" t="s">
        <v>109</v>
      </c>
      <c r="B209" s="5" t="s">
        <v>540</v>
      </c>
      <c r="C209" s="181">
        <v>116</v>
      </c>
      <c r="D209" s="104" t="s">
        <v>598</v>
      </c>
      <c r="E209" s="104" t="s">
        <v>600</v>
      </c>
      <c r="F209" s="4"/>
      <c r="G209" s="167">
        <f>G210</f>
        <v>65</v>
      </c>
    </row>
    <row r="210" spans="1:7" s="129" customFormat="1" ht="31.5" customHeight="1">
      <c r="A210" s="6" t="s">
        <v>584</v>
      </c>
      <c r="B210" s="5" t="s">
        <v>540</v>
      </c>
      <c r="C210" s="181">
        <v>116</v>
      </c>
      <c r="D210" s="104" t="s">
        <v>598</v>
      </c>
      <c r="E210" s="104" t="s">
        <v>600</v>
      </c>
      <c r="F210" s="4" t="s">
        <v>6</v>
      </c>
      <c r="G210" s="167">
        <f>'приложение 5'!H267</f>
        <v>65</v>
      </c>
    </row>
    <row r="211" spans="1:7" s="129" customFormat="1" ht="24" customHeight="1">
      <c r="A211" s="6" t="s">
        <v>173</v>
      </c>
      <c r="B211" s="5" t="s">
        <v>540</v>
      </c>
      <c r="C211" s="181">
        <v>555</v>
      </c>
      <c r="D211" s="104" t="s">
        <v>598</v>
      </c>
      <c r="E211" s="104" t="s">
        <v>600</v>
      </c>
      <c r="F211" s="4" t="s">
        <v>172</v>
      </c>
      <c r="G211" s="137">
        <f>'приложение 5'!H527</f>
        <v>352.3</v>
      </c>
    </row>
    <row r="212" spans="1:7" s="129" customFormat="1" ht="21" customHeight="1">
      <c r="A212" s="9" t="s">
        <v>113</v>
      </c>
      <c r="B212" s="5" t="s">
        <v>515</v>
      </c>
      <c r="C212" s="181">
        <v>555</v>
      </c>
      <c r="D212" s="104" t="s">
        <v>598</v>
      </c>
      <c r="E212" s="104" t="s">
        <v>600</v>
      </c>
      <c r="F212" s="4"/>
      <c r="G212" s="12">
        <f>G213</f>
        <v>600</v>
      </c>
    </row>
    <row r="213" spans="1:7" s="129" customFormat="1" ht="18" customHeight="1">
      <c r="A213" s="6" t="s">
        <v>173</v>
      </c>
      <c r="B213" s="5" t="s">
        <v>515</v>
      </c>
      <c r="C213" s="181">
        <v>555</v>
      </c>
      <c r="D213" s="104" t="s">
        <v>598</v>
      </c>
      <c r="E213" s="104" t="s">
        <v>600</v>
      </c>
      <c r="F213" s="4" t="s">
        <v>172</v>
      </c>
      <c r="G213" s="12">
        <f>'приложение 5'!H529</f>
        <v>600</v>
      </c>
    </row>
    <row r="214" spans="1:7" s="129" customFormat="1" ht="42" customHeight="1">
      <c r="A214" s="15" t="s">
        <v>248</v>
      </c>
      <c r="B214" s="132" t="s">
        <v>247</v>
      </c>
      <c r="C214" s="179"/>
      <c r="D214" s="131"/>
      <c r="E214" s="131"/>
      <c r="F214" s="7"/>
      <c r="G214" s="204">
        <f>G215+G218+G227</f>
        <v>29576.9</v>
      </c>
    </row>
    <row r="215" spans="1:7" s="129" customFormat="1" ht="62.25" customHeight="1">
      <c r="A215" s="6" t="s">
        <v>420</v>
      </c>
      <c r="B215" s="155" t="s">
        <v>249</v>
      </c>
      <c r="C215" s="279"/>
      <c r="D215" s="279"/>
      <c r="E215" s="279"/>
      <c r="F215" s="279"/>
      <c r="G215" s="167">
        <f>G216</f>
        <v>145</v>
      </c>
    </row>
    <row r="216" spans="1:7" s="129" customFormat="1" ht="15.75" customHeight="1">
      <c r="A216" s="6" t="s">
        <v>421</v>
      </c>
      <c r="B216" s="155" t="s">
        <v>256</v>
      </c>
      <c r="C216" s="107">
        <v>555</v>
      </c>
      <c r="D216" s="107"/>
      <c r="E216" s="104"/>
      <c r="F216" s="4"/>
      <c r="G216" s="167">
        <f>G217</f>
        <v>145</v>
      </c>
    </row>
    <row r="217" spans="1:7" s="129" customFormat="1" ht="15.75" customHeight="1">
      <c r="A217" s="90" t="s">
        <v>174</v>
      </c>
      <c r="B217" s="155" t="s">
        <v>256</v>
      </c>
      <c r="C217" s="107">
        <v>555</v>
      </c>
      <c r="D217" s="107">
        <v>13</v>
      </c>
      <c r="E217" s="104" t="s">
        <v>595</v>
      </c>
      <c r="F217" s="4" t="s">
        <v>582</v>
      </c>
      <c r="G217" s="167">
        <f>'приложение 5'!H553</f>
        <v>145</v>
      </c>
    </row>
    <row r="218" spans="1:7" s="129" customFormat="1" ht="31.5" customHeight="1">
      <c r="A218" s="6" t="s">
        <v>422</v>
      </c>
      <c r="B218" s="107" t="s">
        <v>250</v>
      </c>
      <c r="C218" s="144"/>
      <c r="D218" s="144"/>
      <c r="E218" s="280"/>
      <c r="F218" s="280"/>
      <c r="G218" s="167">
        <f>G219+G224</f>
        <v>23856.800000000003</v>
      </c>
    </row>
    <row r="219" spans="1:7" s="129" customFormat="1" ht="30.75" customHeight="1">
      <c r="A219" s="9" t="s">
        <v>426</v>
      </c>
      <c r="B219" s="107" t="s">
        <v>257</v>
      </c>
      <c r="C219" s="144"/>
      <c r="D219" s="144"/>
      <c r="E219" s="280"/>
      <c r="F219" s="280"/>
      <c r="G219" s="167">
        <f>G220+G222</f>
        <v>7704.6</v>
      </c>
    </row>
    <row r="220" spans="1:7" s="129" customFormat="1" ht="29.25" customHeight="1">
      <c r="A220" s="9" t="s">
        <v>428</v>
      </c>
      <c r="B220" s="107" t="s">
        <v>258</v>
      </c>
      <c r="C220" s="107"/>
      <c r="D220" s="107"/>
      <c r="E220" s="104"/>
      <c r="F220" s="104"/>
      <c r="G220" s="167">
        <f>G221</f>
        <v>5532.2</v>
      </c>
    </row>
    <row r="221" spans="1:7" s="129" customFormat="1" ht="15" customHeight="1">
      <c r="A221" s="6" t="s">
        <v>576</v>
      </c>
      <c r="B221" s="107" t="s">
        <v>258</v>
      </c>
      <c r="C221" s="107">
        <v>555</v>
      </c>
      <c r="D221" s="107">
        <v>14</v>
      </c>
      <c r="E221" s="104" t="s">
        <v>595</v>
      </c>
      <c r="F221" s="104" t="s">
        <v>577</v>
      </c>
      <c r="G221" s="167">
        <f>'приложение 5'!H560</f>
        <v>5532.2</v>
      </c>
    </row>
    <row r="222" spans="1:7" s="129" customFormat="1" ht="98.25" customHeight="1">
      <c r="A222" s="9" t="s">
        <v>425</v>
      </c>
      <c r="B222" s="107" t="s">
        <v>259</v>
      </c>
      <c r="C222" s="107"/>
      <c r="D222" s="107"/>
      <c r="E222" s="104"/>
      <c r="F222" s="104"/>
      <c r="G222" s="167">
        <f>G223</f>
        <v>2172.4</v>
      </c>
    </row>
    <row r="223" spans="1:7" s="129" customFormat="1" ht="17.25" customHeight="1">
      <c r="A223" s="6" t="s">
        <v>576</v>
      </c>
      <c r="B223" s="107" t="s">
        <v>259</v>
      </c>
      <c r="C223" s="107">
        <v>555</v>
      </c>
      <c r="D223" s="107">
        <v>14</v>
      </c>
      <c r="E223" s="186" t="s">
        <v>595</v>
      </c>
      <c r="F223" s="107">
        <v>510</v>
      </c>
      <c r="G223" s="167">
        <f>'приложение 5'!H562</f>
        <v>2172.4</v>
      </c>
    </row>
    <row r="224" spans="1:7" s="129" customFormat="1" ht="30" customHeight="1">
      <c r="A224" s="9" t="s">
        <v>427</v>
      </c>
      <c r="B224" s="107" t="s">
        <v>260</v>
      </c>
      <c r="C224" s="107"/>
      <c r="D224" s="107"/>
      <c r="E224" s="186"/>
      <c r="F224" s="107"/>
      <c r="G224" s="167">
        <f>G225</f>
        <v>16152.2</v>
      </c>
    </row>
    <row r="225" spans="1:7" s="129" customFormat="1" ht="33" customHeight="1">
      <c r="A225" s="9" t="s">
        <v>429</v>
      </c>
      <c r="B225" s="107" t="s">
        <v>261</v>
      </c>
      <c r="C225" s="107"/>
      <c r="D225" s="107"/>
      <c r="E225" s="186"/>
      <c r="F225" s="107"/>
      <c r="G225" s="167">
        <f>G226</f>
        <v>16152.2</v>
      </c>
    </row>
    <row r="226" spans="1:7" s="129" customFormat="1" ht="14.25" customHeight="1">
      <c r="A226" s="6" t="s">
        <v>576</v>
      </c>
      <c r="B226" s="107" t="s">
        <v>252</v>
      </c>
      <c r="C226" s="107">
        <v>555</v>
      </c>
      <c r="D226" s="107">
        <v>14</v>
      </c>
      <c r="E226" s="186" t="s">
        <v>600</v>
      </c>
      <c r="F226" s="107">
        <v>510</v>
      </c>
      <c r="G226" s="167">
        <f>'приложение 5'!H568</f>
        <v>16152.2</v>
      </c>
    </row>
    <row r="227" spans="1:7" s="129" customFormat="1" ht="45" customHeight="1">
      <c r="A227" s="18" t="s">
        <v>413</v>
      </c>
      <c r="B227" s="107" t="s">
        <v>251</v>
      </c>
      <c r="C227" s="144"/>
      <c r="D227" s="144"/>
      <c r="E227" s="144"/>
      <c r="F227" s="144"/>
      <c r="G227" s="167">
        <f>G228+G232</f>
        <v>5575.1</v>
      </c>
    </row>
    <row r="228" spans="1:7" s="129" customFormat="1" ht="32.25" customHeight="1">
      <c r="A228" s="9" t="s">
        <v>79</v>
      </c>
      <c r="B228" s="107" t="s">
        <v>253</v>
      </c>
      <c r="C228" s="107">
        <v>555</v>
      </c>
      <c r="D228" s="104" t="s">
        <v>595</v>
      </c>
      <c r="E228" s="104" t="s">
        <v>606</v>
      </c>
      <c r="F228" s="107"/>
      <c r="G228" s="167">
        <f>G229+G230+G231</f>
        <v>5297.5</v>
      </c>
    </row>
    <row r="229" spans="1:7" s="129" customFormat="1" ht="33" customHeight="1">
      <c r="A229" s="9" t="s">
        <v>587</v>
      </c>
      <c r="B229" s="107" t="s">
        <v>253</v>
      </c>
      <c r="C229" s="107">
        <v>555</v>
      </c>
      <c r="D229" s="104" t="s">
        <v>595</v>
      </c>
      <c r="E229" s="104" t="s">
        <v>606</v>
      </c>
      <c r="F229" s="107">
        <v>120</v>
      </c>
      <c r="G229" s="167">
        <f>'приложение 5'!H477</f>
        <v>4759.8</v>
      </c>
    </row>
    <row r="230" spans="1:7" s="129" customFormat="1" ht="25.5">
      <c r="A230" s="9" t="s">
        <v>584</v>
      </c>
      <c r="B230" s="107" t="s">
        <v>253</v>
      </c>
      <c r="C230" s="107">
        <v>555</v>
      </c>
      <c r="D230" s="104" t="s">
        <v>595</v>
      </c>
      <c r="E230" s="104" t="s">
        <v>606</v>
      </c>
      <c r="F230" s="107">
        <v>240</v>
      </c>
      <c r="G230" s="167">
        <f>'приложение 5'!H478</f>
        <v>517.7</v>
      </c>
    </row>
    <row r="231" spans="1:7" s="129" customFormat="1" ht="12.75">
      <c r="A231" s="145" t="s">
        <v>5</v>
      </c>
      <c r="B231" s="107" t="s">
        <v>253</v>
      </c>
      <c r="C231" s="107">
        <v>555</v>
      </c>
      <c r="D231" s="104" t="s">
        <v>595</v>
      </c>
      <c r="E231" s="104" t="s">
        <v>606</v>
      </c>
      <c r="F231" s="107">
        <v>850</v>
      </c>
      <c r="G231" s="167">
        <f>'приложение 5'!H479</f>
        <v>20</v>
      </c>
    </row>
    <row r="232" spans="1:7" s="129" customFormat="1" ht="34.5" customHeight="1">
      <c r="A232" s="59" t="s">
        <v>353</v>
      </c>
      <c r="B232" s="107" t="s">
        <v>255</v>
      </c>
      <c r="C232" s="107">
        <v>555</v>
      </c>
      <c r="D232" s="104" t="s">
        <v>595</v>
      </c>
      <c r="E232" s="104" t="s">
        <v>606</v>
      </c>
      <c r="F232" s="107"/>
      <c r="G232" s="167">
        <f>G233+G234</f>
        <v>277.6</v>
      </c>
    </row>
    <row r="233" spans="1:7" s="129" customFormat="1" ht="28.5" customHeight="1">
      <c r="A233" s="9" t="s">
        <v>587</v>
      </c>
      <c r="B233" s="107" t="s">
        <v>255</v>
      </c>
      <c r="C233" s="107">
        <v>555</v>
      </c>
      <c r="D233" s="104" t="s">
        <v>595</v>
      </c>
      <c r="E233" s="104" t="s">
        <v>606</v>
      </c>
      <c r="F233" s="107">
        <v>120</v>
      </c>
      <c r="G233" s="167">
        <f>'приложение 5'!H481</f>
        <v>255.6</v>
      </c>
    </row>
    <row r="234" spans="1:7" s="129" customFormat="1" ht="30.75" customHeight="1">
      <c r="A234" s="9" t="s">
        <v>584</v>
      </c>
      <c r="B234" s="107" t="s">
        <v>255</v>
      </c>
      <c r="C234" s="107">
        <v>555</v>
      </c>
      <c r="D234" s="104" t="s">
        <v>595</v>
      </c>
      <c r="E234" s="104" t="s">
        <v>606</v>
      </c>
      <c r="F234" s="107">
        <v>240</v>
      </c>
      <c r="G234" s="167">
        <f>'приложение 5'!H482</f>
        <v>22</v>
      </c>
    </row>
    <row r="235" spans="1:7" s="129" customFormat="1" ht="38.25" hidden="1">
      <c r="A235" s="15" t="s">
        <v>198</v>
      </c>
      <c r="B235" s="105" t="s">
        <v>529</v>
      </c>
      <c r="C235" s="201"/>
      <c r="D235" s="201"/>
      <c r="E235" s="201"/>
      <c r="F235" s="201"/>
      <c r="G235" s="204">
        <f>G236</f>
        <v>0</v>
      </c>
    </row>
    <row r="236" spans="1:7" s="129" customFormat="1" ht="40.5" hidden="1">
      <c r="A236" s="159" t="s">
        <v>528</v>
      </c>
      <c r="B236" s="107" t="s">
        <v>530</v>
      </c>
      <c r="C236" s="201"/>
      <c r="D236" s="201"/>
      <c r="E236" s="201"/>
      <c r="F236" s="201"/>
      <c r="G236" s="167">
        <f>G237</f>
        <v>0</v>
      </c>
    </row>
    <row r="237" spans="1:7" s="129" customFormat="1" ht="12.75" hidden="1">
      <c r="A237" s="6" t="s">
        <v>579</v>
      </c>
      <c r="B237" s="107" t="s">
        <v>531</v>
      </c>
      <c r="C237" s="201">
        <v>116</v>
      </c>
      <c r="D237" s="281" t="s">
        <v>608</v>
      </c>
      <c r="E237" s="201">
        <v>12</v>
      </c>
      <c r="F237" s="201">
        <v>240</v>
      </c>
      <c r="G237" s="167">
        <f>'приложение 5'!H255</f>
        <v>0</v>
      </c>
    </row>
    <row r="238" spans="1:7" s="129" customFormat="1" ht="46.5" customHeight="1">
      <c r="A238" s="168" t="s">
        <v>199</v>
      </c>
      <c r="B238" s="105" t="s">
        <v>536</v>
      </c>
      <c r="C238" s="107"/>
      <c r="D238" s="107"/>
      <c r="E238" s="104"/>
      <c r="F238" s="107"/>
      <c r="G238" s="204">
        <f>G239+G242+G245+G247</f>
        <v>1767</v>
      </c>
    </row>
    <row r="239" spans="1:7" s="129" customFormat="1" ht="45" customHeight="1">
      <c r="A239" s="9" t="s">
        <v>360</v>
      </c>
      <c r="B239" s="107" t="s">
        <v>537</v>
      </c>
      <c r="C239" s="104"/>
      <c r="D239" s="4"/>
      <c r="E239" s="4"/>
      <c r="F239" s="107"/>
      <c r="G239" s="167">
        <f>G240</f>
        <v>100</v>
      </c>
    </row>
    <row r="240" spans="1:7" s="129" customFormat="1" ht="25.5">
      <c r="A240" s="18" t="s">
        <v>79</v>
      </c>
      <c r="B240" s="107" t="s">
        <v>80</v>
      </c>
      <c r="C240" s="104"/>
      <c r="D240" s="4"/>
      <c r="E240" s="4"/>
      <c r="F240" s="107"/>
      <c r="G240" s="137">
        <f>G241</f>
        <v>100</v>
      </c>
    </row>
    <row r="241" spans="1:7" s="129" customFormat="1" ht="25.5">
      <c r="A241" s="6" t="s">
        <v>584</v>
      </c>
      <c r="B241" s="107" t="s">
        <v>80</v>
      </c>
      <c r="C241" s="104" t="s">
        <v>639</v>
      </c>
      <c r="D241" s="4" t="s">
        <v>595</v>
      </c>
      <c r="E241" s="4" t="s">
        <v>670</v>
      </c>
      <c r="F241" s="107">
        <v>240</v>
      </c>
      <c r="G241" s="167">
        <f>'приложение 5'!H208</f>
        <v>100</v>
      </c>
    </row>
    <row r="242" spans="1:7" s="129" customFormat="1" ht="38.25">
      <c r="A242" s="13" t="s">
        <v>331</v>
      </c>
      <c r="B242" s="107" t="s">
        <v>78</v>
      </c>
      <c r="C242" s="4" t="s">
        <v>640</v>
      </c>
      <c r="D242" s="54" t="s">
        <v>607</v>
      </c>
      <c r="E242" s="54" t="s">
        <v>607</v>
      </c>
      <c r="F242" s="107"/>
      <c r="G242" s="167">
        <f>G243</f>
        <v>10</v>
      </c>
    </row>
    <row r="243" spans="1:7" s="129" customFormat="1" ht="25.5">
      <c r="A243" s="13" t="s">
        <v>332</v>
      </c>
      <c r="B243" s="107" t="s">
        <v>88</v>
      </c>
      <c r="C243" s="4" t="s">
        <v>640</v>
      </c>
      <c r="D243" s="54" t="s">
        <v>607</v>
      </c>
      <c r="E243" s="54" t="s">
        <v>607</v>
      </c>
      <c r="F243" s="107"/>
      <c r="G243" s="167">
        <f>G244</f>
        <v>10</v>
      </c>
    </row>
    <row r="244" spans="1:7" s="129" customFormat="1" ht="25.5">
      <c r="A244" s="6" t="s">
        <v>584</v>
      </c>
      <c r="B244" s="107" t="s">
        <v>88</v>
      </c>
      <c r="C244" s="4" t="s">
        <v>640</v>
      </c>
      <c r="D244" s="54" t="s">
        <v>607</v>
      </c>
      <c r="E244" s="54" t="s">
        <v>607</v>
      </c>
      <c r="F244" s="107">
        <v>240</v>
      </c>
      <c r="G244" s="167">
        <f>'приложение 5'!H57</f>
        <v>10</v>
      </c>
    </row>
    <row r="245" spans="1:7" ht="41.25" customHeight="1">
      <c r="A245" s="11" t="s">
        <v>455</v>
      </c>
      <c r="B245" s="169" t="s">
        <v>124</v>
      </c>
      <c r="C245" s="127" t="s">
        <v>639</v>
      </c>
      <c r="D245" s="157" t="s">
        <v>608</v>
      </c>
      <c r="E245" s="157" t="s">
        <v>601</v>
      </c>
      <c r="F245" s="178"/>
      <c r="G245" s="224">
        <f>G246</f>
        <v>323</v>
      </c>
    </row>
    <row r="246" spans="1:7" ht="47.25" customHeight="1">
      <c r="A246" s="11" t="s">
        <v>127</v>
      </c>
      <c r="B246" s="169" t="s">
        <v>124</v>
      </c>
      <c r="C246" s="127" t="s">
        <v>639</v>
      </c>
      <c r="D246" s="157" t="s">
        <v>608</v>
      </c>
      <c r="E246" s="157" t="s">
        <v>601</v>
      </c>
      <c r="F246" s="178">
        <v>810</v>
      </c>
      <c r="G246" s="224">
        <f>'приложение 5'!H258</f>
        <v>323</v>
      </c>
    </row>
    <row r="247" spans="1:7" ht="41.25" customHeight="1">
      <c r="A247" s="11" t="s">
        <v>465</v>
      </c>
      <c r="B247" s="107" t="s">
        <v>466</v>
      </c>
      <c r="C247" s="127" t="s">
        <v>639</v>
      </c>
      <c r="D247" s="157" t="s">
        <v>595</v>
      </c>
      <c r="E247" s="157" t="s">
        <v>670</v>
      </c>
      <c r="F247" s="178"/>
      <c r="G247" s="224">
        <f>G248</f>
        <v>1334</v>
      </c>
    </row>
    <row r="248" spans="1:7" ht="41.25" customHeight="1">
      <c r="A248" s="11" t="s">
        <v>485</v>
      </c>
      <c r="B248" s="169" t="s">
        <v>696</v>
      </c>
      <c r="C248" s="127" t="s">
        <v>639</v>
      </c>
      <c r="D248" s="157" t="s">
        <v>595</v>
      </c>
      <c r="E248" s="157" t="s">
        <v>670</v>
      </c>
      <c r="F248" s="178"/>
      <c r="G248" s="224">
        <f>G249</f>
        <v>1334</v>
      </c>
    </row>
    <row r="249" spans="1:7" ht="36.75" customHeight="1">
      <c r="A249" s="6" t="s">
        <v>584</v>
      </c>
      <c r="B249" s="169" t="s">
        <v>696</v>
      </c>
      <c r="C249" s="127" t="s">
        <v>639</v>
      </c>
      <c r="D249" s="157" t="s">
        <v>595</v>
      </c>
      <c r="E249" s="157" t="s">
        <v>670</v>
      </c>
      <c r="F249" s="178">
        <v>240</v>
      </c>
      <c r="G249" s="224">
        <f>'приложение 5'!H211</f>
        <v>1334</v>
      </c>
    </row>
    <row r="250" spans="1:7" s="129" customFormat="1" ht="51" customHeight="1">
      <c r="A250" s="134" t="s">
        <v>193</v>
      </c>
      <c r="B250" s="105" t="s">
        <v>196</v>
      </c>
      <c r="C250" s="107"/>
      <c r="D250" s="107"/>
      <c r="E250" s="107"/>
      <c r="F250" s="107"/>
      <c r="G250" s="204">
        <f>G251+G255</f>
        <v>629.4</v>
      </c>
    </row>
    <row r="251" spans="1:7" s="129" customFormat="1" ht="42" customHeight="1">
      <c r="A251" s="13" t="s">
        <v>296</v>
      </c>
      <c r="B251" s="56" t="s">
        <v>299</v>
      </c>
      <c r="C251" s="107"/>
      <c r="D251" s="107"/>
      <c r="E251" s="107"/>
      <c r="F251" s="107"/>
      <c r="G251" s="167">
        <f>G252</f>
        <v>560</v>
      </c>
    </row>
    <row r="252" spans="1:7" s="129" customFormat="1" ht="24.75" customHeight="1">
      <c r="A252" s="13" t="s">
        <v>298</v>
      </c>
      <c r="B252" s="56" t="s">
        <v>300</v>
      </c>
      <c r="C252" s="107"/>
      <c r="D252" s="107"/>
      <c r="E252" s="107"/>
      <c r="F252" s="107"/>
      <c r="G252" s="167">
        <f>G253+G254</f>
        <v>560</v>
      </c>
    </row>
    <row r="253" spans="1:7" s="129" customFormat="1" ht="35.25" customHeight="1">
      <c r="A253" s="6" t="s">
        <v>584</v>
      </c>
      <c r="B253" s="56" t="s">
        <v>300</v>
      </c>
      <c r="C253" s="107">
        <v>116</v>
      </c>
      <c r="D253" s="104" t="s">
        <v>606</v>
      </c>
      <c r="E253" s="104" t="s">
        <v>598</v>
      </c>
      <c r="F253" s="104" t="s">
        <v>6</v>
      </c>
      <c r="G253" s="167">
        <f>'приложение 5'!H284</f>
        <v>80</v>
      </c>
    </row>
    <row r="254" spans="1:7" s="129" customFormat="1" ht="24" customHeight="1">
      <c r="A254" s="6" t="s">
        <v>173</v>
      </c>
      <c r="B254" s="56" t="s">
        <v>300</v>
      </c>
      <c r="C254" s="107">
        <v>555</v>
      </c>
      <c r="D254" s="104" t="s">
        <v>606</v>
      </c>
      <c r="E254" s="104" t="s">
        <v>598</v>
      </c>
      <c r="F254" s="104" t="s">
        <v>172</v>
      </c>
      <c r="G254" s="167">
        <f>'приложение 5'!H537</f>
        <v>480</v>
      </c>
    </row>
    <row r="255" spans="1:7" s="129" customFormat="1" ht="35.25" customHeight="1">
      <c r="A255" s="18" t="s">
        <v>355</v>
      </c>
      <c r="B255" s="132" t="s">
        <v>194</v>
      </c>
      <c r="C255" s="201"/>
      <c r="D255" s="201"/>
      <c r="E255" s="201"/>
      <c r="F255" s="201"/>
      <c r="G255" s="167">
        <f>G256</f>
        <v>69.4</v>
      </c>
    </row>
    <row r="256" spans="1:7" s="129" customFormat="1" ht="63.75">
      <c r="A256" s="59" t="s">
        <v>372</v>
      </c>
      <c r="B256" s="5" t="s">
        <v>195</v>
      </c>
      <c r="C256" s="201"/>
      <c r="D256" s="201"/>
      <c r="E256" s="201"/>
      <c r="F256" s="201"/>
      <c r="G256" s="167">
        <f>G257</f>
        <v>69.4</v>
      </c>
    </row>
    <row r="257" spans="1:7" s="129" customFormat="1" ht="25.5">
      <c r="A257" s="6" t="s">
        <v>587</v>
      </c>
      <c r="B257" s="5" t="s">
        <v>195</v>
      </c>
      <c r="C257" s="162">
        <v>116</v>
      </c>
      <c r="D257" s="281" t="s">
        <v>595</v>
      </c>
      <c r="E257" s="281" t="s">
        <v>608</v>
      </c>
      <c r="F257" s="162">
        <v>120</v>
      </c>
      <c r="G257" s="167">
        <f>'приложение 5'!H281</f>
        <v>69.4</v>
      </c>
    </row>
    <row r="258" spans="1:7" s="129" customFormat="1" ht="51" customHeight="1">
      <c r="A258" s="15" t="s">
        <v>46</v>
      </c>
      <c r="B258" s="105" t="s">
        <v>551</v>
      </c>
      <c r="C258" s="201"/>
      <c r="D258" s="201"/>
      <c r="E258" s="201"/>
      <c r="F258" s="201"/>
      <c r="G258" s="204">
        <f>G259+G262+G267</f>
        <v>3368</v>
      </c>
    </row>
    <row r="259" spans="1:7" s="129" customFormat="1" ht="48.75" customHeight="1">
      <c r="A259" s="9" t="s">
        <v>526</v>
      </c>
      <c r="B259" s="155" t="s">
        <v>552</v>
      </c>
      <c r="C259" s="201"/>
      <c r="D259" s="148"/>
      <c r="E259" s="148"/>
      <c r="F259" s="201"/>
      <c r="G259" s="167">
        <f>G260</f>
        <v>2430.8</v>
      </c>
    </row>
    <row r="260" spans="1:7" s="129" customFormat="1" ht="47.25" customHeight="1">
      <c r="A260" s="59" t="s">
        <v>100</v>
      </c>
      <c r="B260" s="61" t="s">
        <v>456</v>
      </c>
      <c r="C260" s="201">
        <v>116</v>
      </c>
      <c r="D260" s="148" t="s">
        <v>624</v>
      </c>
      <c r="E260" s="148" t="s">
        <v>597</v>
      </c>
      <c r="F260" s="201"/>
      <c r="G260" s="167">
        <f>G261</f>
        <v>2430.8</v>
      </c>
    </row>
    <row r="261" spans="1:7" s="129" customFormat="1" ht="37.5" customHeight="1">
      <c r="A261" s="59" t="s">
        <v>99</v>
      </c>
      <c r="B261" s="61" t="s">
        <v>456</v>
      </c>
      <c r="C261" s="201">
        <v>116</v>
      </c>
      <c r="D261" s="148" t="s">
        <v>624</v>
      </c>
      <c r="E261" s="148" t="s">
        <v>597</v>
      </c>
      <c r="F261" s="201">
        <v>320</v>
      </c>
      <c r="G261" s="167">
        <f>'приложение 5'!H317</f>
        <v>2430.8</v>
      </c>
    </row>
    <row r="262" spans="1:7" s="129" customFormat="1" ht="62.25" customHeight="1">
      <c r="A262" s="9" t="s">
        <v>98</v>
      </c>
      <c r="B262" s="61" t="s">
        <v>101</v>
      </c>
      <c r="C262" s="201"/>
      <c r="D262" s="41"/>
      <c r="E262" s="41"/>
      <c r="F262" s="201"/>
      <c r="G262" s="167">
        <f>G263</f>
        <v>857.2</v>
      </c>
    </row>
    <row r="263" spans="1:7" s="129" customFormat="1" ht="34.5" customHeight="1">
      <c r="A263" s="60" t="s">
        <v>438</v>
      </c>
      <c r="B263" s="61" t="s">
        <v>120</v>
      </c>
      <c r="C263" s="201">
        <v>116</v>
      </c>
      <c r="D263" s="41" t="s">
        <v>595</v>
      </c>
      <c r="E263" s="41" t="s">
        <v>670</v>
      </c>
      <c r="F263" s="201"/>
      <c r="G263" s="167">
        <f>G264</f>
        <v>857.2</v>
      </c>
    </row>
    <row r="264" spans="1:7" s="129" customFormat="1" ht="35.25" customHeight="1">
      <c r="A264" s="6" t="s">
        <v>584</v>
      </c>
      <c r="B264" s="61" t="s">
        <v>120</v>
      </c>
      <c r="C264" s="201">
        <v>116</v>
      </c>
      <c r="D264" s="41" t="s">
        <v>595</v>
      </c>
      <c r="E264" s="41" t="s">
        <v>670</v>
      </c>
      <c r="F264" s="201">
        <v>240</v>
      </c>
      <c r="G264" s="167">
        <f>'приложение 5'!H219</f>
        <v>857.2</v>
      </c>
    </row>
    <row r="265" spans="1:7" s="129" customFormat="1" ht="33" customHeight="1" hidden="1">
      <c r="A265" s="267" t="s">
        <v>102</v>
      </c>
      <c r="B265" s="155" t="s">
        <v>30</v>
      </c>
      <c r="C265" s="201">
        <v>116</v>
      </c>
      <c r="D265" s="104" t="s">
        <v>595</v>
      </c>
      <c r="E265" s="104" t="s">
        <v>670</v>
      </c>
      <c r="F265" s="201">
        <v>240</v>
      </c>
      <c r="G265" s="167">
        <f>G266</f>
        <v>0</v>
      </c>
    </row>
    <row r="266" spans="1:7" s="129" customFormat="1" ht="32.25" customHeight="1" hidden="1">
      <c r="A266" s="6" t="s">
        <v>619</v>
      </c>
      <c r="B266" s="155" t="s">
        <v>30</v>
      </c>
      <c r="C266" s="201">
        <v>116</v>
      </c>
      <c r="D266" s="281" t="s">
        <v>610</v>
      </c>
      <c r="E266" s="281" t="s">
        <v>610</v>
      </c>
      <c r="F266" s="201">
        <v>410</v>
      </c>
      <c r="G266" s="167">
        <f>'приложение 5'!H308</f>
        <v>0</v>
      </c>
    </row>
    <row r="267" spans="1:7" s="129" customFormat="1" ht="32.25" customHeight="1">
      <c r="A267" s="11" t="s">
        <v>293</v>
      </c>
      <c r="B267" s="76" t="s">
        <v>371</v>
      </c>
      <c r="C267" s="201"/>
      <c r="D267" s="127"/>
      <c r="E267" s="127"/>
      <c r="F267" s="201"/>
      <c r="G267" s="167">
        <f>G268</f>
        <v>80</v>
      </c>
    </row>
    <row r="268" spans="1:7" s="129" customFormat="1" ht="21.75" customHeight="1">
      <c r="A268" s="11" t="s">
        <v>439</v>
      </c>
      <c r="B268" s="156" t="s">
        <v>294</v>
      </c>
      <c r="C268" s="201">
        <v>116</v>
      </c>
      <c r="D268" s="127" t="s">
        <v>595</v>
      </c>
      <c r="E268" s="127" t="s">
        <v>670</v>
      </c>
      <c r="F268" s="201"/>
      <c r="G268" s="167">
        <f>G269</f>
        <v>80</v>
      </c>
    </row>
    <row r="269" spans="1:7" s="129" customFormat="1" ht="27.75" customHeight="1">
      <c r="A269" s="6" t="s">
        <v>584</v>
      </c>
      <c r="B269" s="158" t="s">
        <v>294</v>
      </c>
      <c r="C269" s="201">
        <v>116</v>
      </c>
      <c r="D269" s="157" t="s">
        <v>595</v>
      </c>
      <c r="E269" s="157" t="s">
        <v>670</v>
      </c>
      <c r="F269" s="201">
        <v>240</v>
      </c>
      <c r="G269" s="167">
        <f>'приложение 5'!H222</f>
        <v>80</v>
      </c>
    </row>
    <row r="270" spans="1:7" s="129" customFormat="1" ht="38.25">
      <c r="A270" s="282" t="s">
        <v>47</v>
      </c>
      <c r="B270" s="105" t="s">
        <v>500</v>
      </c>
      <c r="C270" s="201"/>
      <c r="D270" s="201"/>
      <c r="E270" s="201"/>
      <c r="F270" s="201"/>
      <c r="G270" s="204">
        <f>G271+G282</f>
        <v>3388.3999999999996</v>
      </c>
    </row>
    <row r="271" spans="1:7" s="129" customFormat="1" ht="38.25">
      <c r="A271" s="59" t="s">
        <v>377</v>
      </c>
      <c r="B271" s="107" t="s">
        <v>501</v>
      </c>
      <c r="C271" s="201"/>
      <c r="D271" s="201"/>
      <c r="E271" s="201"/>
      <c r="F271" s="201"/>
      <c r="G271" s="167">
        <f>G272+G275+G277+G279</f>
        <v>685.7</v>
      </c>
    </row>
    <row r="272" spans="1:7" s="129" customFormat="1" ht="25.5">
      <c r="A272" s="18" t="s">
        <v>378</v>
      </c>
      <c r="B272" s="107" t="s">
        <v>502</v>
      </c>
      <c r="C272" s="201"/>
      <c r="D272" s="201"/>
      <c r="E272" s="201"/>
      <c r="F272" s="201"/>
      <c r="G272" s="167">
        <f>G273</f>
        <v>25</v>
      </c>
    </row>
    <row r="273" spans="1:7" s="129" customFormat="1" ht="63.75">
      <c r="A273" s="18" t="s">
        <v>230</v>
      </c>
      <c r="B273" s="107" t="s">
        <v>503</v>
      </c>
      <c r="C273" s="201"/>
      <c r="D273" s="201"/>
      <c r="E273" s="201"/>
      <c r="F273" s="201"/>
      <c r="G273" s="167">
        <f>G274</f>
        <v>25</v>
      </c>
    </row>
    <row r="274" spans="1:7" s="129" customFormat="1" ht="25.5">
      <c r="A274" s="6" t="s">
        <v>584</v>
      </c>
      <c r="B274" s="107" t="s">
        <v>503</v>
      </c>
      <c r="C274" s="201">
        <v>545</v>
      </c>
      <c r="D274" s="281" t="s">
        <v>595</v>
      </c>
      <c r="E274" s="201">
        <v>13</v>
      </c>
      <c r="F274" s="201">
        <v>240</v>
      </c>
      <c r="G274" s="167">
        <f>'приложение 5'!H339</f>
        <v>25</v>
      </c>
    </row>
    <row r="275" spans="1:7" s="129" customFormat="1" ht="38.25">
      <c r="A275" s="60" t="s">
        <v>379</v>
      </c>
      <c r="B275" s="107" t="s">
        <v>504</v>
      </c>
      <c r="C275" s="201"/>
      <c r="D275" s="201"/>
      <c r="E275" s="201"/>
      <c r="F275" s="201"/>
      <c r="G275" s="167">
        <f>G276</f>
        <v>240</v>
      </c>
    </row>
    <row r="276" spans="1:7" s="129" customFormat="1" ht="25.5">
      <c r="A276" s="6" t="s">
        <v>584</v>
      </c>
      <c r="B276" s="107" t="s">
        <v>505</v>
      </c>
      <c r="C276" s="201">
        <v>545</v>
      </c>
      <c r="D276" s="281" t="s">
        <v>595</v>
      </c>
      <c r="E276" s="281" t="s">
        <v>670</v>
      </c>
      <c r="F276" s="201">
        <v>240</v>
      </c>
      <c r="G276" s="167">
        <f>'приложение 5'!H341</f>
        <v>240</v>
      </c>
    </row>
    <row r="277" spans="1:7" s="129" customFormat="1" ht="38.25">
      <c r="A277" s="60" t="s">
        <v>380</v>
      </c>
      <c r="B277" s="107" t="s">
        <v>506</v>
      </c>
      <c r="C277" s="201"/>
      <c r="D277" s="201"/>
      <c r="E277" s="201"/>
      <c r="F277" s="201"/>
      <c r="G277" s="167">
        <f>G278</f>
        <v>170</v>
      </c>
    </row>
    <row r="278" spans="1:7" s="129" customFormat="1" ht="25.5">
      <c r="A278" s="6" t="s">
        <v>584</v>
      </c>
      <c r="B278" s="107" t="s">
        <v>507</v>
      </c>
      <c r="C278" s="201">
        <v>545</v>
      </c>
      <c r="D278" s="281" t="s">
        <v>595</v>
      </c>
      <c r="E278" s="281" t="s">
        <v>670</v>
      </c>
      <c r="F278" s="201">
        <v>240</v>
      </c>
      <c r="G278" s="167">
        <f>'приложение 5'!H343</f>
        <v>170</v>
      </c>
    </row>
    <row r="279" spans="1:7" s="129" customFormat="1" ht="25.5">
      <c r="A279" s="60" t="s">
        <v>389</v>
      </c>
      <c r="B279" s="107" t="s">
        <v>508</v>
      </c>
      <c r="C279" s="201"/>
      <c r="D279" s="201"/>
      <c r="E279" s="201"/>
      <c r="F279" s="201"/>
      <c r="G279" s="167">
        <f>G280</f>
        <v>250.7</v>
      </c>
    </row>
    <row r="280" spans="1:7" s="129" customFormat="1" ht="12.75">
      <c r="A280" s="18" t="s">
        <v>152</v>
      </c>
      <c r="B280" s="107" t="s">
        <v>509</v>
      </c>
      <c r="C280" s="201"/>
      <c r="D280" s="201"/>
      <c r="E280" s="201"/>
      <c r="F280" s="201"/>
      <c r="G280" s="167">
        <f>G281</f>
        <v>250.7</v>
      </c>
    </row>
    <row r="281" spans="1:7" s="129" customFormat="1" ht="25.5">
      <c r="A281" s="6" t="s">
        <v>584</v>
      </c>
      <c r="B281" s="107" t="s">
        <v>509</v>
      </c>
      <c r="C281" s="201">
        <v>545</v>
      </c>
      <c r="D281" s="104" t="s">
        <v>598</v>
      </c>
      <c r="E281" s="104" t="s">
        <v>595</v>
      </c>
      <c r="F281" s="201">
        <v>240</v>
      </c>
      <c r="G281" s="167">
        <f>'приложение 5'!H362</f>
        <v>250.7</v>
      </c>
    </row>
    <row r="282" spans="1:7" s="129" customFormat="1" ht="38.25">
      <c r="A282" s="87" t="s">
        <v>385</v>
      </c>
      <c r="B282" s="107" t="s">
        <v>517</v>
      </c>
      <c r="C282" s="201"/>
      <c r="D282" s="201"/>
      <c r="E282" s="201"/>
      <c r="F282" s="201"/>
      <c r="G282" s="167">
        <f>G283</f>
        <v>2702.7</v>
      </c>
    </row>
    <row r="283" spans="1:7" s="129" customFormat="1" ht="55.5" customHeight="1">
      <c r="A283" s="18" t="s">
        <v>386</v>
      </c>
      <c r="B283" s="107" t="s">
        <v>518</v>
      </c>
      <c r="C283" s="201"/>
      <c r="D283" s="201"/>
      <c r="E283" s="201"/>
      <c r="F283" s="201"/>
      <c r="G283" s="167">
        <f>G284</f>
        <v>2702.7</v>
      </c>
    </row>
    <row r="284" spans="1:7" s="129" customFormat="1" ht="25.5">
      <c r="A284" s="60" t="s">
        <v>387</v>
      </c>
      <c r="B284" s="107" t="s">
        <v>519</v>
      </c>
      <c r="C284" s="201"/>
      <c r="D284" s="201"/>
      <c r="E284" s="201"/>
      <c r="F284" s="201"/>
      <c r="G284" s="167">
        <f>G285+G286+G287</f>
        <v>2702.7</v>
      </c>
    </row>
    <row r="285" spans="1:7" s="129" customFormat="1" ht="25.5">
      <c r="A285" s="6" t="s">
        <v>587</v>
      </c>
      <c r="B285" s="107" t="s">
        <v>519</v>
      </c>
      <c r="C285" s="201">
        <v>545</v>
      </c>
      <c r="D285" s="104" t="s">
        <v>608</v>
      </c>
      <c r="E285" s="104" t="s">
        <v>601</v>
      </c>
      <c r="F285" s="201">
        <v>120</v>
      </c>
      <c r="G285" s="167">
        <f>'приложение 5'!H354</f>
        <v>1637.7</v>
      </c>
    </row>
    <row r="286" spans="1:7" s="129" customFormat="1" ht="25.5">
      <c r="A286" s="6" t="s">
        <v>584</v>
      </c>
      <c r="B286" s="107" t="s">
        <v>519</v>
      </c>
      <c r="C286" s="201">
        <v>545</v>
      </c>
      <c r="D286" s="104" t="s">
        <v>608</v>
      </c>
      <c r="E286" s="104" t="s">
        <v>601</v>
      </c>
      <c r="F286" s="201">
        <v>240</v>
      </c>
      <c r="G286" s="167">
        <f>'приложение 5'!H355</f>
        <v>1045</v>
      </c>
    </row>
    <row r="287" spans="1:7" s="129" customFormat="1" ht="12.75">
      <c r="A287" s="6" t="s">
        <v>5</v>
      </c>
      <c r="B287" s="107" t="s">
        <v>519</v>
      </c>
      <c r="C287" s="201">
        <v>545</v>
      </c>
      <c r="D287" s="104" t="s">
        <v>608</v>
      </c>
      <c r="E287" s="104" t="s">
        <v>601</v>
      </c>
      <c r="F287" s="201">
        <v>850</v>
      </c>
      <c r="G287" s="167">
        <f>'приложение 5'!H356</f>
        <v>20</v>
      </c>
    </row>
    <row r="288" spans="1:7" s="129" customFormat="1" ht="25.5">
      <c r="A288" s="283" t="s">
        <v>555</v>
      </c>
      <c r="B288" s="105" t="s">
        <v>556</v>
      </c>
      <c r="C288" s="4"/>
      <c r="D288" s="104"/>
      <c r="E288" s="104"/>
      <c r="F288" s="4"/>
      <c r="G288" s="204">
        <f>G289+G293</f>
        <v>466</v>
      </c>
    </row>
    <row r="289" spans="1:7" s="129" customFormat="1" ht="34.5" customHeight="1">
      <c r="A289" s="60" t="s">
        <v>323</v>
      </c>
      <c r="B289" s="107" t="s">
        <v>557</v>
      </c>
      <c r="C289" s="4"/>
      <c r="D289" s="104"/>
      <c r="E289" s="104"/>
      <c r="F289" s="4"/>
      <c r="G289" s="167">
        <f>G290</f>
        <v>56</v>
      </c>
    </row>
    <row r="290" spans="1:7" s="129" customFormat="1" ht="12.75">
      <c r="A290" s="160" t="s">
        <v>77</v>
      </c>
      <c r="B290" s="107" t="s">
        <v>557</v>
      </c>
      <c r="C290" s="4" t="s">
        <v>640</v>
      </c>
      <c r="D290" s="104" t="s">
        <v>608</v>
      </c>
      <c r="E290" s="104" t="s">
        <v>601</v>
      </c>
      <c r="F290" s="4"/>
      <c r="G290" s="167">
        <f>G291+G292</f>
        <v>56</v>
      </c>
    </row>
    <row r="291" spans="1:7" s="129" customFormat="1" ht="25.5">
      <c r="A291" s="6" t="s">
        <v>584</v>
      </c>
      <c r="B291" s="107" t="s">
        <v>558</v>
      </c>
      <c r="C291" s="4" t="s">
        <v>640</v>
      </c>
      <c r="D291" s="104" t="s">
        <v>608</v>
      </c>
      <c r="E291" s="104" t="s">
        <v>601</v>
      </c>
      <c r="F291" s="4" t="s">
        <v>6</v>
      </c>
      <c r="G291" s="167">
        <f>'приложение 5'!H25</f>
        <v>56</v>
      </c>
    </row>
    <row r="292" spans="1:7" s="129" customFormat="1" ht="12.75">
      <c r="A292" s="6" t="s">
        <v>11</v>
      </c>
      <c r="B292" s="107" t="s">
        <v>558</v>
      </c>
      <c r="C292" s="4" t="s">
        <v>640</v>
      </c>
      <c r="D292" s="104" t="s">
        <v>608</v>
      </c>
      <c r="E292" s="104" t="s">
        <v>601</v>
      </c>
      <c r="F292" s="152">
        <v>610</v>
      </c>
      <c r="G292" s="167">
        <f>'приложение 5'!H26</f>
        <v>0</v>
      </c>
    </row>
    <row r="293" spans="1:7" s="129" customFormat="1" ht="25.5">
      <c r="A293" s="18" t="s">
        <v>324</v>
      </c>
      <c r="B293" s="107" t="s">
        <v>559</v>
      </c>
      <c r="C293" s="4"/>
      <c r="D293" s="104"/>
      <c r="E293" s="104"/>
      <c r="F293" s="4"/>
      <c r="G293" s="167">
        <f>G294</f>
        <v>410</v>
      </c>
    </row>
    <row r="294" spans="1:7" s="129" customFormat="1" ht="12.75">
      <c r="A294" s="160" t="s">
        <v>77</v>
      </c>
      <c r="B294" s="107" t="s">
        <v>560</v>
      </c>
      <c r="C294" s="4" t="s">
        <v>640</v>
      </c>
      <c r="D294" s="104" t="s">
        <v>608</v>
      </c>
      <c r="E294" s="104" t="s">
        <v>601</v>
      </c>
      <c r="F294" s="4"/>
      <c r="G294" s="167">
        <f>G295+G296</f>
        <v>410</v>
      </c>
    </row>
    <row r="295" spans="1:7" s="129" customFormat="1" ht="25.5">
      <c r="A295" s="6" t="s">
        <v>584</v>
      </c>
      <c r="B295" s="107" t="s">
        <v>560</v>
      </c>
      <c r="C295" s="4" t="s">
        <v>640</v>
      </c>
      <c r="D295" s="104" t="s">
        <v>608</v>
      </c>
      <c r="E295" s="104" t="s">
        <v>601</v>
      </c>
      <c r="F295" s="4" t="s">
        <v>6</v>
      </c>
      <c r="G295" s="167">
        <f>'приложение 5'!H29</f>
        <v>49</v>
      </c>
    </row>
    <row r="296" spans="1:7" s="129" customFormat="1" ht="12.75">
      <c r="A296" s="6" t="s">
        <v>11</v>
      </c>
      <c r="B296" s="107" t="s">
        <v>560</v>
      </c>
      <c r="C296" s="4" t="s">
        <v>640</v>
      </c>
      <c r="D296" s="104" t="s">
        <v>608</v>
      </c>
      <c r="E296" s="104" t="s">
        <v>601</v>
      </c>
      <c r="F296" s="152">
        <v>610</v>
      </c>
      <c r="G296" s="167">
        <f>'приложение 5'!H30</f>
        <v>361</v>
      </c>
    </row>
    <row r="297" spans="1:7" s="269" customFormat="1" ht="51">
      <c r="A297" s="15" t="s">
        <v>94</v>
      </c>
      <c r="B297" s="132" t="s">
        <v>95</v>
      </c>
      <c r="C297" s="104"/>
      <c r="D297" s="4"/>
      <c r="E297" s="4"/>
      <c r="F297" s="201"/>
      <c r="G297" s="204">
        <f>G298</f>
        <v>287</v>
      </c>
    </row>
    <row r="298" spans="1:7" s="269" customFormat="1" ht="51">
      <c r="A298" s="6" t="s">
        <v>361</v>
      </c>
      <c r="B298" s="5" t="s">
        <v>96</v>
      </c>
      <c r="C298" s="104" t="s">
        <v>639</v>
      </c>
      <c r="D298" s="4"/>
      <c r="E298" s="4"/>
      <c r="F298" s="201"/>
      <c r="G298" s="167">
        <f>G299</f>
        <v>287</v>
      </c>
    </row>
    <row r="299" spans="1:7" s="269" customFormat="1" ht="38.25">
      <c r="A299" s="6" t="s">
        <v>362</v>
      </c>
      <c r="B299" s="107" t="s">
        <v>97</v>
      </c>
      <c r="C299" s="104" t="s">
        <v>639</v>
      </c>
      <c r="D299" s="104" t="s">
        <v>595</v>
      </c>
      <c r="E299" s="104" t="s">
        <v>670</v>
      </c>
      <c r="F299" s="201"/>
      <c r="G299" s="167">
        <f>G300</f>
        <v>287</v>
      </c>
    </row>
    <row r="300" spans="1:7" s="269" customFormat="1" ht="25.5">
      <c r="A300" s="6" t="s">
        <v>584</v>
      </c>
      <c r="B300" s="107" t="s">
        <v>97</v>
      </c>
      <c r="C300" s="104" t="s">
        <v>639</v>
      </c>
      <c r="D300" s="104" t="s">
        <v>595</v>
      </c>
      <c r="E300" s="104" t="s">
        <v>670</v>
      </c>
      <c r="F300" s="201">
        <v>240</v>
      </c>
      <c r="G300" s="167">
        <f>'приложение 5'!H215</f>
        <v>287</v>
      </c>
    </row>
    <row r="301" spans="1:7" s="269" customFormat="1" ht="44.25" customHeight="1">
      <c r="A301" s="15" t="s">
        <v>463</v>
      </c>
      <c r="B301" s="304" t="s">
        <v>464</v>
      </c>
      <c r="C301" s="131"/>
      <c r="D301" s="131"/>
      <c r="E301" s="131"/>
      <c r="F301" s="203"/>
      <c r="G301" s="204">
        <f>G302+G305</f>
        <v>1334</v>
      </c>
    </row>
    <row r="302" spans="1:7" s="269" customFormat="1" ht="37.5" customHeight="1">
      <c r="A302" s="6" t="s">
        <v>472</v>
      </c>
      <c r="B302" s="35" t="s">
        <v>475</v>
      </c>
      <c r="C302" s="104" t="s">
        <v>639</v>
      </c>
      <c r="D302" s="104"/>
      <c r="E302" s="104"/>
      <c r="F302" s="201"/>
      <c r="G302" s="167">
        <f>G303</f>
        <v>665</v>
      </c>
    </row>
    <row r="303" spans="1:7" s="269" customFormat="1" ht="63.75">
      <c r="A303" s="6" t="s">
        <v>462</v>
      </c>
      <c r="B303" s="35" t="s">
        <v>474</v>
      </c>
      <c r="C303" s="104" t="s">
        <v>639</v>
      </c>
      <c r="D303" s="104" t="s">
        <v>598</v>
      </c>
      <c r="E303" s="104" t="s">
        <v>597</v>
      </c>
      <c r="F303" s="201"/>
      <c r="G303" s="167">
        <f>G304</f>
        <v>665</v>
      </c>
    </row>
    <row r="304" spans="1:7" s="269" customFormat="1" ht="25.5">
      <c r="A304" s="6" t="s">
        <v>584</v>
      </c>
      <c r="B304" s="35" t="s">
        <v>474</v>
      </c>
      <c r="C304" s="104" t="s">
        <v>639</v>
      </c>
      <c r="D304" s="104" t="s">
        <v>598</v>
      </c>
      <c r="E304" s="104" t="s">
        <v>597</v>
      </c>
      <c r="F304" s="201">
        <v>240</v>
      </c>
      <c r="G304" s="167">
        <f>'приложение 5'!H272</f>
        <v>665</v>
      </c>
    </row>
    <row r="305" spans="1:7" s="269" customFormat="1" ht="25.5">
      <c r="A305" s="6" t="s">
        <v>473</v>
      </c>
      <c r="B305" s="35" t="s">
        <v>476</v>
      </c>
      <c r="C305" s="104" t="s">
        <v>639</v>
      </c>
      <c r="D305" s="104"/>
      <c r="E305" s="104"/>
      <c r="F305" s="201"/>
      <c r="G305" s="167">
        <f>G306</f>
        <v>669</v>
      </c>
    </row>
    <row r="306" spans="1:7" s="269" customFormat="1" ht="63.75">
      <c r="A306" s="6" t="s">
        <v>462</v>
      </c>
      <c r="B306" s="35" t="s">
        <v>477</v>
      </c>
      <c r="C306" s="104" t="s">
        <v>639</v>
      </c>
      <c r="D306" s="104" t="s">
        <v>598</v>
      </c>
      <c r="E306" s="104" t="s">
        <v>597</v>
      </c>
      <c r="F306" s="201"/>
      <c r="G306" s="167">
        <f>G307</f>
        <v>669</v>
      </c>
    </row>
    <row r="307" spans="1:7" s="269" customFormat="1" ht="25.5">
      <c r="A307" s="6" t="s">
        <v>584</v>
      </c>
      <c r="B307" s="35" t="s">
        <v>477</v>
      </c>
      <c r="C307" s="104" t="s">
        <v>639</v>
      </c>
      <c r="D307" s="104" t="s">
        <v>598</v>
      </c>
      <c r="E307" s="104" t="s">
        <v>597</v>
      </c>
      <c r="F307" s="201">
        <v>240</v>
      </c>
      <c r="G307" s="167">
        <f>'приложение 5'!H275</f>
        <v>669</v>
      </c>
    </row>
    <row r="308" spans="1:7" s="129" customFormat="1" ht="51">
      <c r="A308" s="15" t="s">
        <v>103</v>
      </c>
      <c r="B308" s="105" t="s">
        <v>104</v>
      </c>
      <c r="C308" s="131" t="s">
        <v>639</v>
      </c>
      <c r="D308" s="131"/>
      <c r="E308" s="131"/>
      <c r="F308" s="203"/>
      <c r="G308" s="204">
        <f>G309</f>
        <v>0</v>
      </c>
    </row>
    <row r="309" spans="1:7" s="129" customFormat="1" ht="25.5">
      <c r="A309" s="9" t="s">
        <v>147</v>
      </c>
      <c r="B309" s="107" t="s">
        <v>104</v>
      </c>
      <c r="C309" s="104"/>
      <c r="D309" s="104"/>
      <c r="E309" s="104"/>
      <c r="F309" s="201"/>
      <c r="G309" s="167">
        <f>G310</f>
        <v>0</v>
      </c>
    </row>
    <row r="310" spans="1:7" s="129" customFormat="1" ht="25.5">
      <c r="A310" s="9" t="s">
        <v>622</v>
      </c>
      <c r="B310" s="142" t="s">
        <v>105</v>
      </c>
      <c r="C310" s="104" t="s">
        <v>639</v>
      </c>
      <c r="D310" s="104" t="s">
        <v>608</v>
      </c>
      <c r="E310" s="104" t="s">
        <v>598</v>
      </c>
      <c r="F310" s="201"/>
      <c r="G310" s="167">
        <f>G311</f>
        <v>0</v>
      </c>
    </row>
    <row r="311" spans="1:7" s="129" customFormat="1" ht="25.5">
      <c r="A311" s="6" t="s">
        <v>584</v>
      </c>
      <c r="B311" s="142" t="s">
        <v>105</v>
      </c>
      <c r="C311" s="104" t="s">
        <v>639</v>
      </c>
      <c r="D311" s="104" t="s">
        <v>608</v>
      </c>
      <c r="E311" s="104" t="s">
        <v>598</v>
      </c>
      <c r="F311" s="201">
        <v>240</v>
      </c>
      <c r="G311" s="167">
        <f>'приложение 5'!H245</f>
        <v>0</v>
      </c>
    </row>
    <row r="312" spans="1:7" s="129" customFormat="1" ht="40.5" customHeight="1">
      <c r="A312" s="284" t="s">
        <v>308</v>
      </c>
      <c r="B312" s="294" t="s">
        <v>309</v>
      </c>
      <c r="C312" s="131" t="s">
        <v>639</v>
      </c>
      <c r="D312" s="104"/>
      <c r="E312" s="104"/>
      <c r="F312" s="201"/>
      <c r="G312" s="204">
        <f>G313+G316+G318+G321+G323</f>
        <v>13581.8</v>
      </c>
    </row>
    <row r="313" spans="1:7" s="129" customFormat="1" ht="30" customHeight="1">
      <c r="A313" s="9" t="s">
        <v>351</v>
      </c>
      <c r="B313" s="140" t="s">
        <v>310</v>
      </c>
      <c r="C313" s="104" t="s">
        <v>639</v>
      </c>
      <c r="D313" s="104" t="s">
        <v>595</v>
      </c>
      <c r="E313" s="104" t="s">
        <v>608</v>
      </c>
      <c r="F313" s="201"/>
      <c r="G313" s="167">
        <f>G314+G315</f>
        <v>1915</v>
      </c>
    </row>
    <row r="314" spans="1:7" s="129" customFormat="1" ht="31.5" customHeight="1">
      <c r="A314" s="6" t="s">
        <v>584</v>
      </c>
      <c r="B314" s="140" t="s">
        <v>310</v>
      </c>
      <c r="C314" s="104" t="s">
        <v>639</v>
      </c>
      <c r="D314" s="104" t="s">
        <v>595</v>
      </c>
      <c r="E314" s="104" t="s">
        <v>608</v>
      </c>
      <c r="F314" s="201">
        <v>240</v>
      </c>
      <c r="G314" s="167">
        <f>'приложение 5'!H146</f>
        <v>1825</v>
      </c>
    </row>
    <row r="315" spans="1:7" s="129" customFormat="1" ht="19.5" customHeight="1">
      <c r="A315" s="6" t="s">
        <v>5</v>
      </c>
      <c r="B315" s="140" t="s">
        <v>310</v>
      </c>
      <c r="C315" s="104" t="s">
        <v>639</v>
      </c>
      <c r="D315" s="104" t="s">
        <v>595</v>
      </c>
      <c r="E315" s="104" t="s">
        <v>608</v>
      </c>
      <c r="F315" s="201">
        <v>850</v>
      </c>
      <c r="G315" s="167">
        <f>'приложение 5'!H147</f>
        <v>90</v>
      </c>
    </row>
    <row r="316" spans="1:7" s="129" customFormat="1" ht="36" customHeight="1">
      <c r="A316" s="9" t="s">
        <v>352</v>
      </c>
      <c r="B316" s="140" t="s">
        <v>311</v>
      </c>
      <c r="C316" s="104" t="s">
        <v>639</v>
      </c>
      <c r="D316" s="104" t="s">
        <v>595</v>
      </c>
      <c r="E316" s="104" t="s">
        <v>608</v>
      </c>
      <c r="F316" s="201"/>
      <c r="G316" s="167">
        <f>G317+G320</f>
        <v>11206.1</v>
      </c>
    </row>
    <row r="317" spans="1:7" s="129" customFormat="1" ht="37.5" customHeight="1">
      <c r="A317" s="6" t="s">
        <v>587</v>
      </c>
      <c r="B317" s="140" t="s">
        <v>311</v>
      </c>
      <c r="C317" s="104" t="s">
        <v>639</v>
      </c>
      <c r="D317" s="104" t="s">
        <v>595</v>
      </c>
      <c r="E317" s="104" t="s">
        <v>608</v>
      </c>
      <c r="F317" s="201">
        <v>120</v>
      </c>
      <c r="G317" s="167">
        <f>'приложение 5'!H149</f>
        <v>11165.6</v>
      </c>
    </row>
    <row r="318" spans="1:7" s="129" customFormat="1" ht="80.25" customHeight="1">
      <c r="A318" s="59" t="s">
        <v>92</v>
      </c>
      <c r="B318" s="35" t="s">
        <v>368</v>
      </c>
      <c r="C318" s="104" t="s">
        <v>639</v>
      </c>
      <c r="D318" s="104" t="s">
        <v>595</v>
      </c>
      <c r="E318" s="104" t="s">
        <v>608</v>
      </c>
      <c r="F318" s="201"/>
      <c r="G318" s="167">
        <f>G319+G320</f>
        <v>333</v>
      </c>
    </row>
    <row r="319" spans="1:7" s="129" customFormat="1" ht="29.25" customHeight="1">
      <c r="A319" s="6" t="s">
        <v>587</v>
      </c>
      <c r="B319" s="35" t="s">
        <v>368</v>
      </c>
      <c r="C319" s="104" t="s">
        <v>639</v>
      </c>
      <c r="D319" s="104" t="s">
        <v>595</v>
      </c>
      <c r="E319" s="104" t="s">
        <v>608</v>
      </c>
      <c r="F319" s="201">
        <v>120</v>
      </c>
      <c r="G319" s="167">
        <f>'приложение 5'!H151</f>
        <v>292.5</v>
      </c>
    </row>
    <row r="320" spans="1:7" s="129" customFormat="1" ht="33" customHeight="1">
      <c r="A320" s="6" t="s">
        <v>584</v>
      </c>
      <c r="B320" s="35" t="s">
        <v>368</v>
      </c>
      <c r="C320" s="104" t="s">
        <v>639</v>
      </c>
      <c r="D320" s="104" t="s">
        <v>595</v>
      </c>
      <c r="E320" s="104" t="s">
        <v>608</v>
      </c>
      <c r="F320" s="201">
        <v>240</v>
      </c>
      <c r="G320" s="167">
        <f>'приложение 5'!H152</f>
        <v>40.5</v>
      </c>
    </row>
    <row r="321" spans="1:7" s="129" customFormat="1" ht="75" customHeight="1">
      <c r="A321" s="59" t="s">
        <v>354</v>
      </c>
      <c r="B321" s="35" t="s">
        <v>369</v>
      </c>
      <c r="C321" s="104" t="s">
        <v>639</v>
      </c>
      <c r="D321" s="104" t="s">
        <v>595</v>
      </c>
      <c r="E321" s="104" t="s">
        <v>608</v>
      </c>
      <c r="F321" s="201"/>
      <c r="G321" s="289">
        <f>G322</f>
        <v>34.4</v>
      </c>
    </row>
    <row r="322" spans="1:7" s="129" customFormat="1" ht="37.5" customHeight="1">
      <c r="A322" s="6" t="s">
        <v>587</v>
      </c>
      <c r="B322" s="35" t="s">
        <v>369</v>
      </c>
      <c r="C322" s="104" t="s">
        <v>639</v>
      </c>
      <c r="D322" s="104" t="s">
        <v>595</v>
      </c>
      <c r="E322" s="104" t="s">
        <v>608</v>
      </c>
      <c r="F322" s="201">
        <v>120</v>
      </c>
      <c r="G322" s="167">
        <f>'приложение 5'!H154</f>
        <v>34.4</v>
      </c>
    </row>
    <row r="323" spans="1:7" s="129" customFormat="1" ht="57.75" customHeight="1">
      <c r="A323" s="6" t="s">
        <v>457</v>
      </c>
      <c r="B323" s="70" t="s">
        <v>458</v>
      </c>
      <c r="C323" s="104" t="s">
        <v>639</v>
      </c>
      <c r="D323" s="104" t="s">
        <v>595</v>
      </c>
      <c r="E323" s="104" t="s">
        <v>670</v>
      </c>
      <c r="F323" s="201"/>
      <c r="G323" s="201">
        <f>G324</f>
        <v>93.3</v>
      </c>
    </row>
    <row r="324" spans="1:7" s="129" customFormat="1" ht="37.5" customHeight="1">
      <c r="A324" s="6" t="s">
        <v>584</v>
      </c>
      <c r="B324" s="70" t="s">
        <v>458</v>
      </c>
      <c r="C324" s="104" t="s">
        <v>639</v>
      </c>
      <c r="D324" s="104" t="s">
        <v>595</v>
      </c>
      <c r="E324" s="104" t="s">
        <v>670</v>
      </c>
      <c r="F324" s="201">
        <v>240</v>
      </c>
      <c r="G324" s="201">
        <f>'приложение 5'!H225</f>
        <v>93.3</v>
      </c>
    </row>
    <row r="325" spans="1:7" s="129" customFormat="1" ht="12.75">
      <c r="A325" s="285"/>
      <c r="B325" s="286"/>
      <c r="C325" s="287"/>
      <c r="D325" s="287"/>
      <c r="E325" s="287"/>
      <c r="F325" s="288"/>
      <c r="G325" s="289"/>
    </row>
    <row r="326" spans="1:7" ht="12.75">
      <c r="A326" s="290" t="s">
        <v>157</v>
      </c>
      <c r="G326" s="291">
        <f>G18+G70+G96+G125+G143+G166+G179+G201+G214+G235+G238+G250+G258+G270+G288+G308+G160+G312+G301</f>
        <v>389191.80000000005</v>
      </c>
    </row>
    <row r="328" ht="12.75">
      <c r="G328" s="308">
        <f>G326/'приложение 5'!H569</f>
        <v>0.9011313929117529</v>
      </c>
    </row>
  </sheetData>
  <sheetProtection/>
  <mergeCells count="12">
    <mergeCell ref="B5:F5"/>
    <mergeCell ref="B6:F6"/>
    <mergeCell ref="C1:F1"/>
    <mergeCell ref="B2:F2"/>
    <mergeCell ref="B3:F3"/>
    <mergeCell ref="C4:F4"/>
    <mergeCell ref="B11:F11"/>
    <mergeCell ref="B12:F12"/>
    <mergeCell ref="B7:F7"/>
    <mergeCell ref="A13:G14"/>
    <mergeCell ref="C9:F9"/>
    <mergeCell ref="B10:F10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58" r:id="rId1"/>
  <rowBreaks count="5" manualBreakCount="5">
    <brk id="95" max="6" man="1"/>
    <brk id="200" max="6" man="1"/>
    <brk id="232" max="6" man="1"/>
    <brk id="265" max="6" man="1"/>
    <brk id="282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2018-07-04T08:17:10Z</cp:lastPrinted>
  <dcterms:created xsi:type="dcterms:W3CDTF">1999-09-09T12:43:32Z</dcterms:created>
  <dcterms:modified xsi:type="dcterms:W3CDTF">2018-07-04T08:17:13Z</dcterms:modified>
  <cp:category/>
  <cp:version/>
  <cp:contentType/>
  <cp:contentStatus/>
</cp:coreProperties>
</file>