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приложение 4 2020г" sheetId="1" r:id="rId1"/>
    <sheet name="приложение 5 2020г" sheetId="2" r:id="rId2"/>
    <sheet name="приложение 6 (м.пр.2020г)" sheetId="3" r:id="rId3"/>
  </sheets>
  <definedNames>
    <definedName name="_xlnm._FilterDatabase" localSheetId="0" hidden="1">'приложение 4 2020г'!$B$13:$J$627</definedName>
    <definedName name="_xlnm._FilterDatabase" localSheetId="1" hidden="1">'приложение 5 2020г'!$B$14:$K$673</definedName>
    <definedName name="_xlnm._FilterDatabase" localSheetId="2" hidden="1">'приложение 6 (м.пр.2020г)'!$A$16:$J$478</definedName>
    <definedName name="Excel_BuiltIn__FilterDatabase" localSheetId="1">'приложение 5 2020г'!$A$11:$K$673</definedName>
    <definedName name="Excel_BuiltIn__FilterDatabase" localSheetId="2">'приложение 6 (м.пр.2020г)'!$A$14:$J$484</definedName>
    <definedName name="_xlnm.Print_Titles" localSheetId="0">'приложение 4 2020г'!$14:$17</definedName>
    <definedName name="_xlnm.Print_Titles" localSheetId="1">'приложение 5 2020г'!$15:$18</definedName>
    <definedName name="_xlnm.Print_Area" localSheetId="0">'приложение 4 2020г'!$B$1:$J$627</definedName>
    <definedName name="_xlnm.Print_Area" localSheetId="1">'приложение 5 2020г'!$B$1:$K$673</definedName>
    <definedName name="_xlnm.Print_Area" localSheetId="2">'приложение 6 (м.пр.2020г)'!$A$1:$J$484</definedName>
  </definedNames>
  <calcPr fullCalcOnLoad="1"/>
</workbook>
</file>

<file path=xl/sharedStrings.xml><?xml version="1.0" encoding="utf-8"?>
<sst xmlns="http://schemas.openxmlformats.org/spreadsheetml/2006/main" count="12082" uniqueCount="583">
  <si>
    <t>(тыс. рублей)</t>
  </si>
  <si>
    <t>Сумма</t>
  </si>
  <si>
    <t>2020 год</t>
  </si>
  <si>
    <t>3</t>
  </si>
  <si>
    <t>01</t>
  </si>
  <si>
    <t>00</t>
  </si>
  <si>
    <t>Функционирование высшего должностного лица 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</si>
  <si>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</si>
  <si>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</si>
  <si>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</si>
  <si>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</si>
  <si>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</si>
  <si>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</si>
  <si>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</si>
  <si>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</si>
  <si>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</si>
  <si>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</si>
  <si>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</si>
  <si>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 общегосударственные  вопросы</t>
  </si>
  <si>
    <t>13</t>
  </si>
  <si>
    <t>НАЦИОНАЛЬНАЯ БЕЗОПАСНОСТЬ И ПРАВООХРАНИТЕЛЬНАЯ 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</si>
  <si>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</si>
  <si>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</si>
  <si>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</si>
  <si>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</si>
  <si>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</si>
  <si>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</si>
  <si>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</si>
  <si>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</si>
  <si>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</si>
  <si>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</si>
  <si>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</si>
  <si>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</si>
  <si>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</si>
  <si>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</si>
  <si>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</si>
  <si>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 образование</t>
  </si>
  <si>
    <t>Дополнительное образование детей</t>
  </si>
  <si>
    <t>Молодежная политика</t>
  </si>
  <si>
    <t>КУЛЬТУРА И КИНЕМАТОГРАФИЯ</t>
  </si>
  <si>
    <t>08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</si>
  <si>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</si>
  <si>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</si>
  <si>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</si>
  <si>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СОЦИАЛЬНАЯ ПОЛИТИКА</t>
  </si>
  <si>
    <t>10</t>
  </si>
  <si>
    <t>Пенсионное  обеспечение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</si>
  <si>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</si>
  <si>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</si>
  <si>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</si>
  <si>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</si>
  <si>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</si>
  <si>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</si>
  <si>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</si>
  <si>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к решению  Земского Собрания</t>
  </si>
  <si>
    <t>Устюженского муниципального района</t>
  </si>
  <si>
    <t xml:space="preserve">       </t>
  </si>
  <si>
    <t>Наименование показателей</t>
  </si>
  <si>
    <t>Раз-</t>
  </si>
  <si>
    <t>Под-</t>
  </si>
  <si>
    <t>Целевая статья</t>
  </si>
  <si>
    <t>Вид расходов</t>
  </si>
  <si>
    <t>дел</t>
  </si>
  <si>
    <t>раз-</t>
  </si>
  <si>
    <t xml:space="preserve">ОБЩЕГОСУДАРСТВЕННЫЕ  ВОПРОСЫ </t>
  </si>
  <si>
    <t xml:space="preserve">Обеспечение деятельности органов государственной (муниципальных) органов </t>
  </si>
  <si>
    <t>91</t>
  </si>
  <si>
    <t>0</t>
  </si>
  <si>
    <t>00000</t>
  </si>
  <si>
    <t>Высшее должностное лицо муниципального образования</t>
  </si>
  <si>
    <t>1</t>
  </si>
  <si>
    <t>Расходы на обеспечение функций государственных (муниципальных) органов</t>
  </si>
  <si>
    <t>00190</t>
  </si>
  <si>
    <t>Расходы на выплаты персоналу государственных (муниципальных) органов</t>
  </si>
  <si>
    <t>120</t>
  </si>
  <si>
    <t>Обеспечение деятельности законодательных органов государственной (муниципальной) власти</t>
  </si>
  <si>
    <t>96</t>
  </si>
  <si>
    <t>2</t>
  </si>
  <si>
    <t>Иные закупки товаров, работ и услуг для государственных (муниципальных) нужд</t>
  </si>
  <si>
    <t>240</t>
  </si>
  <si>
    <t>Уплата налогов, сборов и иных платежей</t>
  </si>
  <si>
    <t>850</t>
  </si>
  <si>
    <t>ведомственной целевой программы «Создание условий для обеспечения деятельности администрации Устюженского муниципального района»</t>
  </si>
  <si>
    <t>36</t>
  </si>
  <si>
    <t xml:space="preserve"> Основное мероприятие "Материально-техническое обеспечение деятельности"</t>
  </si>
  <si>
    <t>Материально-техническое обеспечение деятельности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</si>
  <si>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</si>
  <si>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72190</t>
  </si>
  <si>
    <t>Основное мероприятие: Расходы на обеспечение функций муниципальных органов</t>
  </si>
  <si>
    <t>00191</t>
  </si>
  <si>
    <t>Субсидии бюджетным учреждениям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</si>
  <si>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2014-2020 годы» 
</t>
  </si>
  <si>
    <t>Подпрограмма  "Профилактика преступлений и иных правонарушений"</t>
  </si>
  <si>
    <t>Основное мероприятие "Предупреждение безпризорности, безнадзорности, профилактика правонарушений несовершеннолетних"</t>
  </si>
  <si>
    <t>Осуществление отдельных государственных полномочий</t>
  </si>
  <si>
    <t>78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</si>
  <si>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</si>
  <si>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</si>
  <si>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Муниципальная программа "Управление муниципальными финансами Устюженского муниципального района на 2016-2020 годы"</t>
  </si>
  <si>
    <t>Подпрограмма «Обеспечение сбалансированности и устойчивости местного бюджета Устюженского муниципального района, повышение эффективности бюджетных расходов и управление муниципальным долгом района на 2016-2020 годы»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</si>
  <si>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</si>
  <si>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Резервные фонды</t>
  </si>
  <si>
    <t>70</t>
  </si>
  <si>
    <t>Резервные фонды испольнительных органов муниципальной власти</t>
  </si>
  <si>
    <t>5</t>
  </si>
  <si>
    <t>Резервные средства</t>
  </si>
  <si>
    <t>870</t>
  </si>
  <si>
    <t>Реализация государственных (муниципальных) функций, связанных с общегосударственным управлением</t>
  </si>
  <si>
    <t>97</t>
  </si>
  <si>
    <t>21030</t>
  </si>
  <si>
    <t>Членский взнос в ассоциацию муниципальных образований</t>
  </si>
  <si>
    <t>Предоставление субсидий социально ориентированным некоммерческим организациям</t>
  </si>
  <si>
    <t>75</t>
  </si>
  <si>
    <t>00020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</si>
  <si>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</si>
  <si>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</si>
  <si>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Выплата и проведение мероприятий по присуждению  премий </t>
  </si>
  <si>
    <t>00080</t>
  </si>
  <si>
    <t>Иные выплаты населению</t>
  </si>
  <si>
    <t>360</t>
  </si>
  <si>
    <t>ведомственная целевая программа "Создание условий для обеспечения деятельности МКУ "МФЦ Устюженского района"</t>
  </si>
  <si>
    <t>38</t>
  </si>
  <si>
    <t>Основное мероприятие "Расходы на обеспечение деятельности (оказание услуг) муниципальных учреждений"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</si>
  <si>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</si>
  <si>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72250</t>
  </si>
  <si>
    <t>Расходы на выплаты персоналу казенных учреждений</t>
  </si>
  <si>
    <t>110</t>
  </si>
  <si>
    <t>00400</t>
  </si>
  <si>
    <t>Иные непрограммые расходы</t>
  </si>
  <si>
    <t>00090</t>
  </si>
  <si>
    <t>00501</t>
  </si>
  <si>
    <t xml:space="preserve">Муниципальная программа «Развитие муниципальной службы в Устюженском муниципальном районе на 2016-2020 годы» </t>
  </si>
  <si>
    <t>Основное мероприятие  " Мероприятия, направленные на применение эффективных кадровых технологий и новых принципов кадровой политики в системе муниципальной службы"</t>
  </si>
  <si>
    <t>Организация профессиональной переподготовки и обучение на курсах повышения классификации муниципальными служащими</t>
  </si>
  <si>
    <t>02120</t>
  </si>
  <si>
    <t>Основное мероприятие "Мероприятия, направленные на повышение престижа муниципальной службы"</t>
  </si>
  <si>
    <t>Размещение материалов о деятельности администрации, о прохождении муниципальной службы на официальном сайте</t>
  </si>
  <si>
    <t>02130</t>
  </si>
  <si>
    <t>ведомственная целевая программа "Поддержка и развитие субъектов малого и среднего предпринимательства в Устюженском муниципальном районе на 2019-2021 годы"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</si>
  <si>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</si>
  <si>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37</t>
  </si>
  <si>
    <t>Основное мероприятие "Оказание субъектам малого и среднего предпринимательства имущественной поддержки в виде передачи в аренду имущества района, включенного в Перечень муниципального имущества Устюженского муниципального района, свободного от прав  третьих лиц ( за исключением имущественных прав субъектов малого и среднего предпринимательства)"</t>
  </si>
  <si>
    <t>Основное мероприятие "Содействие развитию предпринимательства"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</si>
  <si>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</si>
  <si>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0000</t>
  </si>
  <si>
    <t>Расходы на природноохранные мероприятия</t>
  </si>
  <si>
    <t>01400</t>
  </si>
  <si>
    <t>Муниципальная программа "Энергосбережение на территории Устюженского муниципального района на 2016-2020 годы"</t>
  </si>
  <si>
    <t>Основное мероприятие "Проведение энергетического обследования муниципальных учреждений района"</t>
  </si>
  <si>
    <t>00601</t>
  </si>
  <si>
    <t>02250</t>
  </si>
  <si>
    <t>Поощрение в смотрах-конкурсах</t>
  </si>
  <si>
    <t>Муниципальная программа Устюженского муниципального района «Управление муниципальным имуществом Устюженского муниципального района на период 2016-2020 годы»</t>
  </si>
  <si>
    <t>15</t>
  </si>
  <si>
    <t>Подпрограмма "Повышение эффективности управления муниципальным имуществом Устюженского муниципального района на 2016-2020 годы»</t>
  </si>
  <si>
    <t>Основное мероприятие "Повышение эффективности использования объектов муниципального имущества"</t>
  </si>
  <si>
    <t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</t>
  </si>
  <si>
    <t>01510</t>
  </si>
  <si>
    <t>Основное мероприятие "Оформление технических планов и паспортов на объекты имущества и выполнение кадастровых работ в отношении земельных участков"</t>
  </si>
  <si>
    <t>01520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</si>
  <si>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</si>
  <si>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01540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</si>
  <si>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</si>
  <si>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2015-2020 годы» 
</t>
  </si>
  <si>
    <t>Основное мероприятие "Обеспечение повседневной деятельности ЕДДС"</t>
  </si>
  <si>
    <t>Расходы на обеспечение деятельности (оказание услуг) муниципальных учреждений</t>
  </si>
  <si>
    <t>01030</t>
  </si>
  <si>
    <t xml:space="preserve">Муниципальная  программа «Обеспечение законности, правопорядка и общественной безопасности 
в Устюженском муниципальном районе на 2014-2020 годы» 
</t>
  </si>
  <si>
    <t>Подпрограмма "Профилактика преступлений и иных правонарушений"</t>
  </si>
  <si>
    <t>Основное мероприятие "Предупреждение экстремизма и терроризма"</t>
  </si>
  <si>
    <t>Снижение количества экстремистских проявлений, недопущение террористических актов</t>
  </si>
  <si>
    <t>00330</t>
  </si>
  <si>
    <t>Основное меропрятие "Внедрение современных технических средств, направленных на предупреждение правонарушений и преступлений в общественных местах и на улицах"</t>
  </si>
  <si>
    <t>Проведение мероприятий на внедрение и (или) эксплуатацию аппаратно-программного комплекса "Безопасный город"</t>
  </si>
  <si>
    <t>S1060</t>
  </si>
  <si>
    <t>Основное мероприятие "Капитальный ремонт и ремонт автомобильных дорог (включая искусственные сооружения на них) общего пользования местного значения"</t>
  </si>
  <si>
    <t>Ремонт и капитальный ремонт автомобильных дорог и искусственных сооружений</t>
  </si>
  <si>
    <t>00801</t>
  </si>
  <si>
    <t>Иные межбюджетные трансферты</t>
  </si>
  <si>
    <t>540</t>
  </si>
  <si>
    <t>Обеспечение расходов в рамках государственной программы "Развитие транспортной системы Вологодской области на 2014-2020 годы"</t>
  </si>
  <si>
    <t>S1350</t>
  </si>
  <si>
    <t>Иные закупки товаров, работ и услуг для муниципальных нужд</t>
  </si>
  <si>
    <t>S1360</t>
  </si>
  <si>
    <t>Основное мероприятие "Содержание автодорог общего пользования местного значения  вне границ населенных пунктов"</t>
  </si>
  <si>
    <t>00702</t>
  </si>
  <si>
    <t>Основное мероприятие "Содержание автодорог общего пользования местного значения в границах населенных пунктов"</t>
  </si>
  <si>
    <t>00703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</si>
  <si>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</si>
  <si>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S1250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</si>
  <si>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</si>
  <si>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</si>
  <si>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>Подпрограмма "Обеспечение реализации муниципальной программы управлением муниципальным имуществом Устюженского муниципального района на 2016-2020 годы"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</si>
  <si>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</si>
  <si>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</si>
  <si>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01560</t>
  </si>
  <si>
    <t>Муниципальная программа  «Развитие культуры, туризма, спорта и реализация молодежной политики на территории Устюженского муниципального района на 2019-2021 годы»</t>
  </si>
  <si>
    <t>Подпрограмма "Развитие туризма"</t>
  </si>
  <si>
    <t>Основное мероприятие "Создание новых объектов показа, инфраструктуры, разработка и реализация туристических программ и маршрутов"</t>
  </si>
  <si>
    <t>Мероприятия в области туризма</t>
  </si>
  <si>
    <t>01611</t>
  </si>
  <si>
    <t>Основное мероприятие "Организация и проведение культурно-массовых мероприятий, направленных на привлечение в район туристов и экскурсантов</t>
  </si>
  <si>
    <t>610</t>
  </si>
  <si>
    <t>Основное мероприятие "Информационно-рекламное продвижение, научно-методическое и кадровое обеспечение туризма"</t>
  </si>
  <si>
    <t>Подпрограмма  "Повышение эффективности управления муниципальным имуществом Устюженского муниципального района на 2016-2020 годы"</t>
  </si>
  <si>
    <t>Основное мероприятие "Выполнение текущего и капитального ремонта объектов муниципального имущества"</t>
  </si>
  <si>
    <t>Капитальный ремонт жилого фонда</t>
  </si>
  <si>
    <t>01550</t>
  </si>
  <si>
    <t>Муниципальная программа «Комплексное развитие систем коммунальной инфраструктуры Устюженского муниципального района до 2020 года»</t>
  </si>
  <si>
    <t xml:space="preserve">Основное мероприятие "Реализация мероприятий по замене (ремонту) электро,-тепломеханического  оборудования котельных и тепловых сетей" </t>
  </si>
  <si>
    <t>Строительство, реконструкция и ремонт объектов  системы теплоснабжения</t>
  </si>
  <si>
    <t>00901</t>
  </si>
  <si>
    <t xml:space="preserve">Основное мероприятие "Реализация мероприятий по замене (ремонту)  систем водоснабжения и водоотведения" </t>
  </si>
  <si>
    <t>Строительство, реконструкция и ремонт объектов  системы водоснабжения и водоотведения</t>
  </si>
  <si>
    <t>00903</t>
  </si>
  <si>
    <t>Модернизация оборудования, используемого для выработки и передачи коммунальных ресурсов</t>
  </si>
  <si>
    <t>00604</t>
  </si>
  <si>
    <t>Благоуствойство</t>
  </si>
  <si>
    <t>Муниципальная программа " Формирование современной городской среды на территории Устюженского муниципального района на 2018-2022 годы"</t>
  </si>
  <si>
    <t>19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</si>
  <si>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</si>
  <si>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Основное мероприятие "Благоуствойство общественных территорий в Устюженском муниципальном районе"</t>
  </si>
  <si>
    <t xml:space="preserve"> L5552</t>
  </si>
  <si>
    <t>Основное мероприятие "Проведение надзорных мероприятий в рамках осуществления государственного экологического надзора"</t>
  </si>
  <si>
    <t>Основное мероприятие "Обеспечение качественной питьевой водой население Устюженского муниципального района из источников нецентрализованного водоснабжения (общественных колодцев)</t>
  </si>
  <si>
    <t>Основное мероприятие "Контроль качества питьевой воды источников нецентрализованного водоснабжения (общественных колодцев) на территории района</t>
  </si>
  <si>
    <t>Основное мероприятие "Ликвидация несанкционированных свалок на территории района</t>
  </si>
  <si>
    <t>Муниципальная программа «Развитие дошкольного, общего и дополнительного образования в Устюженском муниципальном районе на 2019-2023 годы»</t>
  </si>
  <si>
    <t>Подпрограмма "Развитие дошкольного образования в Устюженском муниципальном районе на 2019-2023 годы"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</si>
  <si>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</si>
  <si>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Обеспечение дошкольного образования и общеобразовательного процесса в муниципальных образовательных организациях</t>
  </si>
  <si>
    <t>72010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</si>
  <si>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</si>
  <si>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</si>
  <si>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72020</t>
  </si>
  <si>
    <t>Социальные выплаты гражданам, кроме публичных нормативных обязательств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</si>
  <si>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</si>
  <si>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>Расходы на обеспечение деятельности (оказание услуг) дошкольных образовательных учреждений</t>
  </si>
  <si>
    <t>16590</t>
  </si>
  <si>
    <t>Расходы на ведение бухгалтерского учета в в образовательных учреждениях за счет субвенции</t>
  </si>
  <si>
    <t xml:space="preserve">Общее образование </t>
  </si>
  <si>
    <t>Подпрограмма "Развитие начального общего, основного общего, среднего общего образования в Устюженском муниципальном районе на 2019-2023 годы"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</si>
  <si>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</si>
  <si>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 xml:space="preserve">  </t>
  </si>
  <si>
    <t>Основное мероприятие "Обеспечение условий для функционирования муниципальных общеобразовательных организаций района"</t>
  </si>
  <si>
    <t>13590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</si>
  <si>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</si>
  <si>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Подпрограмма "Развитие дополнительного образования, отдыха и занятости детей в Устюженском муниципальном районе на 2019-2023 годы"</t>
  </si>
  <si>
    <t>Основное мероприятие "Создание условий для обеспечения гарантий доступности и равных возможностей получения качественного дополнительного образования на территории муниципального района"</t>
  </si>
  <si>
    <t>15590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</si>
  <si>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</si>
  <si>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расходы на реализацию системы персонифицированного финансирования дополнительного образования детей</t>
  </si>
  <si>
    <t>00120</t>
  </si>
  <si>
    <t>Подпрограмма "Дополнительное образование детей в сфере культуры"</t>
  </si>
  <si>
    <t>Основное мероприятие "Обеспечение выполнения муниципального задания учреждением дополнительного образования детей в сфере культуры района"</t>
  </si>
  <si>
    <t>05590</t>
  </si>
  <si>
    <t>Подпрограмма "Повышение безопасности дорожного движения в устюженском муниципальном районе на 2015-2020 годы"</t>
  </si>
  <si>
    <t>Основное мероприятие " Организация мероприятий по повышению безопасности дорожного движения"</t>
  </si>
  <si>
    <t>Повышение безопасности дорожного движения "Безопасное колесо"</t>
  </si>
  <si>
    <t>02030</t>
  </si>
  <si>
    <t>Основное мероприятие "Организация отдыха детей и молодёжи в каникулярное время с дневным пребыванием"</t>
  </si>
  <si>
    <t>Организация летнего отдыха в каникулярное время</t>
  </si>
  <si>
    <t>00210</t>
  </si>
  <si>
    <t>Подпрограмма "Реализация молодежной политики"</t>
  </si>
  <si>
    <t>6</t>
  </si>
  <si>
    <t>Основное мероприятие "Организация и проведение социально значимых мероприятий"</t>
  </si>
  <si>
    <t>Органимзация и осуществление мероприятий по работе с детьми и молодежью</t>
  </si>
  <si>
    <t>20590</t>
  </si>
  <si>
    <t>Основное мероприятие "Организация участия представителей Устюженского муниципального района в областных образовательных семинарах, форумах, конкурсах, фестивалях, сборах"</t>
  </si>
  <si>
    <t>Основное мероприятие "Материально-техническое обеспечение молодежных и творческих объединений, клубов, волонтерских отрядов"</t>
  </si>
  <si>
    <t xml:space="preserve"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 </t>
  </si>
  <si>
    <t>Основное мероприятие "Организация труда и летнего отдыха молодежи"</t>
  </si>
  <si>
    <t>Другие вопросы в области образования</t>
  </si>
  <si>
    <t>Подпрограмма "Обеспечение реализации муниципальной программы "Развитие дошкольного, общего и дополнительного образования в Устюженском муниципальном районе на 2019-2023 годы"</t>
  </si>
  <si>
    <t>4</t>
  </si>
  <si>
    <t>Основное мероприятие "Обеспечение создания условий для реализации Программы"</t>
  </si>
  <si>
    <t>Расходы на обеспечение функций органов местного самоуправления</t>
  </si>
  <si>
    <t>Культура</t>
  </si>
  <si>
    <t>Подпрограмма "Библиотечно-информационное обслуживание населения"</t>
  </si>
  <si>
    <t>Основное мероприятие "Обеспечение выполнения муниципального задания библиотеками района"</t>
  </si>
  <si>
    <t>Учреждения культуры (Библиотеки)</t>
  </si>
  <si>
    <t>03590</t>
  </si>
  <si>
    <t>Основное мероприятие "Комплектование библиотечных фондов"</t>
  </si>
  <si>
    <t>Софинансирование расходов на комплектование книжных  фондов общедоступных библиотек</t>
  </si>
  <si>
    <t xml:space="preserve"> L5193</t>
  </si>
  <si>
    <t>Подпрограмма "Организация досуга и обеспечение жителей района услугами организаций культуры"</t>
  </si>
  <si>
    <t>Основное мероприятие "Организация и проведение культурно-массовых (культурно-досуговых, просветительских) и творческих мероприятий, клубных формирований"</t>
  </si>
  <si>
    <t>Учреждения культуры (Дома культуры)</t>
  </si>
  <si>
    <t>01590</t>
  </si>
  <si>
    <t>Иные закупки товаров, работ и услуг для обеспечения государственных (муниципальных) нужд</t>
  </si>
  <si>
    <t>Подпрограмма "Музейное обслуживание населения"</t>
  </si>
  <si>
    <t>Основное мероприятие "Сохранение, пополнение и популяризация музейных предметов и музейных фондов"</t>
  </si>
  <si>
    <t>Учреждения культуры (Музеи)</t>
  </si>
  <si>
    <t>02590</t>
  </si>
  <si>
    <t>Основное мероприятие "Материально-техническое оснащение музея"</t>
  </si>
  <si>
    <t xml:space="preserve"> расходов на обеспечение развития и укрепления материально-технической базы музея</t>
  </si>
  <si>
    <t>Подпрограмма "Обеспечение условий реализации муниципальной программы"</t>
  </si>
  <si>
    <t>8</t>
  </si>
  <si>
    <t>Основное мероприятие  "выполнение показателей  муниципальной программы «Развитие культуры, туризма, спорта и реализация молодежной политики на территории Устюженского  муниципального района на 2019 - 2021 годы»"</t>
  </si>
  <si>
    <t>00590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</si>
  <si>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</si>
  <si>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72230</t>
  </si>
  <si>
    <t>Основное мероприятие "Мероприятия, направленные на совершенствование ситемы дополнительных гарантий муниципальным служащим"</t>
  </si>
  <si>
    <t>Пенсионное обеспечение муниципальных служащих</t>
  </si>
  <si>
    <t>02140</t>
  </si>
  <si>
    <t>310</t>
  </si>
  <si>
    <t>Социальное обеспечение населения</t>
  </si>
  <si>
    <t>320</t>
  </si>
  <si>
    <t>Основное мероприятие "Обеспечение жильем молодых семей"</t>
  </si>
  <si>
    <t>предоставление социальных выплат молодым семьям</t>
  </si>
  <si>
    <t xml:space="preserve"> L4970</t>
  </si>
  <si>
    <t xml:space="preserve">Социальные выплаты гражданам, кроме публичных нормативных социальных выплат 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</si>
  <si>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</si>
  <si>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 L5671</t>
  </si>
  <si>
    <t>Охрана семьи  и детства</t>
  </si>
  <si>
    <t>Ведомственная целевая программа «Создание условий для обеспечения деятельности администрации Устюженского муниципального района»</t>
  </si>
  <si>
    <t>Основное мероприятие "Расходы на обеспечение функций муниципальных органов"</t>
  </si>
  <si>
    <t>Выполнение государственных полномочий по предоставлению единовременной денежной выплаты взамен предоставления земельного участка гражданам, имеющим трех и более детей</t>
  </si>
  <si>
    <t>72300</t>
  </si>
  <si>
    <t xml:space="preserve">Физическая культура    </t>
  </si>
  <si>
    <t>Подпрограмма "Развитие физической культуры и спорта"</t>
  </si>
  <si>
    <t>7</t>
  </si>
  <si>
    <t>Основное мероприятие "Популизация физической культуры и спорта, и здорового образа жизни"</t>
  </si>
  <si>
    <t>Мероприятия в области спорта и физической культуры</t>
  </si>
  <si>
    <t>00490</t>
  </si>
  <si>
    <t>Основное мероприятие "Обеспечение доступа к открытым и закрытым спортивным объектам"</t>
  </si>
  <si>
    <t>Обеспечение доступа к открытым и закрытым спортивным объектам за счет средств местного бюджета</t>
  </si>
  <si>
    <t>Подпрограмма "Межбюджетные отношения в Устюженском муниципальном районе"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</si>
  <si>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</si>
  <si>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муниципальных образований (поселений) района</t>
  </si>
  <si>
    <t>01401</t>
  </si>
  <si>
    <t>Дотации</t>
  </si>
  <si>
    <t>510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</si>
  <si>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</si>
  <si>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72220</t>
  </si>
  <si>
    <t>Основное мероприятие "Поддержка мер по обеспечению сбалансированности бюджетов поселений"</t>
  </si>
  <si>
    <t>Дотации на поддержку мер по обеспечению сбалансированности  муниципальных образований (поселений) района</t>
  </si>
  <si>
    <t>01501</t>
  </si>
  <si>
    <t>Код</t>
  </si>
  <si>
    <t xml:space="preserve">Вид </t>
  </si>
  <si>
    <t xml:space="preserve">Наименование </t>
  </si>
  <si>
    <t>ведо-</t>
  </si>
  <si>
    <t>расхо-</t>
  </si>
  <si>
    <t>мства</t>
  </si>
  <si>
    <t>дов</t>
  </si>
  <si>
    <t>Управление по культуре, туризму, спорту и молодежной политике администрации   Устюженского муниципального района</t>
  </si>
  <si>
    <t>112</t>
  </si>
  <si>
    <t>Национальная экономика</t>
  </si>
  <si>
    <t>Образование</t>
  </si>
  <si>
    <t xml:space="preserve">Молодежная политика </t>
  </si>
  <si>
    <t xml:space="preserve">Культура и  кинематография </t>
  </si>
  <si>
    <t>Основное мероприятие "Организация библиотечного обслуживания населения"</t>
  </si>
  <si>
    <t xml:space="preserve">112 </t>
  </si>
  <si>
    <t>Социальная политика</t>
  </si>
  <si>
    <t>Физическая культура  и спорт</t>
  </si>
  <si>
    <t>Земское Собрание Устюженского муниципального района</t>
  </si>
  <si>
    <t>Общегосударственные вопросы</t>
  </si>
  <si>
    <t>114</t>
  </si>
  <si>
    <t>Администрация Устюженского муниципального района</t>
  </si>
  <si>
    <t>116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</si>
  <si>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</si>
  <si>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</si>
  <si>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</si>
  <si>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Здравоохранение</t>
  </si>
  <si>
    <t xml:space="preserve">Комитет по управлению имуществом администрации Устюженского муниципального района </t>
  </si>
  <si>
    <t>545</t>
  </si>
  <si>
    <t>Управление образования администрации Устюженского муниципального  района</t>
  </si>
  <si>
    <t>546</t>
  </si>
  <si>
    <t>Финансовое управление администрации Устюженского муниципального района</t>
  </si>
  <si>
    <t>555</t>
  </si>
  <si>
    <t>Другие общегосударственные вопросы</t>
  </si>
  <si>
    <t>Выплаты и проведение мероприятий по присуждению премий</t>
  </si>
  <si>
    <t>Основное мероприятие "Мероприятия, направленные на совершенствование системы дополнительных гарантий муниципальным служащим"</t>
  </si>
  <si>
    <t>Публичные нормативные обязательства по социальным выплатам гражданам</t>
  </si>
  <si>
    <t>Межбюджетные трансферты общего характера бюджетам субъектов Российской Федерации</t>
  </si>
  <si>
    <t xml:space="preserve">         к решению  Земского Собрания</t>
  </si>
  <si>
    <t xml:space="preserve">         Устюженского муниципального района</t>
  </si>
  <si>
    <t>(тыс.рублей)</t>
  </si>
  <si>
    <t>Наименование</t>
  </si>
  <si>
    <t>КЦСР</t>
  </si>
  <si>
    <t>ГРБС</t>
  </si>
  <si>
    <t>РЗ</t>
  </si>
  <si>
    <t>ПР</t>
  </si>
  <si>
    <t>КВР</t>
  </si>
  <si>
    <t xml:space="preserve">Сумма </t>
  </si>
  <si>
    <t>Основное мероприятие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</si>
  <si>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мероприятия в области спорта и физической культуры</t>
  </si>
  <si>
    <t xml:space="preserve">Муниципальная программа «Развитие муниципальной службы в администрации Устюженского муниципального района на 2016-2020 годы» 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</si>
  <si>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</si>
  <si>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Муниципальная программа «Управление муниципальным имуществом Устюженского муниципального района на период 2016-2020 годы»</t>
  </si>
  <si>
    <t>Основное мероприятие "Создание условий для развития мобильной торговли в малонаселенных и (или) труднодоступных сельских населенных пунктах"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</si>
  <si>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</si>
  <si>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Основное мероприятие "Проектно-сметная документация, экспертиза, техническое сопровождение"</t>
  </si>
  <si>
    <t>Разработка проектно-сметной документации</t>
  </si>
  <si>
    <t>F2</t>
  </si>
  <si>
    <t>55552</t>
  </si>
  <si>
    <t>72310</t>
  </si>
  <si>
    <t>Развития мобильной торговли в малонаселенных и труднодоступных населенных пунктах</t>
  </si>
  <si>
    <t>Приобретение специализированного автотранспорта для развития мобильной торговли в малонаселенных и труднодоступных населенных пунктах</t>
  </si>
  <si>
    <t>S1050</t>
  </si>
  <si>
    <t>Р1</t>
  </si>
  <si>
    <t>А1</t>
  </si>
  <si>
    <t>74090</t>
  </si>
  <si>
    <t>Комплектование книжных фондов муниципальных библиотек</t>
  </si>
  <si>
    <t>Подпрограмма "Повышение эффективности управления муниципальным имуществом Устюженского муниципального района и земельными ресурсами района на 2016-2020 годы»</t>
  </si>
  <si>
    <t>Финансовая поддержка общественных организаций ветеранов на осуществление уставной деятельности</t>
  </si>
  <si>
    <t>Устюженское районное отделение Всероссийской общественной организации  ветеранов (пенсионеров) войны, труда, Вооруженных Сил и правоохранительных органов</t>
  </si>
  <si>
    <t>00021</t>
  </si>
  <si>
    <t>Организация и осуществление мероприятий по работе с детьми и молодежью</t>
  </si>
  <si>
    <t>Основное мероприятие "Предупреждение беспризорности, безнадзорности, профилактика правонарушений несовершеннолетних"</t>
  </si>
  <si>
    <t>Основное мероприятие "Внедрение современных технических средств, направленных на предупреждение правонарушений и преступлений в общественных местах и на улицах"</t>
  </si>
  <si>
    <t>Подпрограмма "Повышение безопасности дорожного движения в Устюженском муниципальном районе на 2015-2020 годы"</t>
  </si>
  <si>
    <t>Основное мероприятие "Модернизация оборудования, используемого для выработки и передачи коммунальных ресурсов"</t>
  </si>
  <si>
    <t>Основное мероприятие "Расходы на  обеспечение развития и укрепления материально-технической базы сельских библиотек"</t>
  </si>
  <si>
    <t>Расходы на  обеспечение развития и укрепления материально-технической базы сельских библиотек</t>
  </si>
  <si>
    <t>проведение мероприятий по антитеррористической защищенности мест массового пребывания людей</t>
  </si>
  <si>
    <t>Основное мероприятие "Бюджетные инвестиции в развитие социальной и коммунальной инфраструктуры"</t>
  </si>
  <si>
    <t xml:space="preserve">капитальный ремонт объектов социальной и коммунальной инфраструктур муниципальной собственности </t>
  </si>
  <si>
    <t>Реализацию мероприятий по строительству объектов инженерной инфраструктуры</t>
  </si>
  <si>
    <t>Расходы на комплектование книжных  фондов общедоступных библиотек</t>
  </si>
  <si>
    <t>Основное мероприятие "Оснащение приборами учета коммунальных ресурсов и устройствами регулирования потребления тепловой энергии"</t>
  </si>
  <si>
    <t>00602</t>
  </si>
  <si>
    <t>ведомственная целевая программа "Создание условий для обеспечения деятельности муниципального казенного учреждения "Центр бухгалтерского учета и отчетности"</t>
  </si>
  <si>
    <t>39</t>
  </si>
  <si>
    <t>Муниципальная программа "Комплексное развитие сельских территорий Устюженского муниципального района Вологодской области на 2020-2022 годы"</t>
  </si>
  <si>
    <t>Подпрограмма "Развитие кадрового потенциала на сельских территориях Устюженского муниципального района Вологодской области на 2020-2022 годы"</t>
  </si>
  <si>
    <t>Основное мероприятие  "Проведение мероприятий по поощрению и популизации достижений в сфере сельского хозяйства района"</t>
  </si>
  <si>
    <t>Подпрограмма " Создание и развитие инфраструктуры сельских территорий Устюженского муниципального района Вологодской области на 2020-2022 годы"</t>
  </si>
  <si>
    <t>Основное мероприятие "Развитие социальной и инженерной инфраструктуры на сельских территориях района"</t>
  </si>
  <si>
    <t>Капитальный ремонт водопровода в д. Славынево СП Желябовское (разработка ПСД)</t>
  </si>
  <si>
    <t>02251</t>
  </si>
  <si>
    <t>02252</t>
  </si>
  <si>
    <t>Строительство новой амбулатории в пос. им. Желябова СП Желябовское (разработка ПСД)</t>
  </si>
  <si>
    <t>Подпрограмма "Создание условий для обеспечения доступным и комфортным жильем сельского населения Устюженского муниципального района Вологодской области на 2020-2022 годы"</t>
  </si>
  <si>
    <t>Основное мероприятие "Улучшение жилищных условий граждан, проживающих на сельских территориях"</t>
  </si>
  <si>
    <t>Основное мероприятие "Обеспечение содержания муниципального имущества, проведение работ по улучшению имущества</t>
  </si>
  <si>
    <t>Основное мероприятие "Реализацию мероприятий по строительству объектов инженерной инфраструктуры"</t>
  </si>
  <si>
    <t>S1600</t>
  </si>
  <si>
    <t>Ежемесячная денежная выплата студентам, заключившим договора с администрацией района</t>
  </si>
  <si>
    <t>00025</t>
  </si>
  <si>
    <t>Публичные нормативные выплаты гражданам несоциального характера</t>
  </si>
  <si>
    <t>330</t>
  </si>
  <si>
    <t>Основное мероприятие "Проведение мероприятий по организации временного трудоустройства подростков в возрасте от 14 до 18 лет в свободное от учебы время"</t>
  </si>
  <si>
    <t>Организация временного трудоустройства подростков</t>
  </si>
  <si>
    <t xml:space="preserve">Распределение бюджетных ассигнований по разделам, подразделам, целевым статьям (муниципальным программам непрограммным направлениям), группам (группам и подгруппам) видам расходов классификации расходов                            на 2020 год </t>
  </si>
  <si>
    <t xml:space="preserve"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2020 год 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</si>
  <si>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для достижения целевых показателей</t>
  </si>
  <si>
    <t>70030</t>
  </si>
  <si>
    <t>S1900</t>
  </si>
  <si>
    <t>Осуществление отдельных государственных полномочий в соответствии с законом области от 5 ноября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(тарифов)"за счет единой субвенции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</si>
  <si>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единой субвенции</t>
  </si>
  <si>
    <t>S1130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</si>
  <si>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 за счет единой субвенции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</si>
  <si>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 за счет единой субвенции</t>
  </si>
  <si>
    <t>S1410</t>
  </si>
  <si>
    <t>S1220</t>
  </si>
  <si>
    <t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</si>
  <si>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"Реализация регионального проекта "Современная школа"</t>
  </si>
  <si>
    <t>E1</t>
  </si>
  <si>
    <t>51690</t>
  </si>
  <si>
    <t>Осуществление отдельных государственных полномочий в соответствии с законом области от 5 ноября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единой субвенции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</si>
  <si>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среды"за счет единой субвенции</t>
  </si>
  <si>
    <t xml:space="preserve">Распределение бюджетных ассигнований на реализацию муниципальных программ Устюженского муниципального района и ведомственных целевых программ на 2020 год </t>
  </si>
  <si>
    <t>Основное мероприятие "Реконструкция системы водоснабжения в д. Брилино"</t>
  </si>
  <si>
    <t>Реконструкция системы водоснабжения в д. Брилино</t>
  </si>
  <si>
    <t xml:space="preserve">Муниципальная программа «Развитие автомобильных дорог общего пользования в границах Устюженского  муниципального района по 2020 года» </t>
  </si>
  <si>
    <t>Муниципальная программа «Комплексное развитие систем коммунальной инфраструктуры Устюженского муниципального района по 2020 года»</t>
  </si>
  <si>
    <t>20</t>
  </si>
  <si>
    <t>Основное мероприятие "Осуществление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библиотек"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</si>
  <si>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</si>
  <si>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>05280</t>
  </si>
  <si>
    <t xml:space="preserve">Основное мероприятие "Осуществление отдельных полномочий  муницмпальных образований (поселений) района для организации досуга и обеспечения жителей  поселения услугами организаций культуры" </t>
  </si>
  <si>
    <t>Выполнение полномочий муницмпальных образований (поселений) района для организации досуга и обеспечения жителей  поселения услугами организаций культуры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</si>
  <si>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</si>
  <si>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Основное мероприятие "Осуществление отдельных полномочий  муницмпальных образований (поселений) района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</si>
  <si>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Основное мероприятие " Обеспечение деятельности финансового управления как ответственного исполнителя Программы, включая организацию и осуществление контроля за соблюденимем законодательства Российской Федерации при использовании средств местного бюджета района "</t>
  </si>
  <si>
    <t>Выполнение полномочий муниципальных образований района в соответствии с заключенными соглашениями</t>
  </si>
  <si>
    <t>Межбюджетные трансферты из бюджетов муниципальных образований района</t>
  </si>
  <si>
    <t>98</t>
  </si>
  <si>
    <t>Выполнение полномочий муниципальных образований района в соответствии с заключенными соглашениями по осуществлению внешнего муниципального финансового контроля</t>
  </si>
  <si>
    <t>L5769</t>
  </si>
  <si>
    <t>410</t>
  </si>
  <si>
    <t>Бюджетные инвестиции</t>
  </si>
  <si>
    <t>S3040</t>
  </si>
  <si>
    <t>E2</t>
  </si>
  <si>
    <t>54910</t>
  </si>
  <si>
    <t>Основное мероприятие "Создание новых мест в общеобразовательных организациях различных типов для реализации дополнительных общеобразовательных программ всех направлений</t>
  </si>
  <si>
    <t>создание мест дополнительного образования детей</t>
  </si>
  <si>
    <t>L2550</t>
  </si>
  <si>
    <t xml:space="preserve">Муниципальная программа «Развитие автомобильных дорог общего пользования в границах Устюженского  муниципального района до 2020 года» </t>
  </si>
  <si>
    <t>реализация проекта "Народный бюджет"</t>
  </si>
  <si>
    <t xml:space="preserve"> S2270</t>
  </si>
  <si>
    <t>00902</t>
  </si>
  <si>
    <t>Основное мероприятие "Разработка проектно-сметной документации"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</si>
  <si>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</si>
  <si>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t>00100</t>
  </si>
  <si>
    <t>Основное мероприятие "Погашение просроченной кредиторской задолженности муниципальных общеобразовательных организаций"</t>
  </si>
  <si>
    <t>Погашение просроченной кредиторской задолженности муниципальных общеобразовательных организаций</t>
  </si>
  <si>
    <t>Погашение просроченной кредиторской задолженности муниципальными дошкольными образовательными организациями</t>
  </si>
  <si>
    <t>Основное мероприятие "Погашение просроченной кредиторской задолженности муниципальными дошкольными образовательными организациями"</t>
  </si>
  <si>
    <t>Основное мероприятие "Материально-техническое оснащение учреждений дополнительного образования детей в сфере культуры"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</si>
  <si>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</si>
  <si>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</si>
  <si>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 xml:space="preserve"> расходы на обеспечение развития и укрепления материально-технической базы музея</t>
  </si>
  <si>
    <t>от 12.12.2019 № 63</t>
  </si>
  <si>
    <r>
      <t xml:space="preserve">от </t>
    </r>
    <r>
      <rPr>
        <u val="single"/>
        <sz val="10"/>
        <rFont val="Times New Roman"/>
        <family val="1"/>
      </rPr>
      <t>12.12.2019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63</t>
    </r>
  </si>
  <si>
    <t>Массовый спорт</t>
  </si>
  <si>
    <t>разработка проектно-сметной документации на строительство очистных сооружений водоподготовки питьевой воды, подаваемой населению с использованием централизованного водоснабжения на территории Устюженского муниципального района</t>
  </si>
  <si>
    <t>"Приложение 11</t>
  </si>
  <si>
    <t>"Приложение  9</t>
  </si>
  <si>
    <t>"Приложение 7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</si>
  <si>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</si>
  <si>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 xml:space="preserve">Создание в муниципальных общеобразовательных организациях кружков по развитию предпринимательства </t>
  </si>
  <si>
    <t>S1420</t>
  </si>
  <si>
    <t xml:space="preserve">02 </t>
  </si>
  <si>
    <t>Основное мероприятие "Бюджетные инвестиции на строительство, реконстркуцию объектов физической культуры и спорта муниципальной собственности"</t>
  </si>
  <si>
    <t>Строительство и реконструкция объектов физической культуры и спорта муниципальной собственности</t>
  </si>
  <si>
    <t>S3240</t>
  </si>
  <si>
    <t>Основное мероприятие "Материально-техническое обеспечение учреждения спорта"</t>
  </si>
  <si>
    <t xml:space="preserve"> расходы на обеспечение развития и укрепления материально-технической базы</t>
  </si>
  <si>
    <t>S1120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</si>
  <si>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предоставленным отдельным категориям граждан за счет средств областного бюджета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</si>
  <si>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</si>
  <si>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L3041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</si>
  <si>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</si>
  <si>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53031</t>
  </si>
  <si>
    <t>Транспорт</t>
  </si>
  <si>
    <t>Основное мероприятие «Муниципальная поддержка транспортных организаций и индивидуальных предпринимателей»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</si>
  <si>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</si>
  <si>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S1370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</si>
  <si>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</si>
  <si>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72312</t>
  </si>
  <si>
    <t>72311</t>
  </si>
  <si>
    <t>72314</t>
  </si>
  <si>
    <t>Основное мероприятие "Приобретение оборудования для содержания автодорог общего пользования местного значения"</t>
  </si>
  <si>
    <t xml:space="preserve"> 00705</t>
  </si>
  <si>
    <t>Приобретение оборудования для содержания автодорог общего пользования местного значения</t>
  </si>
  <si>
    <t>Иные закупки товаров, работ и услуг для  муниципальных нужд</t>
  </si>
  <si>
    <t>Основное мероприятие "Паспортизация автомобильных дорог и сооружений на них"</t>
  </si>
  <si>
    <t>00706</t>
  </si>
  <si>
    <t>Паспортизация автодорог местного значения</t>
  </si>
  <si>
    <t>Основное мероприятие "Работы по организации дорожного движения"</t>
  </si>
  <si>
    <t>Разработка Комплексной схемы организации дорожного движения Устюженского муниципального района</t>
  </si>
  <si>
    <t>00707</t>
  </si>
  <si>
    <t>Проектная документация на строительство вышки сотовой связи на территории муниципального образования Залесское</t>
  </si>
  <si>
    <t>00904</t>
  </si>
  <si>
    <t>Система наружной коммунальной инфраструктуры фельдшерско-акушерского пункта в д. Лентьево</t>
  </si>
  <si>
    <t>Основное мероприятие "Установка приборов учета водопотребления и водоотведения"</t>
  </si>
  <si>
    <t>Установка прибора учета сбрасываемых сточных вод через Выпуск № 2 в р. Ворожа в г. Устюжна</t>
  </si>
  <si>
    <t>Основное мероприятие "Мероприятия по очистке питьевой воды в Устюженском муниципальном районе"</t>
  </si>
  <si>
    <t>Основное мероприятие "Реализация регионального проекта "Культурная среда"</t>
  </si>
  <si>
    <t xml:space="preserve">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</t>
  </si>
  <si>
    <t>S1800</t>
  </si>
  <si>
    <t>Основное мероприятие: Капитальный ремонт объектов социальной и коммунальной инфраструктуры муниципальной собственности</t>
  </si>
  <si>
    <t>Капитальный ремонт объектов социальной и коммунальной инфраструктуры муниципальной собственности</t>
  </si>
  <si>
    <t>Основное мероприятие "Проведение инженерных изысканий, проектно-сметная документация, экспертиза"</t>
  </si>
  <si>
    <t>Расходы на разработку проектно-сметной документации, проведение инженерных изысканий и экспертизу</t>
  </si>
  <si>
    <t>Выполнение работ по привязке экономически эффективной проектной документации повторного использования</t>
  </si>
  <si>
    <t>Выполнение работ по разработке ПСД (привязка экономического эффекта проектно сметной документации повторного использования) по объекту: "Славыневский дом культуры"</t>
  </si>
  <si>
    <t>Основное мероприятие "Проектно-сметная документация, экспертиза, техническое сопровождение "</t>
  </si>
  <si>
    <t>Основное мероприятие "Реализация регионального проекта "Успех каждого ребенка"</t>
  </si>
  <si>
    <t>Создание новых мест в общеобразовательных организациях различных типов для реализации дополнительных общеобразовательных программ всех направлений</t>
  </si>
  <si>
    <t>02253</t>
  </si>
  <si>
    <t>Основное мероприятие "Осуществление строительного контроля по объекту "Реконструкция сетей водоснабжения в д. Брилино"</t>
  </si>
  <si>
    <t xml:space="preserve">Основное мероприятие "Реализация регионального проекта "Современная школа" </t>
  </si>
  <si>
    <t>Создание в дошкольных образовательных, общеобразовательных органзациях, организациях дополнительного образования детей (в том числе в организациях, осуществляющих образоательную деятельность по адаптированным основным общеобразовательным программам) уловий для получения детьми инвалидами качественного образования (оздание архитектурной доступности, оснащения специальным в том числе учебным, компьютерным, реабилитационным оборудованием)</t>
  </si>
  <si>
    <t>Основное мероприятие "Создание в дошкольных образовательных, общеобразовательных органзациях, организациях дополнительного образования детей (в том числе в организациях, осуществляющих образоательную деятельность по адаптированным основным общеобразовательным программам) уловий для получения детьми инвалидами качественного образования в рамках подпрограммы "Безбарьерная среда" государственной программы "Социальная поддержка граждан в Вологодской области на 2014 - 2020 годы" на 2020 год</t>
  </si>
  <si>
    <t xml:space="preserve">Основное мероприятие "Мероприятия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канализации" </t>
  </si>
  <si>
    <t xml:space="preserve">мероприятия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</t>
  </si>
  <si>
    <t>Основное мероприятие "Реализация мероприятий по строительству объектов инженерной инфраструктуры"</t>
  </si>
  <si>
    <t>Приложение 4</t>
  </si>
  <si>
    <t>"</t>
  </si>
  <si>
    <t>L5191</t>
  </si>
  <si>
    <t>Основное мероприятие "Государственная поддержка лучших сельских учреждений культуры и лучших работников сельских учреждений культуры"</t>
  </si>
  <si>
    <t>Государственная поддержка лучших сельских учреждений культуры и лучших работников сельских учреждений культуры</t>
  </si>
  <si>
    <t>Общеэкономические вопросы</t>
  </si>
  <si>
    <t>74071</t>
  </si>
  <si>
    <t>Расходы на реализацию мероприятий по организации оплачиваемых общественных работ</t>
  </si>
  <si>
    <t>исполнение судебных актов</t>
  </si>
  <si>
    <t>830</t>
  </si>
  <si>
    <t>Приложение  5</t>
  </si>
  <si>
    <t>Приложение 6</t>
  </si>
  <si>
    <t>от 09.07.2020 № 49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</si>
</sst>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5">
    <font>
      <sz val="10"/>
      <name val="Arial Cyr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2" fontId="4" fillId="33" borderId="0" xfId="0" applyNumberFormat="1" applyFont="1" applyFill="1" applyAlignment="1">
      <alignment/>
    </xf>
    <xf numFmtId="172" fontId="4" fillId="33" borderId="0" xfId="0" applyNumberFormat="1" applyFont="1" applyFill="1" applyBorder="1" applyAlignment="1">
      <alignment horizontal="center"/>
    </xf>
    <xf numFmtId="0" fontId="4" fillId="33" borderId="0" xfId="53" applyNumberFormat="1" applyFont="1" applyFill="1" applyBorder="1" applyAlignment="1" applyProtection="1">
      <alignment horizontal="left" vertical="center" wrapText="1"/>
      <protection hidden="1"/>
    </xf>
    <xf numFmtId="4" fontId="6" fillId="33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6" borderId="11" xfId="0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2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2" fontId="4" fillId="36" borderId="0" xfId="0" applyNumberFormat="1" applyFont="1" applyFill="1" applyAlignment="1">
      <alignment horizontal="left"/>
    </xf>
    <xf numFmtId="0" fontId="3" fillId="36" borderId="0" xfId="0" applyFont="1" applyFill="1" applyAlignment="1">
      <alignment horizontal="right"/>
    </xf>
    <xf numFmtId="0" fontId="3" fillId="36" borderId="0" xfId="0" applyFont="1" applyFill="1" applyBorder="1" applyAlignment="1">
      <alignment horizontal="center" wrapText="1"/>
    </xf>
    <xf numFmtId="0" fontId="4" fillId="36" borderId="0" xfId="0" applyFont="1" applyFill="1" applyAlignment="1">
      <alignment horizontal="center" wrapText="1"/>
    </xf>
    <xf numFmtId="2" fontId="4" fillId="36" borderId="0" xfId="0" applyNumberFormat="1" applyFont="1" applyFill="1" applyAlignment="1">
      <alignment horizontal="center" wrapText="1"/>
    </xf>
    <xf numFmtId="0" fontId="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4" fillId="36" borderId="0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14" fontId="4" fillId="36" borderId="11" xfId="0" applyNumberFormat="1" applyFont="1" applyFill="1" applyBorder="1" applyAlignment="1">
      <alignment horizontal="center"/>
    </xf>
    <xf numFmtId="0" fontId="4" fillId="35" borderId="18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 wrapText="1"/>
    </xf>
    <xf numFmtId="49" fontId="4" fillId="36" borderId="0" xfId="0" applyNumberFormat="1" applyFont="1" applyFill="1" applyBorder="1" applyAlignment="1">
      <alignment horizontal="center"/>
    </xf>
    <xf numFmtId="0" fontId="4" fillId="36" borderId="0" xfId="0" applyFont="1" applyFill="1" applyAlignment="1">
      <alignment horizontal="left" vertical="center"/>
    </xf>
    <xf numFmtId="2" fontId="4" fillId="36" borderId="0" xfId="0" applyNumberFormat="1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6" borderId="0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37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0" fontId="4" fillId="35" borderId="0" xfId="53" applyNumberFormat="1" applyFont="1" applyFill="1" applyBorder="1" applyAlignment="1" applyProtection="1">
      <alignment horizontal="left" wrapText="1"/>
      <protection hidden="1"/>
    </xf>
    <xf numFmtId="4" fontId="4" fillId="36" borderId="0" xfId="0" applyNumberFormat="1" applyFont="1" applyFill="1" applyBorder="1" applyAlignment="1">
      <alignment horizontal="right"/>
    </xf>
    <xf numFmtId="4" fontId="4" fillId="36" borderId="0" xfId="0" applyNumberFormat="1" applyFont="1" applyFill="1" applyAlignment="1">
      <alignment/>
    </xf>
    <xf numFmtId="49" fontId="4" fillId="36" borderId="0" xfId="0" applyNumberFormat="1" applyFont="1" applyFill="1" applyAlignment="1">
      <alignment horizontal="center" vertical="center"/>
    </xf>
    <xf numFmtId="0" fontId="3" fillId="36" borderId="0" xfId="0" applyFont="1" applyFill="1" applyBorder="1" applyAlignment="1">
      <alignment horizontal="left" wrapText="1"/>
    </xf>
    <xf numFmtId="4" fontId="3" fillId="36" borderId="0" xfId="0" applyNumberFormat="1" applyFont="1" applyFill="1" applyBorder="1" applyAlignment="1">
      <alignment vertical="center"/>
    </xf>
    <xf numFmtId="0" fontId="4" fillId="0" borderId="19" xfId="53" applyNumberFormat="1" applyFont="1" applyFill="1" applyBorder="1" applyAlignment="1" applyProtection="1">
      <alignment horizontal="left" vertical="center" wrapText="1"/>
      <protection hidden="1"/>
    </xf>
    <xf numFmtId="0" fontId="3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2" fontId="4" fillId="36" borderId="0" xfId="0" applyNumberFormat="1" applyFont="1" applyFill="1" applyAlignment="1">
      <alignment/>
    </xf>
    <xf numFmtId="2" fontId="5" fillId="36" borderId="0" xfId="0" applyNumberFormat="1" applyFont="1" applyFill="1" applyAlignment="1">
      <alignment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vertical="center" wrapText="1"/>
    </xf>
    <xf numFmtId="4" fontId="4" fillId="36" borderId="0" xfId="0" applyNumberFormat="1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5" borderId="0" xfId="0" applyFont="1" applyFill="1" applyAlignment="1">
      <alignment vertic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wrapText="1"/>
    </xf>
    <xf numFmtId="4" fontId="3" fillId="35" borderId="0" xfId="0" applyNumberFormat="1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33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8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wrapText="1"/>
    </xf>
    <xf numFmtId="49" fontId="4" fillId="0" borderId="38" xfId="0" applyNumberFormat="1" applyFont="1" applyFill="1" applyBorder="1" applyAlignment="1">
      <alignment horizontal="center" wrapText="1"/>
    </xf>
    <xf numFmtId="49" fontId="4" fillId="0" borderId="39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wrapText="1"/>
    </xf>
    <xf numFmtId="0" fontId="4" fillId="0" borderId="19" xfId="53" applyNumberFormat="1" applyFont="1" applyFill="1" applyBorder="1" applyAlignment="1" applyProtection="1">
      <alignment horizontal="left" wrapText="1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4" fillId="0" borderId="19" xfId="54" applyNumberFormat="1" applyFont="1" applyFill="1" applyBorder="1" applyAlignment="1" applyProtection="1">
      <alignment horizontal="left" vertical="center" wrapText="1"/>
      <protection hidden="1"/>
    </xf>
    <xf numFmtId="49" fontId="4" fillId="0" borderId="3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27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4" fillId="0" borderId="1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>
      <alignment horizontal="justify" vertical="center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4" fillId="0" borderId="19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9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27" xfId="0" applyNumberFormat="1" applyFont="1" applyFill="1" applyBorder="1" applyAlignment="1">
      <alignment/>
    </xf>
    <xf numFmtId="0" fontId="3" fillId="0" borderId="19" xfId="53" applyNumberFormat="1" applyFont="1" applyFill="1" applyBorder="1" applyAlignment="1" applyProtection="1">
      <alignment horizontal="left" wrapText="1"/>
      <protection hidden="1"/>
    </xf>
    <xf numFmtId="0" fontId="4" fillId="0" borderId="19" xfId="0" applyFont="1" applyFill="1" applyBorder="1" applyAlignment="1">
      <alignment horizontal="left" wrapText="1"/>
    </xf>
    <xf numFmtId="0" fontId="4" fillId="0" borderId="0" xfId="53" applyNumberFormat="1" applyFont="1" applyFill="1" applyBorder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0" borderId="17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>
      <alignment horizontal="justify" vertical="center"/>
    </xf>
    <xf numFmtId="0" fontId="4" fillId="0" borderId="42" xfId="53" applyNumberFormat="1" applyFont="1" applyFill="1" applyBorder="1" applyAlignment="1" applyProtection="1">
      <alignment horizontal="left" vertical="center" wrapText="1"/>
      <protection hidden="1"/>
    </xf>
    <xf numFmtId="177" fontId="4" fillId="0" borderId="42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0" fontId="3" fillId="0" borderId="18" xfId="53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4" fillId="0" borderId="18" xfId="53" applyNumberFormat="1" applyFont="1" applyFill="1" applyBorder="1" applyAlignment="1" applyProtection="1">
      <alignment horizontal="left" wrapText="1"/>
      <protection hidden="1"/>
    </xf>
    <xf numFmtId="49" fontId="3" fillId="0" borderId="18" xfId="0" applyNumberFormat="1" applyFont="1" applyFill="1" applyBorder="1" applyAlignment="1">
      <alignment horizontal="left" vertical="top" wrapText="1"/>
    </xf>
    <xf numFmtId="0" fontId="4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4" fontId="4" fillId="0" borderId="2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4" fontId="4" fillId="0" borderId="14" xfId="0" applyNumberFormat="1" applyFont="1" applyFill="1" applyBorder="1" applyAlignment="1">
      <alignment horizontal="right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9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wrapText="1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49" fontId="4" fillId="36" borderId="18" xfId="0" applyNumberFormat="1" applyFont="1" applyFill="1" applyBorder="1" applyAlignment="1">
      <alignment horizontal="center"/>
    </xf>
    <xf numFmtId="49" fontId="7" fillId="36" borderId="11" xfId="0" applyNumberFormat="1" applyFont="1" applyFill="1" applyBorder="1" applyAlignment="1">
      <alignment horizontal="center" vertical="center"/>
    </xf>
    <xf numFmtId="4" fontId="3" fillId="36" borderId="11" xfId="0" applyNumberFormat="1" applyFont="1" applyFill="1" applyBorder="1" applyAlignment="1">
      <alignment horizontal="right"/>
    </xf>
    <xf numFmtId="4" fontId="4" fillId="36" borderId="11" xfId="0" applyNumberFormat="1" applyFont="1" applyFill="1" applyBorder="1" applyAlignment="1">
      <alignment horizontal="right"/>
    </xf>
    <xf numFmtId="4" fontId="4" fillId="36" borderId="11" xfId="0" applyNumberFormat="1" applyFont="1" applyFill="1" applyBorder="1" applyAlignment="1">
      <alignment horizontal="right" wrapText="1"/>
    </xf>
    <xf numFmtId="4" fontId="4" fillId="36" borderId="18" xfId="0" applyNumberFormat="1" applyFont="1" applyFill="1" applyBorder="1" applyAlignment="1">
      <alignment horizontal="right"/>
    </xf>
    <xf numFmtId="4" fontId="4" fillId="36" borderId="18" xfId="0" applyNumberFormat="1" applyFont="1" applyFill="1" applyBorder="1" applyAlignment="1">
      <alignment horizontal="right" wrapText="1"/>
    </xf>
    <xf numFmtId="4" fontId="4" fillId="36" borderId="16" xfId="0" applyNumberFormat="1" applyFont="1" applyFill="1" applyBorder="1" applyAlignment="1">
      <alignment horizontal="right" wrapText="1"/>
    </xf>
    <xf numFmtId="4" fontId="4" fillId="36" borderId="19" xfId="0" applyNumberFormat="1" applyFont="1" applyFill="1" applyBorder="1" applyAlignment="1">
      <alignment horizontal="right" wrapText="1"/>
    </xf>
    <xf numFmtId="4" fontId="4" fillId="36" borderId="23" xfId="0" applyNumberFormat="1" applyFont="1" applyFill="1" applyBorder="1" applyAlignment="1">
      <alignment horizontal="right" wrapText="1"/>
    </xf>
    <xf numFmtId="4" fontId="3" fillId="36" borderId="18" xfId="0" applyNumberFormat="1" applyFont="1" applyFill="1" applyBorder="1" applyAlignment="1">
      <alignment horizontal="right"/>
    </xf>
    <xf numFmtId="0" fontId="4" fillId="36" borderId="18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7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00390625" defaultRowHeight="12.75"/>
  <cols>
    <col min="1" max="1" width="1.875" style="2" customWidth="1"/>
    <col min="2" max="2" width="58.00390625" style="26" customWidth="1"/>
    <col min="3" max="3" width="6.125" style="26" customWidth="1"/>
    <col min="4" max="4" width="7.375" style="26" customWidth="1"/>
    <col min="5" max="5" width="3.875" style="29" customWidth="1"/>
    <col min="6" max="6" width="3.625" style="29" customWidth="1"/>
    <col min="7" max="7" width="3.75390625" style="29" customWidth="1"/>
    <col min="8" max="8" width="7.75390625" style="29" customWidth="1"/>
    <col min="9" max="9" width="6.75390625" style="26" customWidth="1"/>
    <col min="10" max="10" width="15.00390625" style="28" customWidth="1"/>
    <col min="11" max="11" width="2.00390625" style="2" customWidth="1"/>
    <col min="12" max="12" width="9.125" style="2" customWidth="1"/>
    <col min="13" max="13" width="19.875" style="2" customWidth="1"/>
    <col min="14" max="16384" width="9.125" style="2" customWidth="1"/>
  </cols>
  <sheetData>
    <row r="1" spans="4:11" ht="12.75">
      <c r="D1" s="27"/>
      <c r="E1" s="27"/>
      <c r="F1" s="27"/>
      <c r="G1" s="29" t="s">
        <v>570</v>
      </c>
      <c r="H1" s="66"/>
      <c r="I1" s="28"/>
      <c r="K1" s="3"/>
    </row>
    <row r="2" spans="4:11" ht="12.75">
      <c r="D2" s="27"/>
      <c r="E2" s="27"/>
      <c r="F2" s="27"/>
      <c r="G2" s="29" t="s">
        <v>54</v>
      </c>
      <c r="I2" s="28"/>
      <c r="J2" s="67"/>
      <c r="K2" s="3"/>
    </row>
    <row r="3" spans="4:11" ht="12.75">
      <c r="D3" s="27"/>
      <c r="E3" s="27"/>
      <c r="F3" s="27"/>
      <c r="G3" s="27" t="s">
        <v>55</v>
      </c>
      <c r="H3" s="27"/>
      <c r="I3" s="27"/>
      <c r="J3" s="30"/>
      <c r="K3" s="3"/>
    </row>
    <row r="4" spans="4:11" ht="12.75">
      <c r="D4" s="27"/>
      <c r="E4" s="27"/>
      <c r="F4" s="27"/>
      <c r="G4" s="27" t="s">
        <v>582</v>
      </c>
      <c r="H4" s="27"/>
      <c r="I4" s="27"/>
      <c r="J4" s="30"/>
      <c r="K4" s="3"/>
    </row>
    <row r="5" spans="4:11" ht="12.75">
      <c r="D5" s="27"/>
      <c r="E5" s="27"/>
      <c r="F5" s="27"/>
      <c r="G5" s="27"/>
      <c r="H5" s="27"/>
      <c r="I5" s="27"/>
      <c r="J5" s="30"/>
      <c r="K5" s="3"/>
    </row>
    <row r="6" spans="4:11" ht="12.75">
      <c r="D6" s="27"/>
      <c r="E6" s="27"/>
      <c r="F6" s="27"/>
      <c r="G6" s="27" t="s">
        <v>510</v>
      </c>
      <c r="H6" s="27"/>
      <c r="I6" s="27"/>
      <c r="J6" s="30"/>
      <c r="K6" s="3"/>
    </row>
    <row r="7" spans="4:11" ht="12.75">
      <c r="D7" s="27"/>
      <c r="E7" s="27"/>
      <c r="F7" s="27"/>
      <c r="G7" s="27" t="s">
        <v>54</v>
      </c>
      <c r="H7" s="27"/>
      <c r="I7" s="27"/>
      <c r="J7" s="30"/>
      <c r="K7" s="3"/>
    </row>
    <row r="8" spans="4:11" ht="12.75">
      <c r="D8" s="27"/>
      <c r="E8" s="27"/>
      <c r="F8" s="27"/>
      <c r="G8" s="27" t="s">
        <v>55</v>
      </c>
      <c r="H8" s="27"/>
      <c r="I8" s="27"/>
      <c r="J8" s="30"/>
      <c r="K8" s="3"/>
    </row>
    <row r="9" spans="4:10" ht="12.75">
      <c r="D9" s="31"/>
      <c r="E9" s="31"/>
      <c r="F9" s="31"/>
      <c r="G9" s="55"/>
      <c r="H9" s="27" t="s">
        <v>504</v>
      </c>
      <c r="I9" s="27"/>
      <c r="J9" s="30"/>
    </row>
    <row r="10" spans="1:10" ht="44.25" customHeight="1">
      <c r="A10" s="4"/>
      <c r="B10" s="313" t="s">
        <v>444</v>
      </c>
      <c r="C10" s="313"/>
      <c r="D10" s="313"/>
      <c r="E10" s="313"/>
      <c r="F10" s="313"/>
      <c r="G10" s="313"/>
      <c r="H10" s="313"/>
      <c r="I10" s="313"/>
      <c r="J10" s="313"/>
    </row>
    <row r="11" spans="2:12" ht="7.5" customHeight="1">
      <c r="B11" s="32"/>
      <c r="C11" s="32"/>
      <c r="D11" s="33"/>
      <c r="E11" s="33"/>
      <c r="F11" s="33"/>
      <c r="G11" s="33"/>
      <c r="H11" s="33"/>
      <c r="I11" s="33"/>
      <c r="J11" s="34"/>
      <c r="K11" s="5"/>
      <c r="L11" s="5"/>
    </row>
    <row r="12" spans="2:12" ht="9.75" customHeight="1">
      <c r="B12" s="32"/>
      <c r="C12" s="32"/>
      <c r="D12" s="33"/>
      <c r="E12" s="33"/>
      <c r="F12" s="33"/>
      <c r="G12" s="33"/>
      <c r="H12" s="33"/>
      <c r="I12" s="33"/>
      <c r="J12" s="34"/>
      <c r="K12" s="5"/>
      <c r="L12" s="5"/>
    </row>
    <row r="13" spans="2:10" ht="12.75">
      <c r="B13" s="35"/>
      <c r="C13" s="35"/>
      <c r="D13" s="36"/>
      <c r="E13" s="74"/>
      <c r="F13" s="74"/>
      <c r="G13" s="74"/>
      <c r="H13" s="74"/>
      <c r="I13" s="37" t="s">
        <v>56</v>
      </c>
      <c r="J13" s="38" t="s">
        <v>0</v>
      </c>
    </row>
    <row r="14" spans="2:10" ht="12.75" customHeight="1">
      <c r="B14" s="314" t="s">
        <v>57</v>
      </c>
      <c r="C14" s="39" t="s">
        <v>58</v>
      </c>
      <c r="D14" s="40" t="s">
        <v>59</v>
      </c>
      <c r="E14" s="315" t="s">
        <v>60</v>
      </c>
      <c r="F14" s="315"/>
      <c r="G14" s="315"/>
      <c r="H14" s="315"/>
      <c r="I14" s="315" t="s">
        <v>61</v>
      </c>
      <c r="J14" s="316" t="s">
        <v>1</v>
      </c>
    </row>
    <row r="15" spans="2:11" ht="12.75">
      <c r="B15" s="314"/>
      <c r="C15" s="41" t="s">
        <v>62</v>
      </c>
      <c r="D15" s="42" t="s">
        <v>63</v>
      </c>
      <c r="E15" s="315"/>
      <c r="F15" s="315"/>
      <c r="G15" s="315"/>
      <c r="H15" s="315"/>
      <c r="I15" s="315"/>
      <c r="J15" s="316"/>
      <c r="K15" s="6"/>
    </row>
    <row r="16" spans="2:10" ht="12.75">
      <c r="B16" s="314"/>
      <c r="C16" s="43"/>
      <c r="D16" s="44" t="s">
        <v>62</v>
      </c>
      <c r="E16" s="315"/>
      <c r="F16" s="315"/>
      <c r="G16" s="315"/>
      <c r="H16" s="315"/>
      <c r="I16" s="315"/>
      <c r="J16" s="45" t="s">
        <v>2</v>
      </c>
    </row>
    <row r="17" spans="2:10" ht="12.75">
      <c r="B17" s="41">
        <v>1</v>
      </c>
      <c r="C17" s="43">
        <v>2</v>
      </c>
      <c r="D17" s="25" t="s">
        <v>3</v>
      </c>
      <c r="E17" s="312">
        <v>4</v>
      </c>
      <c r="F17" s="312"/>
      <c r="G17" s="312"/>
      <c r="H17" s="312"/>
      <c r="I17" s="24">
        <v>5</v>
      </c>
      <c r="J17" s="25">
        <v>6</v>
      </c>
    </row>
    <row r="18" spans="2:10" s="7" customFormat="1" ht="16.5" customHeight="1">
      <c r="B18" s="191" t="s">
        <v>64</v>
      </c>
      <c r="C18" s="111" t="s">
        <v>4</v>
      </c>
      <c r="D18" s="112"/>
      <c r="E18" s="113"/>
      <c r="F18" s="114"/>
      <c r="G18" s="114"/>
      <c r="H18" s="114"/>
      <c r="I18" s="192"/>
      <c r="J18" s="116">
        <f>J19+J26+J36+J64+J68+J88+J92</f>
        <v>94213.82</v>
      </c>
    </row>
    <row r="19" spans="2:10" s="7" customFormat="1" ht="36" customHeight="1">
      <c r="B19" s="193" t="s">
        <v>6</v>
      </c>
      <c r="C19" s="111" t="s">
        <v>4</v>
      </c>
      <c r="D19" s="112" t="s">
        <v>7</v>
      </c>
      <c r="E19" s="113"/>
      <c r="F19" s="114"/>
      <c r="G19" s="114"/>
      <c r="H19" s="114"/>
      <c r="I19" s="115"/>
      <c r="J19" s="116">
        <f>J23+J25</f>
        <v>1799.8000000000002</v>
      </c>
    </row>
    <row r="20" spans="2:10" s="7" customFormat="1" ht="28.5" customHeight="1">
      <c r="B20" s="62" t="s">
        <v>65</v>
      </c>
      <c r="C20" s="85" t="s">
        <v>4</v>
      </c>
      <c r="D20" s="117" t="s">
        <v>7</v>
      </c>
      <c r="E20" s="113" t="s">
        <v>66</v>
      </c>
      <c r="F20" s="114" t="s">
        <v>67</v>
      </c>
      <c r="G20" s="114" t="s">
        <v>5</v>
      </c>
      <c r="H20" s="114" t="s">
        <v>68</v>
      </c>
      <c r="I20" s="118"/>
      <c r="J20" s="95">
        <f>J23+J25</f>
        <v>1799.8000000000002</v>
      </c>
    </row>
    <row r="21" spans="2:10" s="7" customFormat="1" ht="16.5" customHeight="1">
      <c r="B21" s="62" t="s">
        <v>69</v>
      </c>
      <c r="C21" s="85" t="s">
        <v>4</v>
      </c>
      <c r="D21" s="117" t="s">
        <v>7</v>
      </c>
      <c r="E21" s="113" t="s">
        <v>66</v>
      </c>
      <c r="F21" s="114" t="s">
        <v>70</v>
      </c>
      <c r="G21" s="114" t="s">
        <v>5</v>
      </c>
      <c r="H21" s="114" t="s">
        <v>68</v>
      </c>
      <c r="I21" s="118"/>
      <c r="J21" s="95">
        <f>J22</f>
        <v>1461.4</v>
      </c>
    </row>
    <row r="22" spans="2:10" s="7" customFormat="1" ht="25.5" customHeight="1">
      <c r="B22" s="62" t="s">
        <v>71</v>
      </c>
      <c r="C22" s="85" t="s">
        <v>4</v>
      </c>
      <c r="D22" s="117" t="s">
        <v>7</v>
      </c>
      <c r="E22" s="113" t="s">
        <v>66</v>
      </c>
      <c r="F22" s="114" t="s">
        <v>70</v>
      </c>
      <c r="G22" s="114" t="s">
        <v>5</v>
      </c>
      <c r="H22" s="114" t="s">
        <v>72</v>
      </c>
      <c r="I22" s="118"/>
      <c r="J22" s="95">
        <f>J23</f>
        <v>1461.4</v>
      </c>
    </row>
    <row r="23" spans="2:10" s="7" customFormat="1" ht="29.25" customHeight="1">
      <c r="B23" s="62" t="s">
        <v>73</v>
      </c>
      <c r="C23" s="85" t="s">
        <v>4</v>
      </c>
      <c r="D23" s="117" t="s">
        <v>7</v>
      </c>
      <c r="E23" s="113" t="s">
        <v>66</v>
      </c>
      <c r="F23" s="114" t="s">
        <v>70</v>
      </c>
      <c r="G23" s="114" t="s">
        <v>5</v>
      </c>
      <c r="H23" s="114" t="s">
        <v>72</v>
      </c>
      <c r="I23" s="118" t="s">
        <v>74</v>
      </c>
      <c r="J23" s="95">
        <f>'приложение 5 2020г'!K187</f>
        <v>1461.4</v>
      </c>
    </row>
    <row r="24" spans="2:10" s="7" customFormat="1" ht="49.5" customHeight="1">
      <c r="B24" s="109" t="s">
        <v>446</v>
      </c>
      <c r="C24" s="85" t="s">
        <v>4</v>
      </c>
      <c r="D24" s="117" t="s">
        <v>7</v>
      </c>
      <c r="E24" s="113" t="s">
        <v>66</v>
      </c>
      <c r="F24" s="114" t="s">
        <v>70</v>
      </c>
      <c r="G24" s="114" t="s">
        <v>5</v>
      </c>
      <c r="H24" s="114" t="s">
        <v>447</v>
      </c>
      <c r="I24" s="118"/>
      <c r="J24" s="95">
        <v>338.4</v>
      </c>
    </row>
    <row r="25" spans="2:10" s="7" customFormat="1" ht="29.25" customHeight="1">
      <c r="B25" s="62" t="s">
        <v>73</v>
      </c>
      <c r="C25" s="85" t="s">
        <v>4</v>
      </c>
      <c r="D25" s="117" t="s">
        <v>7</v>
      </c>
      <c r="E25" s="113" t="s">
        <v>66</v>
      </c>
      <c r="F25" s="114" t="s">
        <v>70</v>
      </c>
      <c r="G25" s="114" t="s">
        <v>5</v>
      </c>
      <c r="H25" s="114" t="s">
        <v>447</v>
      </c>
      <c r="I25" s="118" t="s">
        <v>74</v>
      </c>
      <c r="J25" s="95">
        <f>'приложение 5 2020г'!K189</f>
        <v>338.4</v>
      </c>
    </row>
    <row r="26" spans="2:10" s="7" customFormat="1" ht="42" customHeight="1">
      <c r="B26" s="194" t="s">
        <v>8</v>
      </c>
      <c r="C26" s="111" t="s">
        <v>4</v>
      </c>
      <c r="D26" s="112" t="s">
        <v>9</v>
      </c>
      <c r="E26" s="113"/>
      <c r="F26" s="114"/>
      <c r="G26" s="114"/>
      <c r="H26" s="114"/>
      <c r="I26" s="118"/>
      <c r="J26" s="116">
        <f>J29+J31+J32+J33+J35</f>
        <v>1873.9</v>
      </c>
    </row>
    <row r="27" spans="2:10" s="7" customFormat="1" ht="34.5" customHeight="1">
      <c r="B27" s="62" t="s">
        <v>75</v>
      </c>
      <c r="C27" s="85" t="s">
        <v>4</v>
      </c>
      <c r="D27" s="117" t="s">
        <v>9</v>
      </c>
      <c r="E27" s="113" t="s">
        <v>76</v>
      </c>
      <c r="F27" s="114" t="s">
        <v>67</v>
      </c>
      <c r="G27" s="114" t="s">
        <v>5</v>
      </c>
      <c r="H27" s="114" t="s">
        <v>68</v>
      </c>
      <c r="I27" s="118"/>
      <c r="J27" s="95">
        <f>J30+J34</f>
        <v>1728.2</v>
      </c>
    </row>
    <row r="28" spans="2:10" s="7" customFormat="1" ht="48.75" customHeight="1">
      <c r="B28" s="109" t="s">
        <v>446</v>
      </c>
      <c r="C28" s="85" t="s">
        <v>4</v>
      </c>
      <c r="D28" s="117" t="s">
        <v>9</v>
      </c>
      <c r="E28" s="113" t="s">
        <v>76</v>
      </c>
      <c r="F28" s="114" t="s">
        <v>70</v>
      </c>
      <c r="G28" s="114" t="s">
        <v>5</v>
      </c>
      <c r="H28" s="114" t="s">
        <v>447</v>
      </c>
      <c r="I28" s="118"/>
      <c r="J28" s="95">
        <v>80</v>
      </c>
    </row>
    <row r="29" spans="2:10" s="7" customFormat="1" ht="39" customHeight="1">
      <c r="B29" s="62" t="s">
        <v>73</v>
      </c>
      <c r="C29" s="85" t="s">
        <v>4</v>
      </c>
      <c r="D29" s="117" t="s">
        <v>9</v>
      </c>
      <c r="E29" s="113" t="s">
        <v>76</v>
      </c>
      <c r="F29" s="114" t="s">
        <v>70</v>
      </c>
      <c r="G29" s="114" t="s">
        <v>5</v>
      </c>
      <c r="H29" s="114" t="s">
        <v>447</v>
      </c>
      <c r="I29" s="118" t="s">
        <v>74</v>
      </c>
      <c r="J29" s="95">
        <f>'приложение 5 2020г'!K197</f>
        <v>145.7</v>
      </c>
    </row>
    <row r="30" spans="2:10" s="7" customFormat="1" ht="28.5" customHeight="1">
      <c r="B30" s="62" t="s">
        <v>71</v>
      </c>
      <c r="C30" s="85" t="s">
        <v>4</v>
      </c>
      <c r="D30" s="117" t="s">
        <v>9</v>
      </c>
      <c r="E30" s="113" t="s">
        <v>76</v>
      </c>
      <c r="F30" s="114" t="s">
        <v>77</v>
      </c>
      <c r="G30" s="114" t="s">
        <v>5</v>
      </c>
      <c r="H30" s="114" t="s">
        <v>72</v>
      </c>
      <c r="I30" s="118"/>
      <c r="J30" s="95">
        <f>J31+J32+J33</f>
        <v>1559</v>
      </c>
    </row>
    <row r="31" spans="2:10" s="7" customFormat="1" ht="29.25" customHeight="1">
      <c r="B31" s="62" t="s">
        <v>73</v>
      </c>
      <c r="C31" s="85" t="s">
        <v>4</v>
      </c>
      <c r="D31" s="117" t="s">
        <v>9</v>
      </c>
      <c r="E31" s="113" t="s">
        <v>76</v>
      </c>
      <c r="F31" s="114" t="s">
        <v>77</v>
      </c>
      <c r="G31" s="114" t="s">
        <v>5</v>
      </c>
      <c r="H31" s="114" t="s">
        <v>72</v>
      </c>
      <c r="I31" s="118" t="s">
        <v>74</v>
      </c>
      <c r="J31" s="95">
        <f>'приложение 5 2020г'!K193</f>
        <v>681</v>
      </c>
    </row>
    <row r="32" spans="2:10" s="7" customFormat="1" ht="31.5" customHeight="1">
      <c r="B32" s="62" t="s">
        <v>78</v>
      </c>
      <c r="C32" s="85" t="s">
        <v>4</v>
      </c>
      <c r="D32" s="117" t="s">
        <v>9</v>
      </c>
      <c r="E32" s="113" t="s">
        <v>76</v>
      </c>
      <c r="F32" s="114" t="s">
        <v>77</v>
      </c>
      <c r="G32" s="114" t="s">
        <v>5</v>
      </c>
      <c r="H32" s="114" t="s">
        <v>72</v>
      </c>
      <c r="I32" s="118" t="s">
        <v>79</v>
      </c>
      <c r="J32" s="95">
        <f>'приложение 5 2020г'!K194</f>
        <v>870</v>
      </c>
    </row>
    <row r="33" spans="2:10" s="7" customFormat="1" ht="15.75" customHeight="1">
      <c r="B33" s="62" t="s">
        <v>80</v>
      </c>
      <c r="C33" s="85" t="s">
        <v>4</v>
      </c>
      <c r="D33" s="117" t="s">
        <v>9</v>
      </c>
      <c r="E33" s="113" t="s">
        <v>76</v>
      </c>
      <c r="F33" s="114" t="s">
        <v>77</v>
      </c>
      <c r="G33" s="114" t="s">
        <v>5</v>
      </c>
      <c r="H33" s="114" t="s">
        <v>72</v>
      </c>
      <c r="I33" s="118" t="s">
        <v>81</v>
      </c>
      <c r="J33" s="95">
        <f>'приложение 5 2020г'!K195</f>
        <v>8</v>
      </c>
    </row>
    <row r="34" spans="2:10" s="7" customFormat="1" ht="49.5" customHeight="1">
      <c r="B34" s="154" t="s">
        <v>479</v>
      </c>
      <c r="C34" s="117" t="s">
        <v>4</v>
      </c>
      <c r="D34" s="117" t="s">
        <v>9</v>
      </c>
      <c r="E34" s="113" t="s">
        <v>76</v>
      </c>
      <c r="F34" s="114" t="s">
        <v>77</v>
      </c>
      <c r="G34" s="114" t="s">
        <v>5</v>
      </c>
      <c r="H34" s="114" t="s">
        <v>470</v>
      </c>
      <c r="I34" s="118"/>
      <c r="J34" s="95">
        <f>J35</f>
        <v>169.2</v>
      </c>
    </row>
    <row r="35" spans="2:10" s="7" customFormat="1" ht="25.5" customHeight="1">
      <c r="B35" s="105" t="s">
        <v>73</v>
      </c>
      <c r="C35" s="117" t="s">
        <v>4</v>
      </c>
      <c r="D35" s="117" t="s">
        <v>9</v>
      </c>
      <c r="E35" s="113" t="s">
        <v>76</v>
      </c>
      <c r="F35" s="114" t="s">
        <v>77</v>
      </c>
      <c r="G35" s="114" t="s">
        <v>5</v>
      </c>
      <c r="H35" s="114" t="s">
        <v>470</v>
      </c>
      <c r="I35" s="118" t="s">
        <v>74</v>
      </c>
      <c r="J35" s="95">
        <f>'приложение 5 2020г'!K199</f>
        <v>169.2</v>
      </c>
    </row>
    <row r="36" spans="2:11" s="8" customFormat="1" ht="44.25" customHeight="1">
      <c r="B36" s="110" t="s">
        <v>10</v>
      </c>
      <c r="C36" s="111" t="s">
        <v>4</v>
      </c>
      <c r="D36" s="112" t="s">
        <v>11</v>
      </c>
      <c r="E36" s="113"/>
      <c r="F36" s="114"/>
      <c r="G36" s="114"/>
      <c r="H36" s="114"/>
      <c r="I36" s="115"/>
      <c r="J36" s="116">
        <f>J37+J58+J54</f>
        <v>23162.9</v>
      </c>
      <c r="K36" s="9"/>
    </row>
    <row r="37" spans="2:10" s="7" customFormat="1" ht="39.75" customHeight="1">
      <c r="B37" s="195" t="s">
        <v>82</v>
      </c>
      <c r="C37" s="85" t="s">
        <v>4</v>
      </c>
      <c r="D37" s="117" t="s">
        <v>11</v>
      </c>
      <c r="E37" s="113" t="s">
        <v>83</v>
      </c>
      <c r="F37" s="114" t="s">
        <v>67</v>
      </c>
      <c r="G37" s="114" t="s">
        <v>5</v>
      </c>
      <c r="H37" s="114" t="s">
        <v>68</v>
      </c>
      <c r="I37" s="118"/>
      <c r="J37" s="95">
        <f>J38+J45</f>
        <v>21988.5</v>
      </c>
    </row>
    <row r="38" spans="2:10" s="7" customFormat="1" ht="39.75" customHeight="1">
      <c r="B38" s="62" t="s">
        <v>84</v>
      </c>
      <c r="C38" s="85" t="s">
        <v>4</v>
      </c>
      <c r="D38" s="117" t="s">
        <v>11</v>
      </c>
      <c r="E38" s="113" t="s">
        <v>83</v>
      </c>
      <c r="F38" s="114" t="s">
        <v>67</v>
      </c>
      <c r="G38" s="114" t="s">
        <v>4</v>
      </c>
      <c r="H38" s="114" t="s">
        <v>68</v>
      </c>
      <c r="I38" s="118"/>
      <c r="J38" s="95">
        <f>J39+J43</f>
        <v>2401.4</v>
      </c>
    </row>
    <row r="39" spans="2:10" s="7" customFormat="1" ht="29.25" customHeight="1">
      <c r="B39" s="62" t="s">
        <v>85</v>
      </c>
      <c r="C39" s="85" t="s">
        <v>4</v>
      </c>
      <c r="D39" s="117" t="s">
        <v>11</v>
      </c>
      <c r="E39" s="113" t="s">
        <v>83</v>
      </c>
      <c r="F39" s="114" t="s">
        <v>67</v>
      </c>
      <c r="G39" s="114" t="s">
        <v>4</v>
      </c>
      <c r="H39" s="114" t="s">
        <v>72</v>
      </c>
      <c r="I39" s="118"/>
      <c r="J39" s="95">
        <f>J40+J42+J41</f>
        <v>2190</v>
      </c>
    </row>
    <row r="40" spans="2:10" s="54" customFormat="1" ht="28.5" customHeight="1">
      <c r="B40" s="62" t="s">
        <v>78</v>
      </c>
      <c r="C40" s="85" t="s">
        <v>4</v>
      </c>
      <c r="D40" s="117" t="s">
        <v>11</v>
      </c>
      <c r="E40" s="113" t="s">
        <v>83</v>
      </c>
      <c r="F40" s="114" t="s">
        <v>67</v>
      </c>
      <c r="G40" s="114" t="s">
        <v>4</v>
      </c>
      <c r="H40" s="114" t="s">
        <v>72</v>
      </c>
      <c r="I40" s="118" t="s">
        <v>79</v>
      </c>
      <c r="J40" s="95">
        <f>'приложение 5 2020г'!K210</f>
        <v>1800</v>
      </c>
    </row>
    <row r="41" spans="2:10" s="54" customFormat="1" ht="23.25" customHeight="1">
      <c r="B41" s="62" t="s">
        <v>578</v>
      </c>
      <c r="C41" s="85" t="s">
        <v>4</v>
      </c>
      <c r="D41" s="117" t="s">
        <v>11</v>
      </c>
      <c r="E41" s="113" t="s">
        <v>83</v>
      </c>
      <c r="F41" s="114" t="s">
        <v>67</v>
      </c>
      <c r="G41" s="114" t="s">
        <v>4</v>
      </c>
      <c r="H41" s="114" t="s">
        <v>72</v>
      </c>
      <c r="I41" s="118" t="s">
        <v>579</v>
      </c>
      <c r="J41" s="95">
        <f>'приложение 5 2020г'!K211</f>
        <v>1.65</v>
      </c>
    </row>
    <row r="42" spans="2:10" s="7" customFormat="1" ht="21" customHeight="1">
      <c r="B42" s="62" t="s">
        <v>80</v>
      </c>
      <c r="C42" s="85" t="s">
        <v>4</v>
      </c>
      <c r="D42" s="117" t="s">
        <v>11</v>
      </c>
      <c r="E42" s="113" t="s">
        <v>83</v>
      </c>
      <c r="F42" s="114" t="s">
        <v>67</v>
      </c>
      <c r="G42" s="114" t="s">
        <v>4</v>
      </c>
      <c r="H42" s="114" t="s">
        <v>72</v>
      </c>
      <c r="I42" s="118" t="s">
        <v>81</v>
      </c>
      <c r="J42" s="95">
        <f>'приложение 5 2020г'!K212</f>
        <v>388.35</v>
      </c>
    </row>
    <row r="43" spans="2:10" s="7" customFormat="1" ht="78.75" customHeight="1">
      <c r="B43" s="154" t="s">
        <v>86</v>
      </c>
      <c r="C43" s="117" t="s">
        <v>4</v>
      </c>
      <c r="D43" s="117" t="s">
        <v>11</v>
      </c>
      <c r="E43" s="113" t="s">
        <v>83</v>
      </c>
      <c r="F43" s="114" t="s">
        <v>67</v>
      </c>
      <c r="G43" s="114" t="s">
        <v>4</v>
      </c>
      <c r="H43" s="114" t="s">
        <v>87</v>
      </c>
      <c r="I43" s="118"/>
      <c r="J43" s="95">
        <f>J44</f>
        <v>211.4</v>
      </c>
    </row>
    <row r="44" spans="2:10" s="7" customFormat="1" ht="33.75" customHeight="1">
      <c r="B44" s="105" t="s">
        <v>78</v>
      </c>
      <c r="C44" s="117" t="s">
        <v>4</v>
      </c>
      <c r="D44" s="117" t="s">
        <v>11</v>
      </c>
      <c r="E44" s="113" t="s">
        <v>83</v>
      </c>
      <c r="F44" s="114" t="s">
        <v>67</v>
      </c>
      <c r="G44" s="114" t="s">
        <v>4</v>
      </c>
      <c r="H44" s="114" t="s">
        <v>87</v>
      </c>
      <c r="I44" s="118" t="s">
        <v>79</v>
      </c>
      <c r="J44" s="95">
        <f>'приложение 5 2020г'!K214</f>
        <v>211.4</v>
      </c>
    </row>
    <row r="45" spans="2:10" s="7" customFormat="1" ht="31.5" customHeight="1">
      <c r="B45" s="62" t="s">
        <v>88</v>
      </c>
      <c r="C45" s="85" t="s">
        <v>4</v>
      </c>
      <c r="D45" s="117" t="s">
        <v>11</v>
      </c>
      <c r="E45" s="113" t="s">
        <v>83</v>
      </c>
      <c r="F45" s="114" t="s">
        <v>67</v>
      </c>
      <c r="G45" s="114" t="s">
        <v>7</v>
      </c>
      <c r="H45" s="114" t="s">
        <v>68</v>
      </c>
      <c r="I45" s="118"/>
      <c r="J45" s="95">
        <f>J46+J48+J52+J50</f>
        <v>19587.1</v>
      </c>
    </row>
    <row r="46" spans="2:10" s="7" customFormat="1" ht="31.5" customHeight="1">
      <c r="B46" s="62" t="s">
        <v>73</v>
      </c>
      <c r="C46" s="85" t="s">
        <v>4</v>
      </c>
      <c r="D46" s="117" t="s">
        <v>11</v>
      </c>
      <c r="E46" s="113" t="s">
        <v>83</v>
      </c>
      <c r="F46" s="114" t="s">
        <v>67</v>
      </c>
      <c r="G46" s="114" t="s">
        <v>7</v>
      </c>
      <c r="H46" s="114" t="s">
        <v>89</v>
      </c>
      <c r="I46" s="118"/>
      <c r="J46" s="95">
        <f>J47</f>
        <v>15251.8</v>
      </c>
    </row>
    <row r="47" spans="2:10" s="7" customFormat="1" ht="30" customHeight="1">
      <c r="B47" s="62" t="s">
        <v>73</v>
      </c>
      <c r="C47" s="85" t="s">
        <v>4</v>
      </c>
      <c r="D47" s="117" t="s">
        <v>11</v>
      </c>
      <c r="E47" s="113" t="s">
        <v>83</v>
      </c>
      <c r="F47" s="114" t="s">
        <v>67</v>
      </c>
      <c r="G47" s="114" t="s">
        <v>7</v>
      </c>
      <c r="H47" s="114" t="s">
        <v>89</v>
      </c>
      <c r="I47" s="118" t="s">
        <v>74</v>
      </c>
      <c r="J47" s="95">
        <f>'приложение 5 2020г'!K217</f>
        <v>15251.8</v>
      </c>
    </row>
    <row r="48" spans="2:10" s="7" customFormat="1" ht="75.75" customHeight="1">
      <c r="B48" s="106" t="s">
        <v>86</v>
      </c>
      <c r="C48" s="85" t="s">
        <v>4</v>
      </c>
      <c r="D48" s="117" t="s">
        <v>11</v>
      </c>
      <c r="E48" s="113" t="s">
        <v>83</v>
      </c>
      <c r="F48" s="114" t="s">
        <v>67</v>
      </c>
      <c r="G48" s="114" t="s">
        <v>7</v>
      </c>
      <c r="H48" s="114" t="s">
        <v>87</v>
      </c>
      <c r="I48" s="118"/>
      <c r="J48" s="95">
        <f>J49</f>
        <v>387.9</v>
      </c>
    </row>
    <row r="49" spans="2:10" s="7" customFormat="1" ht="31.5" customHeight="1">
      <c r="B49" s="62" t="s">
        <v>73</v>
      </c>
      <c r="C49" s="85" t="s">
        <v>4</v>
      </c>
      <c r="D49" s="117" t="s">
        <v>11</v>
      </c>
      <c r="E49" s="113" t="s">
        <v>83</v>
      </c>
      <c r="F49" s="114" t="s">
        <v>67</v>
      </c>
      <c r="G49" s="114" t="s">
        <v>7</v>
      </c>
      <c r="H49" s="114" t="s">
        <v>87</v>
      </c>
      <c r="I49" s="118" t="s">
        <v>74</v>
      </c>
      <c r="J49" s="122">
        <f>'приложение 5 2020г'!K219</f>
        <v>387.9</v>
      </c>
    </row>
    <row r="50" spans="2:10" s="7" customFormat="1" ht="81.75" customHeight="1">
      <c r="B50" s="62" t="s">
        <v>460</v>
      </c>
      <c r="C50" s="85" t="s">
        <v>4</v>
      </c>
      <c r="D50" s="117" t="s">
        <v>11</v>
      </c>
      <c r="E50" s="113" t="s">
        <v>83</v>
      </c>
      <c r="F50" s="114" t="s">
        <v>67</v>
      </c>
      <c r="G50" s="114" t="s">
        <v>7</v>
      </c>
      <c r="H50" s="114" t="s">
        <v>396</v>
      </c>
      <c r="I50" s="118"/>
      <c r="J50" s="95">
        <f>J51</f>
        <v>0</v>
      </c>
    </row>
    <row r="51" spans="2:10" s="7" customFormat="1" ht="32.25" customHeight="1">
      <c r="B51" s="62" t="s">
        <v>73</v>
      </c>
      <c r="C51" s="85" t="s">
        <v>4</v>
      </c>
      <c r="D51" s="117" t="s">
        <v>11</v>
      </c>
      <c r="E51" s="113" t="s">
        <v>83</v>
      </c>
      <c r="F51" s="114" t="s">
        <v>67</v>
      </c>
      <c r="G51" s="114" t="s">
        <v>7</v>
      </c>
      <c r="H51" s="114" t="s">
        <v>396</v>
      </c>
      <c r="I51" s="118" t="s">
        <v>74</v>
      </c>
      <c r="J51" s="95">
        <f>'приложение 5 2020г'!K221</f>
        <v>0</v>
      </c>
    </row>
    <row r="52" spans="2:10" s="7" customFormat="1" ht="54" customHeight="1">
      <c r="B52" s="109" t="s">
        <v>446</v>
      </c>
      <c r="C52" s="87" t="s">
        <v>4</v>
      </c>
      <c r="D52" s="118" t="s">
        <v>11</v>
      </c>
      <c r="E52" s="113" t="s">
        <v>83</v>
      </c>
      <c r="F52" s="114" t="s">
        <v>67</v>
      </c>
      <c r="G52" s="114" t="s">
        <v>7</v>
      </c>
      <c r="H52" s="85" t="s">
        <v>447</v>
      </c>
      <c r="I52" s="118"/>
      <c r="J52" s="95">
        <f>J53</f>
        <v>3947.4</v>
      </c>
    </row>
    <row r="53" spans="2:10" s="7" customFormat="1" ht="20.25" customHeight="1">
      <c r="B53" s="109" t="s">
        <v>90</v>
      </c>
      <c r="C53" s="87" t="s">
        <v>4</v>
      </c>
      <c r="D53" s="118" t="s">
        <v>11</v>
      </c>
      <c r="E53" s="113" t="s">
        <v>83</v>
      </c>
      <c r="F53" s="114" t="s">
        <v>67</v>
      </c>
      <c r="G53" s="114" t="s">
        <v>7</v>
      </c>
      <c r="H53" s="90" t="s">
        <v>447</v>
      </c>
      <c r="I53" s="118" t="s">
        <v>74</v>
      </c>
      <c r="J53" s="95">
        <f>'приложение 5 2020г'!K223</f>
        <v>3947.4</v>
      </c>
    </row>
    <row r="54" spans="2:10" s="7" customFormat="1" ht="34.5" customHeight="1">
      <c r="B54" s="105" t="s">
        <v>477</v>
      </c>
      <c r="C54" s="117" t="s">
        <v>4</v>
      </c>
      <c r="D54" s="117" t="s">
        <v>11</v>
      </c>
      <c r="E54" s="113" t="s">
        <v>478</v>
      </c>
      <c r="F54" s="114" t="s">
        <v>67</v>
      </c>
      <c r="G54" s="114" t="s">
        <v>5</v>
      </c>
      <c r="H54" s="114" t="s">
        <v>68</v>
      </c>
      <c r="I54" s="118"/>
      <c r="J54" s="95">
        <f>J55</f>
        <v>341.40000000000003</v>
      </c>
    </row>
    <row r="55" spans="2:10" s="7" customFormat="1" ht="36.75" customHeight="1">
      <c r="B55" s="154" t="s">
        <v>476</v>
      </c>
      <c r="C55" s="117" t="s">
        <v>4</v>
      </c>
      <c r="D55" s="117" t="s">
        <v>11</v>
      </c>
      <c r="E55" s="113" t="s">
        <v>478</v>
      </c>
      <c r="F55" s="114" t="s">
        <v>67</v>
      </c>
      <c r="G55" s="114" t="s">
        <v>5</v>
      </c>
      <c r="H55" s="114" t="s">
        <v>470</v>
      </c>
      <c r="I55" s="118"/>
      <c r="J55" s="95">
        <f>J56+J57</f>
        <v>341.40000000000003</v>
      </c>
    </row>
    <row r="56" spans="2:10" s="7" customFormat="1" ht="32.25" customHeight="1">
      <c r="B56" s="105" t="s">
        <v>73</v>
      </c>
      <c r="C56" s="117" t="s">
        <v>4</v>
      </c>
      <c r="D56" s="117" t="s">
        <v>11</v>
      </c>
      <c r="E56" s="113" t="s">
        <v>478</v>
      </c>
      <c r="F56" s="114" t="s">
        <v>67</v>
      </c>
      <c r="G56" s="114" t="s">
        <v>5</v>
      </c>
      <c r="H56" s="114" t="s">
        <v>470</v>
      </c>
      <c r="I56" s="118" t="s">
        <v>74</v>
      </c>
      <c r="J56" s="95">
        <f>'приложение 5 2020г'!K226</f>
        <v>268.1</v>
      </c>
    </row>
    <row r="57" spans="2:10" s="7" customFormat="1" ht="30.75" customHeight="1">
      <c r="B57" s="105" t="s">
        <v>78</v>
      </c>
      <c r="C57" s="117" t="s">
        <v>4</v>
      </c>
      <c r="D57" s="117" t="s">
        <v>11</v>
      </c>
      <c r="E57" s="113" t="s">
        <v>478</v>
      </c>
      <c r="F57" s="114" t="s">
        <v>67</v>
      </c>
      <c r="G57" s="114" t="s">
        <v>5</v>
      </c>
      <c r="H57" s="114" t="s">
        <v>470</v>
      </c>
      <c r="I57" s="118" t="s">
        <v>79</v>
      </c>
      <c r="J57" s="95">
        <f>'приложение 5 2020г'!K227</f>
        <v>73.3</v>
      </c>
    </row>
    <row r="58" spans="2:10" s="7" customFormat="1" ht="42.75" customHeight="1">
      <c r="B58" s="97" t="s">
        <v>91</v>
      </c>
      <c r="C58" s="87" t="s">
        <v>4</v>
      </c>
      <c r="D58" s="118" t="s">
        <v>11</v>
      </c>
      <c r="E58" s="78" t="s">
        <v>9</v>
      </c>
      <c r="F58" s="78" t="s">
        <v>67</v>
      </c>
      <c r="G58" s="78" t="s">
        <v>5</v>
      </c>
      <c r="H58" s="78" t="s">
        <v>68</v>
      </c>
      <c r="I58" s="118"/>
      <c r="J58" s="95">
        <f>J59</f>
        <v>833</v>
      </c>
    </row>
    <row r="59" spans="2:10" s="7" customFormat="1" ht="36" customHeight="1">
      <c r="B59" s="106" t="s">
        <v>92</v>
      </c>
      <c r="C59" s="87" t="s">
        <v>4</v>
      </c>
      <c r="D59" s="118" t="s">
        <v>11</v>
      </c>
      <c r="E59" s="123" t="s">
        <v>9</v>
      </c>
      <c r="F59" s="156" t="s">
        <v>70</v>
      </c>
      <c r="G59" s="156" t="s">
        <v>5</v>
      </c>
      <c r="H59" s="85" t="s">
        <v>68</v>
      </c>
      <c r="I59" s="118"/>
      <c r="J59" s="95">
        <f>J60</f>
        <v>833</v>
      </c>
    </row>
    <row r="60" spans="2:10" s="7" customFormat="1" ht="46.5" customHeight="1">
      <c r="B60" s="62" t="s">
        <v>93</v>
      </c>
      <c r="C60" s="87" t="s">
        <v>4</v>
      </c>
      <c r="D60" s="118" t="s">
        <v>11</v>
      </c>
      <c r="E60" s="78" t="s">
        <v>9</v>
      </c>
      <c r="F60" s="78" t="s">
        <v>70</v>
      </c>
      <c r="G60" s="78" t="s">
        <v>4</v>
      </c>
      <c r="H60" s="78" t="s">
        <v>68</v>
      </c>
      <c r="I60" s="118"/>
      <c r="J60" s="95">
        <f>J61</f>
        <v>833</v>
      </c>
    </row>
    <row r="61" spans="2:10" s="7" customFormat="1" ht="82.5" customHeight="1">
      <c r="B61" s="62" t="s">
        <v>450</v>
      </c>
      <c r="C61" s="85" t="s">
        <v>4</v>
      </c>
      <c r="D61" s="117" t="s">
        <v>11</v>
      </c>
      <c r="E61" s="123" t="s">
        <v>9</v>
      </c>
      <c r="F61" s="156" t="s">
        <v>70</v>
      </c>
      <c r="G61" s="156" t="s">
        <v>4</v>
      </c>
      <c r="H61" s="114" t="s">
        <v>396</v>
      </c>
      <c r="I61" s="118"/>
      <c r="J61" s="95">
        <f>J62+J63</f>
        <v>833</v>
      </c>
    </row>
    <row r="62" spans="2:10" s="7" customFormat="1" ht="32.25" customHeight="1">
      <c r="B62" s="62" t="s">
        <v>73</v>
      </c>
      <c r="C62" s="85" t="s">
        <v>4</v>
      </c>
      <c r="D62" s="117" t="s">
        <v>11</v>
      </c>
      <c r="E62" s="123" t="s">
        <v>9</v>
      </c>
      <c r="F62" s="156" t="s">
        <v>70</v>
      </c>
      <c r="G62" s="156" t="s">
        <v>4</v>
      </c>
      <c r="H62" s="114" t="s">
        <v>396</v>
      </c>
      <c r="I62" s="118" t="s">
        <v>74</v>
      </c>
      <c r="J62" s="95">
        <f>'приложение 5 2020г'!K232</f>
        <v>591</v>
      </c>
    </row>
    <row r="63" spans="2:10" s="7" customFormat="1" ht="32.25" customHeight="1">
      <c r="B63" s="62" t="s">
        <v>78</v>
      </c>
      <c r="C63" s="85" t="s">
        <v>4</v>
      </c>
      <c r="D63" s="117" t="s">
        <v>11</v>
      </c>
      <c r="E63" s="123" t="s">
        <v>9</v>
      </c>
      <c r="F63" s="156" t="s">
        <v>70</v>
      </c>
      <c r="G63" s="156" t="s">
        <v>4</v>
      </c>
      <c r="H63" s="114" t="s">
        <v>396</v>
      </c>
      <c r="I63" s="118" t="s">
        <v>79</v>
      </c>
      <c r="J63" s="95">
        <f>'приложение 5 2020г'!K233</f>
        <v>242</v>
      </c>
    </row>
    <row r="64" spans="2:10" s="7" customFormat="1" ht="16.5" customHeight="1">
      <c r="B64" s="193" t="s">
        <v>12</v>
      </c>
      <c r="C64" s="196" t="s">
        <v>4</v>
      </c>
      <c r="D64" s="115" t="s">
        <v>13</v>
      </c>
      <c r="E64" s="113"/>
      <c r="F64" s="114"/>
      <c r="G64" s="114"/>
      <c r="H64" s="114"/>
      <c r="I64" s="115"/>
      <c r="J64" s="116">
        <f>J65</f>
        <v>7.4</v>
      </c>
    </row>
    <row r="65" spans="2:10" s="7" customFormat="1" ht="19.5" customHeight="1">
      <c r="B65" s="62" t="s">
        <v>94</v>
      </c>
      <c r="C65" s="87" t="s">
        <v>4</v>
      </c>
      <c r="D65" s="118" t="s">
        <v>13</v>
      </c>
      <c r="E65" s="113" t="s">
        <v>95</v>
      </c>
      <c r="F65" s="114" t="s">
        <v>67</v>
      </c>
      <c r="G65" s="114" t="s">
        <v>5</v>
      </c>
      <c r="H65" s="114" t="s">
        <v>68</v>
      </c>
      <c r="I65" s="115"/>
      <c r="J65" s="95">
        <f>J66</f>
        <v>7.4</v>
      </c>
    </row>
    <row r="66" spans="2:10" s="7" customFormat="1" ht="48" customHeight="1">
      <c r="B66" s="109" t="s">
        <v>96</v>
      </c>
      <c r="C66" s="87" t="s">
        <v>4</v>
      </c>
      <c r="D66" s="118" t="s">
        <v>13</v>
      </c>
      <c r="E66" s="113" t="s">
        <v>95</v>
      </c>
      <c r="F66" s="114" t="s">
        <v>67</v>
      </c>
      <c r="G66" s="114" t="s">
        <v>5</v>
      </c>
      <c r="H66" s="114" t="s">
        <v>97</v>
      </c>
      <c r="I66" s="120"/>
      <c r="J66" s="95">
        <f>J67</f>
        <v>7.4</v>
      </c>
    </row>
    <row r="67" spans="2:10" s="7" customFormat="1" ht="28.5" customHeight="1">
      <c r="B67" s="62" t="s">
        <v>78</v>
      </c>
      <c r="C67" s="87" t="s">
        <v>4</v>
      </c>
      <c r="D67" s="118" t="s">
        <v>13</v>
      </c>
      <c r="E67" s="113" t="s">
        <v>95</v>
      </c>
      <c r="F67" s="114" t="s">
        <v>67</v>
      </c>
      <c r="G67" s="114" t="s">
        <v>5</v>
      </c>
      <c r="H67" s="114" t="s">
        <v>97</v>
      </c>
      <c r="I67" s="120">
        <v>240</v>
      </c>
      <c r="J67" s="95">
        <f>'приложение 5 2020г'!K237</f>
        <v>7.4</v>
      </c>
    </row>
    <row r="68" spans="2:10" s="7" customFormat="1" ht="39" customHeight="1">
      <c r="B68" s="193" t="s">
        <v>14</v>
      </c>
      <c r="C68" s="111" t="s">
        <v>4</v>
      </c>
      <c r="D68" s="112" t="s">
        <v>15</v>
      </c>
      <c r="E68" s="113"/>
      <c r="F68" s="114"/>
      <c r="G68" s="114"/>
      <c r="H68" s="114"/>
      <c r="I68" s="115"/>
      <c r="J68" s="116">
        <f>J69+J85</f>
        <v>14725.7</v>
      </c>
    </row>
    <row r="69" spans="2:10" s="7" customFormat="1" ht="32.25" customHeight="1">
      <c r="B69" s="62" t="s">
        <v>98</v>
      </c>
      <c r="C69" s="85" t="s">
        <v>4</v>
      </c>
      <c r="D69" s="117" t="s">
        <v>15</v>
      </c>
      <c r="E69" s="78" t="s">
        <v>45</v>
      </c>
      <c r="F69" s="78" t="s">
        <v>67</v>
      </c>
      <c r="G69" s="78" t="s">
        <v>5</v>
      </c>
      <c r="H69" s="78" t="s">
        <v>68</v>
      </c>
      <c r="I69" s="118"/>
      <c r="J69" s="95">
        <f>J73+J70</f>
        <v>6636.2</v>
      </c>
    </row>
    <row r="70" spans="2:10" s="7" customFormat="1" ht="53.25" customHeight="1">
      <c r="B70" s="62" t="s">
        <v>99</v>
      </c>
      <c r="C70" s="85" t="s">
        <v>4</v>
      </c>
      <c r="D70" s="117" t="s">
        <v>15</v>
      </c>
      <c r="E70" s="123" t="s">
        <v>45</v>
      </c>
      <c r="F70" s="156" t="s">
        <v>70</v>
      </c>
      <c r="G70" s="156" t="s">
        <v>5</v>
      </c>
      <c r="H70" s="85" t="s">
        <v>68</v>
      </c>
      <c r="I70" s="118"/>
      <c r="J70" s="95">
        <f>J71</f>
        <v>0</v>
      </c>
    </row>
    <row r="71" spans="2:10" s="7" customFormat="1" ht="45" customHeight="1">
      <c r="B71" s="109" t="s">
        <v>446</v>
      </c>
      <c r="C71" s="85" t="s">
        <v>4</v>
      </c>
      <c r="D71" s="117" t="s">
        <v>15</v>
      </c>
      <c r="E71" s="123" t="s">
        <v>45</v>
      </c>
      <c r="F71" s="156" t="s">
        <v>70</v>
      </c>
      <c r="G71" s="156" t="s">
        <v>5</v>
      </c>
      <c r="H71" s="85" t="s">
        <v>447</v>
      </c>
      <c r="I71" s="118"/>
      <c r="J71" s="95">
        <f>J72</f>
        <v>0</v>
      </c>
    </row>
    <row r="72" spans="2:10" s="7" customFormat="1" ht="32.25" customHeight="1">
      <c r="B72" s="62" t="s">
        <v>73</v>
      </c>
      <c r="C72" s="85" t="s">
        <v>4</v>
      </c>
      <c r="D72" s="117" t="s">
        <v>15</v>
      </c>
      <c r="E72" s="123" t="s">
        <v>45</v>
      </c>
      <c r="F72" s="156" t="s">
        <v>70</v>
      </c>
      <c r="G72" s="156" t="s">
        <v>5</v>
      </c>
      <c r="H72" s="85" t="s">
        <v>447</v>
      </c>
      <c r="I72" s="118" t="s">
        <v>74</v>
      </c>
      <c r="J72" s="95">
        <f>'приложение 5 2020г'!K603</f>
        <v>0</v>
      </c>
    </row>
    <row r="73" spans="2:10" s="7" customFormat="1" ht="46.5" customHeight="1">
      <c r="B73" s="109" t="s">
        <v>100</v>
      </c>
      <c r="C73" s="85" t="s">
        <v>4</v>
      </c>
      <c r="D73" s="117" t="s">
        <v>15</v>
      </c>
      <c r="E73" s="123" t="s">
        <v>45</v>
      </c>
      <c r="F73" s="156" t="s">
        <v>3</v>
      </c>
      <c r="G73" s="156" t="s">
        <v>5</v>
      </c>
      <c r="H73" s="85" t="s">
        <v>68</v>
      </c>
      <c r="I73" s="118"/>
      <c r="J73" s="95">
        <f>J74</f>
        <v>6636.2</v>
      </c>
    </row>
    <row r="74" spans="2:10" s="7" customFormat="1" ht="72" customHeight="1">
      <c r="B74" s="109" t="s">
        <v>475</v>
      </c>
      <c r="C74" s="85" t="s">
        <v>4</v>
      </c>
      <c r="D74" s="117" t="s">
        <v>15</v>
      </c>
      <c r="E74" s="123" t="s">
        <v>45</v>
      </c>
      <c r="F74" s="156" t="s">
        <v>3</v>
      </c>
      <c r="G74" s="156" t="s">
        <v>4</v>
      </c>
      <c r="H74" s="85" t="s">
        <v>68</v>
      </c>
      <c r="I74" s="118"/>
      <c r="J74" s="95">
        <f>J75+J80+J83</f>
        <v>6636.2</v>
      </c>
    </row>
    <row r="75" spans="2:10" s="7" customFormat="1" ht="29.25" customHeight="1">
      <c r="B75" s="62" t="s">
        <v>71</v>
      </c>
      <c r="C75" s="85" t="s">
        <v>4</v>
      </c>
      <c r="D75" s="117" t="s">
        <v>15</v>
      </c>
      <c r="E75" s="123" t="s">
        <v>45</v>
      </c>
      <c r="F75" s="156" t="s">
        <v>3</v>
      </c>
      <c r="G75" s="156" t="s">
        <v>4</v>
      </c>
      <c r="H75" s="85" t="s">
        <v>72</v>
      </c>
      <c r="I75" s="118"/>
      <c r="J75" s="95">
        <f>J76+J77+J79+J78</f>
        <v>5499.5</v>
      </c>
    </row>
    <row r="76" spans="2:10" s="7" customFormat="1" ht="32.25" customHeight="1">
      <c r="B76" s="62" t="s">
        <v>73</v>
      </c>
      <c r="C76" s="85" t="s">
        <v>4</v>
      </c>
      <c r="D76" s="117" t="s">
        <v>15</v>
      </c>
      <c r="E76" s="78" t="s">
        <v>45</v>
      </c>
      <c r="F76" s="78" t="s">
        <v>3</v>
      </c>
      <c r="G76" s="78" t="s">
        <v>4</v>
      </c>
      <c r="H76" s="78" t="s">
        <v>72</v>
      </c>
      <c r="I76" s="118" t="s">
        <v>74</v>
      </c>
      <c r="J76" s="95">
        <f>'приложение 5 2020г'!K607</f>
        <v>5102.8</v>
      </c>
    </row>
    <row r="77" spans="2:10" s="7" customFormat="1" ht="30" customHeight="1">
      <c r="B77" s="62" t="s">
        <v>78</v>
      </c>
      <c r="C77" s="85" t="s">
        <v>4</v>
      </c>
      <c r="D77" s="117" t="s">
        <v>15</v>
      </c>
      <c r="E77" s="123" t="s">
        <v>45</v>
      </c>
      <c r="F77" s="156" t="s">
        <v>3</v>
      </c>
      <c r="G77" s="156" t="s">
        <v>4</v>
      </c>
      <c r="H77" s="85" t="s">
        <v>72</v>
      </c>
      <c r="I77" s="118" t="s">
        <v>79</v>
      </c>
      <c r="J77" s="95">
        <f>'приложение 5 2020г'!K608</f>
        <v>388</v>
      </c>
    </row>
    <row r="78" spans="2:10" s="7" customFormat="1" ht="19.5" customHeight="1">
      <c r="B78" s="62" t="s">
        <v>578</v>
      </c>
      <c r="C78" s="117" t="s">
        <v>4</v>
      </c>
      <c r="D78" s="117" t="s">
        <v>15</v>
      </c>
      <c r="E78" s="164" t="s">
        <v>45</v>
      </c>
      <c r="F78" s="165" t="s">
        <v>3</v>
      </c>
      <c r="G78" s="165" t="s">
        <v>4</v>
      </c>
      <c r="H78" s="166" t="s">
        <v>72</v>
      </c>
      <c r="I78" s="118" t="s">
        <v>579</v>
      </c>
      <c r="J78" s="95">
        <f>'приложение 5 2020г'!K609</f>
        <v>1.65</v>
      </c>
    </row>
    <row r="79" spans="2:10" s="7" customFormat="1" ht="16.5" customHeight="1">
      <c r="B79" s="160" t="s">
        <v>80</v>
      </c>
      <c r="C79" s="85" t="s">
        <v>4</v>
      </c>
      <c r="D79" s="117" t="s">
        <v>15</v>
      </c>
      <c r="E79" s="78" t="s">
        <v>45</v>
      </c>
      <c r="F79" s="78" t="s">
        <v>3</v>
      </c>
      <c r="G79" s="78" t="s">
        <v>4</v>
      </c>
      <c r="H79" s="78" t="s">
        <v>72</v>
      </c>
      <c r="I79" s="118" t="s">
        <v>81</v>
      </c>
      <c r="J79" s="95">
        <f>'приложение 5 2020г'!K610</f>
        <v>7.05</v>
      </c>
    </row>
    <row r="80" spans="2:10" s="7" customFormat="1" ht="32.25" customHeight="1">
      <c r="B80" s="154" t="s">
        <v>476</v>
      </c>
      <c r="C80" s="117" t="s">
        <v>4</v>
      </c>
      <c r="D80" s="117" t="s">
        <v>15</v>
      </c>
      <c r="E80" s="123" t="s">
        <v>45</v>
      </c>
      <c r="F80" s="156" t="s">
        <v>3</v>
      </c>
      <c r="G80" s="156" t="s">
        <v>4</v>
      </c>
      <c r="H80" s="85" t="s">
        <v>470</v>
      </c>
      <c r="I80" s="118"/>
      <c r="J80" s="95">
        <f>J81+J82</f>
        <v>127.5</v>
      </c>
    </row>
    <row r="81" spans="2:10" s="7" customFormat="1" ht="25.5" customHeight="1">
      <c r="B81" s="174" t="s">
        <v>73</v>
      </c>
      <c r="C81" s="117" t="s">
        <v>4</v>
      </c>
      <c r="D81" s="117" t="s">
        <v>15</v>
      </c>
      <c r="E81" s="78" t="s">
        <v>45</v>
      </c>
      <c r="F81" s="78" t="s">
        <v>3</v>
      </c>
      <c r="G81" s="78" t="s">
        <v>4</v>
      </c>
      <c r="H81" s="78" t="s">
        <v>470</v>
      </c>
      <c r="I81" s="118" t="s">
        <v>74</v>
      </c>
      <c r="J81" s="95">
        <f>'приложение 5 2020г'!K614</f>
        <v>97.6</v>
      </c>
    </row>
    <row r="82" spans="2:10" s="7" customFormat="1" ht="28.5" customHeight="1">
      <c r="B82" s="174" t="s">
        <v>78</v>
      </c>
      <c r="C82" s="117" t="s">
        <v>4</v>
      </c>
      <c r="D82" s="117" t="s">
        <v>15</v>
      </c>
      <c r="E82" s="123" t="s">
        <v>45</v>
      </c>
      <c r="F82" s="156" t="s">
        <v>3</v>
      </c>
      <c r="G82" s="156" t="s">
        <v>4</v>
      </c>
      <c r="H82" s="85" t="s">
        <v>470</v>
      </c>
      <c r="I82" s="118" t="s">
        <v>79</v>
      </c>
      <c r="J82" s="95">
        <f>'приложение 5 2020г'!K615</f>
        <v>29.9</v>
      </c>
    </row>
    <row r="83" spans="2:10" s="7" customFormat="1" ht="39.75" customHeight="1">
      <c r="B83" s="109" t="s">
        <v>446</v>
      </c>
      <c r="C83" s="85" t="s">
        <v>4</v>
      </c>
      <c r="D83" s="117" t="s">
        <v>15</v>
      </c>
      <c r="E83" s="123" t="s">
        <v>45</v>
      </c>
      <c r="F83" s="156" t="s">
        <v>3</v>
      </c>
      <c r="G83" s="156" t="s">
        <v>4</v>
      </c>
      <c r="H83" s="156" t="s">
        <v>447</v>
      </c>
      <c r="I83" s="118"/>
      <c r="J83" s="95">
        <f>J84</f>
        <v>1009.2</v>
      </c>
    </row>
    <row r="84" spans="2:10" s="7" customFormat="1" ht="28.5" customHeight="1">
      <c r="B84" s="62" t="s">
        <v>73</v>
      </c>
      <c r="C84" s="85" t="s">
        <v>4</v>
      </c>
      <c r="D84" s="117" t="s">
        <v>15</v>
      </c>
      <c r="E84" s="123" t="s">
        <v>45</v>
      </c>
      <c r="F84" s="156" t="s">
        <v>3</v>
      </c>
      <c r="G84" s="156" t="s">
        <v>4</v>
      </c>
      <c r="H84" s="156" t="s">
        <v>447</v>
      </c>
      <c r="I84" s="118" t="s">
        <v>74</v>
      </c>
      <c r="J84" s="95">
        <f>'приложение 5 2020г'!K612</f>
        <v>1009.2</v>
      </c>
    </row>
    <row r="85" spans="2:10" s="7" customFormat="1" ht="28.5" customHeight="1">
      <c r="B85" s="106" t="s">
        <v>128</v>
      </c>
      <c r="C85" s="86" t="s">
        <v>4</v>
      </c>
      <c r="D85" s="86" t="s">
        <v>15</v>
      </c>
      <c r="E85" s="136" t="s">
        <v>112</v>
      </c>
      <c r="F85" s="98" t="s">
        <v>67</v>
      </c>
      <c r="G85" s="98" t="s">
        <v>5</v>
      </c>
      <c r="H85" s="99" t="s">
        <v>68</v>
      </c>
      <c r="I85" s="87"/>
      <c r="J85" s="95">
        <f>J86</f>
        <v>8089.5</v>
      </c>
    </row>
    <row r="86" spans="2:10" s="7" customFormat="1" ht="51" customHeight="1">
      <c r="B86" s="109" t="s">
        <v>446</v>
      </c>
      <c r="C86" s="86" t="s">
        <v>4</v>
      </c>
      <c r="D86" s="86" t="s">
        <v>15</v>
      </c>
      <c r="E86" s="131" t="s">
        <v>112</v>
      </c>
      <c r="F86" s="132" t="s">
        <v>67</v>
      </c>
      <c r="G86" s="132" t="s">
        <v>5</v>
      </c>
      <c r="H86" s="88" t="s">
        <v>447</v>
      </c>
      <c r="I86" s="87"/>
      <c r="J86" s="95">
        <f>J87</f>
        <v>8089.5</v>
      </c>
    </row>
    <row r="87" spans="2:10" s="7" customFormat="1" ht="28.5" customHeight="1">
      <c r="B87" s="62" t="s">
        <v>73</v>
      </c>
      <c r="C87" s="89" t="s">
        <v>4</v>
      </c>
      <c r="D87" s="76" t="s">
        <v>15</v>
      </c>
      <c r="E87" s="114" t="s">
        <v>112</v>
      </c>
      <c r="F87" s="114" t="s">
        <v>67</v>
      </c>
      <c r="G87" s="114" t="s">
        <v>5</v>
      </c>
      <c r="H87" s="90" t="s">
        <v>447</v>
      </c>
      <c r="I87" s="87" t="s">
        <v>74</v>
      </c>
      <c r="J87" s="95">
        <f>'приложение 5 2020г'!K618</f>
        <v>8089.5</v>
      </c>
    </row>
    <row r="88" spans="2:10" s="7" customFormat="1" ht="19.5" customHeight="1">
      <c r="B88" s="193" t="s">
        <v>16</v>
      </c>
      <c r="C88" s="197" t="s">
        <v>4</v>
      </c>
      <c r="D88" s="198" t="s">
        <v>17</v>
      </c>
      <c r="E88" s="113"/>
      <c r="F88" s="114"/>
      <c r="G88" s="114"/>
      <c r="H88" s="114"/>
      <c r="I88" s="115"/>
      <c r="J88" s="116">
        <f>J89</f>
        <v>100</v>
      </c>
    </row>
    <row r="89" spans="2:10" s="7" customFormat="1" ht="19.5" customHeight="1">
      <c r="B89" s="62" t="s">
        <v>101</v>
      </c>
      <c r="C89" s="199" t="s">
        <v>4</v>
      </c>
      <c r="D89" s="200" t="s">
        <v>17</v>
      </c>
      <c r="E89" s="113" t="s">
        <v>102</v>
      </c>
      <c r="F89" s="114" t="s">
        <v>67</v>
      </c>
      <c r="G89" s="114" t="s">
        <v>5</v>
      </c>
      <c r="H89" s="114" t="s">
        <v>68</v>
      </c>
      <c r="I89" s="115"/>
      <c r="J89" s="95">
        <f>J90</f>
        <v>100</v>
      </c>
    </row>
    <row r="90" spans="2:10" s="7" customFormat="1" ht="19.5" customHeight="1">
      <c r="B90" s="62" t="s">
        <v>103</v>
      </c>
      <c r="C90" s="199" t="s">
        <v>4</v>
      </c>
      <c r="D90" s="200" t="s">
        <v>17</v>
      </c>
      <c r="E90" s="113" t="s">
        <v>102</v>
      </c>
      <c r="F90" s="114" t="s">
        <v>104</v>
      </c>
      <c r="G90" s="114" t="s">
        <v>5</v>
      </c>
      <c r="H90" s="114" t="s">
        <v>68</v>
      </c>
      <c r="I90" s="115"/>
      <c r="J90" s="95">
        <f>J91</f>
        <v>100</v>
      </c>
    </row>
    <row r="91" spans="2:10" s="7" customFormat="1" ht="19.5" customHeight="1">
      <c r="B91" s="62" t="s">
        <v>105</v>
      </c>
      <c r="C91" s="199" t="s">
        <v>4</v>
      </c>
      <c r="D91" s="200" t="s">
        <v>17</v>
      </c>
      <c r="E91" s="113" t="s">
        <v>102</v>
      </c>
      <c r="F91" s="114" t="s">
        <v>104</v>
      </c>
      <c r="G91" s="114" t="s">
        <v>5</v>
      </c>
      <c r="H91" s="114" t="s">
        <v>68</v>
      </c>
      <c r="I91" s="118" t="s">
        <v>106</v>
      </c>
      <c r="J91" s="95">
        <f>'приложение 5 2020г'!K241</f>
        <v>100</v>
      </c>
    </row>
    <row r="92" spans="2:11" s="7" customFormat="1" ht="12.75">
      <c r="B92" s="191" t="s">
        <v>18</v>
      </c>
      <c r="C92" s="111" t="s">
        <v>4</v>
      </c>
      <c r="D92" s="112" t="s">
        <v>19</v>
      </c>
      <c r="E92" s="113"/>
      <c r="F92" s="114"/>
      <c r="G92" s="114"/>
      <c r="H92" s="114"/>
      <c r="I92" s="118"/>
      <c r="J92" s="116">
        <f>J123+J126+J93+J115+J132+J139+J149+J155+J171+J106+J128</f>
        <v>52544.12000000001</v>
      </c>
      <c r="K92" s="11"/>
    </row>
    <row r="93" spans="2:11" s="7" customFormat="1" ht="33" customHeight="1">
      <c r="B93" s="62" t="s">
        <v>120</v>
      </c>
      <c r="C93" s="87" t="s">
        <v>4</v>
      </c>
      <c r="D93" s="118" t="s">
        <v>19</v>
      </c>
      <c r="E93" s="113" t="s">
        <v>121</v>
      </c>
      <c r="F93" s="114" t="s">
        <v>67</v>
      </c>
      <c r="G93" s="114" t="s">
        <v>5</v>
      </c>
      <c r="H93" s="114" t="s">
        <v>68</v>
      </c>
      <c r="I93" s="118"/>
      <c r="J93" s="95">
        <f>J94+J100</f>
        <v>20963.100000000002</v>
      </c>
      <c r="K93" s="11"/>
    </row>
    <row r="94" spans="2:11" s="7" customFormat="1" ht="39" customHeight="1">
      <c r="B94" s="62" t="s">
        <v>122</v>
      </c>
      <c r="C94" s="87" t="s">
        <v>4</v>
      </c>
      <c r="D94" s="118" t="s">
        <v>19</v>
      </c>
      <c r="E94" s="113" t="s">
        <v>121</v>
      </c>
      <c r="F94" s="114" t="s">
        <v>67</v>
      </c>
      <c r="G94" s="114" t="s">
        <v>4</v>
      </c>
      <c r="H94" s="114" t="s">
        <v>68</v>
      </c>
      <c r="I94" s="118"/>
      <c r="J94" s="95">
        <f>J95+J97+J99</f>
        <v>19938.2</v>
      </c>
      <c r="K94" s="11"/>
    </row>
    <row r="95" spans="2:10" s="7" customFormat="1" ht="81.75" customHeight="1">
      <c r="B95" s="62" t="s">
        <v>123</v>
      </c>
      <c r="C95" s="87" t="s">
        <v>4</v>
      </c>
      <c r="D95" s="118" t="s">
        <v>19</v>
      </c>
      <c r="E95" s="113" t="s">
        <v>121</v>
      </c>
      <c r="F95" s="114" t="s">
        <v>67</v>
      </c>
      <c r="G95" s="114" t="s">
        <v>4</v>
      </c>
      <c r="H95" s="114" t="s">
        <v>124</v>
      </c>
      <c r="I95" s="118"/>
      <c r="J95" s="95">
        <f>J96</f>
        <v>4055.9</v>
      </c>
    </row>
    <row r="96" spans="2:10" s="7" customFormat="1" ht="18.75" customHeight="1">
      <c r="B96" s="106" t="s">
        <v>125</v>
      </c>
      <c r="C96" s="87" t="s">
        <v>4</v>
      </c>
      <c r="D96" s="118" t="s">
        <v>19</v>
      </c>
      <c r="E96" s="113" t="s">
        <v>121</v>
      </c>
      <c r="F96" s="114" t="s">
        <v>67</v>
      </c>
      <c r="G96" s="114" t="s">
        <v>4</v>
      </c>
      <c r="H96" s="114" t="s">
        <v>124</v>
      </c>
      <c r="I96" s="118" t="s">
        <v>126</v>
      </c>
      <c r="J96" s="95">
        <f>'приложение 5 2020г'!K247</f>
        <v>4055.9</v>
      </c>
    </row>
    <row r="97" spans="2:10" s="7" customFormat="1" ht="42" customHeight="1">
      <c r="B97" s="109" t="s">
        <v>446</v>
      </c>
      <c r="C97" s="87" t="s">
        <v>4</v>
      </c>
      <c r="D97" s="118" t="s">
        <v>19</v>
      </c>
      <c r="E97" s="113" t="s">
        <v>121</v>
      </c>
      <c r="F97" s="114" t="s">
        <v>67</v>
      </c>
      <c r="G97" s="114" t="s">
        <v>4</v>
      </c>
      <c r="H97" s="85" t="s">
        <v>447</v>
      </c>
      <c r="I97" s="118"/>
      <c r="J97" s="95">
        <f>J98</f>
        <v>5202.3</v>
      </c>
    </row>
    <row r="98" spans="2:10" s="7" customFormat="1" ht="18.75" customHeight="1">
      <c r="B98" s="109" t="s">
        <v>90</v>
      </c>
      <c r="C98" s="87" t="s">
        <v>4</v>
      </c>
      <c r="D98" s="118" t="s">
        <v>19</v>
      </c>
      <c r="E98" s="113" t="s">
        <v>121</v>
      </c>
      <c r="F98" s="114" t="s">
        <v>67</v>
      </c>
      <c r="G98" s="114" t="s">
        <v>4</v>
      </c>
      <c r="H98" s="100" t="s">
        <v>447</v>
      </c>
      <c r="I98" s="118" t="s">
        <v>126</v>
      </c>
      <c r="J98" s="95">
        <f>'приложение 5 2020г'!K249</f>
        <v>5202.3</v>
      </c>
    </row>
    <row r="99" spans="2:10" s="7" customFormat="1" ht="18.75" customHeight="1">
      <c r="B99" s="106" t="s">
        <v>125</v>
      </c>
      <c r="C99" s="87" t="s">
        <v>4</v>
      </c>
      <c r="D99" s="118" t="s">
        <v>19</v>
      </c>
      <c r="E99" s="113" t="s">
        <v>121</v>
      </c>
      <c r="F99" s="114" t="s">
        <v>67</v>
      </c>
      <c r="G99" s="114" t="s">
        <v>4</v>
      </c>
      <c r="H99" s="114" t="s">
        <v>127</v>
      </c>
      <c r="I99" s="118" t="s">
        <v>126</v>
      </c>
      <c r="J99" s="95">
        <f>'приложение 5 2020г'!K245</f>
        <v>10680</v>
      </c>
    </row>
    <row r="100" spans="2:10" s="7" customFormat="1" ht="27" customHeight="1">
      <c r="B100" s="62" t="s">
        <v>84</v>
      </c>
      <c r="C100" s="87" t="s">
        <v>4</v>
      </c>
      <c r="D100" s="118" t="s">
        <v>19</v>
      </c>
      <c r="E100" s="113" t="s">
        <v>121</v>
      </c>
      <c r="F100" s="114" t="s">
        <v>67</v>
      </c>
      <c r="G100" s="114" t="s">
        <v>7</v>
      </c>
      <c r="H100" s="114" t="s">
        <v>68</v>
      </c>
      <c r="I100" s="118"/>
      <c r="J100" s="95">
        <f>J101+J104+J105</f>
        <v>1024.9</v>
      </c>
    </row>
    <row r="101" spans="2:10" s="7" customFormat="1" ht="27" customHeight="1">
      <c r="B101" s="62" t="s">
        <v>123</v>
      </c>
      <c r="C101" s="87" t="s">
        <v>4</v>
      </c>
      <c r="D101" s="118" t="s">
        <v>19</v>
      </c>
      <c r="E101" s="78" t="s">
        <v>121</v>
      </c>
      <c r="F101" s="78" t="s">
        <v>67</v>
      </c>
      <c r="G101" s="78" t="s">
        <v>7</v>
      </c>
      <c r="H101" s="135" t="s">
        <v>124</v>
      </c>
      <c r="I101" s="118"/>
      <c r="J101" s="95">
        <f>J102+J103</f>
        <v>754.9</v>
      </c>
    </row>
    <row r="102" spans="2:10" s="7" customFormat="1" ht="27" customHeight="1">
      <c r="B102" s="62" t="s">
        <v>78</v>
      </c>
      <c r="C102" s="87" t="s">
        <v>4</v>
      </c>
      <c r="D102" s="118" t="s">
        <v>19</v>
      </c>
      <c r="E102" s="123" t="s">
        <v>121</v>
      </c>
      <c r="F102" s="156" t="s">
        <v>67</v>
      </c>
      <c r="G102" s="156" t="s">
        <v>7</v>
      </c>
      <c r="H102" s="90" t="s">
        <v>124</v>
      </c>
      <c r="I102" s="118" t="s">
        <v>79</v>
      </c>
      <c r="J102" s="95">
        <f>'приложение 5 2020г'!K252</f>
        <v>754.6</v>
      </c>
    </row>
    <row r="103" spans="2:10" s="7" customFormat="1" ht="27" customHeight="1">
      <c r="B103" s="62" t="s">
        <v>80</v>
      </c>
      <c r="C103" s="87" t="s">
        <v>4</v>
      </c>
      <c r="D103" s="118" t="s">
        <v>19</v>
      </c>
      <c r="E103" s="123" t="s">
        <v>121</v>
      </c>
      <c r="F103" s="156" t="s">
        <v>67</v>
      </c>
      <c r="G103" s="156" t="s">
        <v>7</v>
      </c>
      <c r="H103" s="90" t="s">
        <v>124</v>
      </c>
      <c r="I103" s="118" t="s">
        <v>81</v>
      </c>
      <c r="J103" s="95">
        <f>'приложение 5 2020г'!K253</f>
        <v>0.3</v>
      </c>
    </row>
    <row r="104" spans="2:10" s="7" customFormat="1" ht="27" customHeight="1">
      <c r="B104" s="62" t="s">
        <v>78</v>
      </c>
      <c r="C104" s="87" t="s">
        <v>4</v>
      </c>
      <c r="D104" s="118" t="s">
        <v>19</v>
      </c>
      <c r="E104" s="123" t="s">
        <v>121</v>
      </c>
      <c r="F104" s="156" t="s">
        <v>67</v>
      </c>
      <c r="G104" s="156" t="s">
        <v>7</v>
      </c>
      <c r="H104" s="114" t="s">
        <v>127</v>
      </c>
      <c r="I104" s="118" t="s">
        <v>79</v>
      </c>
      <c r="J104" s="95">
        <f>'приложение 5 2020г'!K254</f>
        <v>250</v>
      </c>
    </row>
    <row r="105" spans="2:10" s="7" customFormat="1" ht="27" customHeight="1">
      <c r="B105" s="160" t="s">
        <v>80</v>
      </c>
      <c r="C105" s="87" t="s">
        <v>4</v>
      </c>
      <c r="D105" s="118" t="s">
        <v>19</v>
      </c>
      <c r="E105" s="123" t="s">
        <v>121</v>
      </c>
      <c r="F105" s="156" t="s">
        <v>67</v>
      </c>
      <c r="G105" s="156" t="s">
        <v>7</v>
      </c>
      <c r="H105" s="114" t="s">
        <v>127</v>
      </c>
      <c r="I105" s="118" t="s">
        <v>81</v>
      </c>
      <c r="J105" s="95">
        <f>'приложение 5 2020г'!K255</f>
        <v>20</v>
      </c>
    </row>
    <row r="106" spans="2:10" s="7" customFormat="1" ht="40.5" customHeight="1">
      <c r="B106" s="62" t="s">
        <v>422</v>
      </c>
      <c r="C106" s="87" t="s">
        <v>4</v>
      </c>
      <c r="D106" s="118" t="s">
        <v>19</v>
      </c>
      <c r="E106" s="123" t="s">
        <v>423</v>
      </c>
      <c r="F106" s="156" t="s">
        <v>67</v>
      </c>
      <c r="G106" s="156" t="s">
        <v>5</v>
      </c>
      <c r="H106" s="114" t="s">
        <v>68</v>
      </c>
      <c r="I106" s="118"/>
      <c r="J106" s="95">
        <f>J107+J110</f>
        <v>9521.7</v>
      </c>
    </row>
    <row r="107" spans="2:10" s="7" customFormat="1" ht="27" customHeight="1">
      <c r="B107" s="62" t="s">
        <v>84</v>
      </c>
      <c r="C107" s="87" t="s">
        <v>4</v>
      </c>
      <c r="D107" s="118" t="s">
        <v>19</v>
      </c>
      <c r="E107" s="123" t="s">
        <v>423</v>
      </c>
      <c r="F107" s="156" t="s">
        <v>67</v>
      </c>
      <c r="G107" s="156" t="s">
        <v>4</v>
      </c>
      <c r="H107" s="114" t="s">
        <v>68</v>
      </c>
      <c r="I107" s="118"/>
      <c r="J107" s="95">
        <f>J108+J109</f>
        <v>1110</v>
      </c>
    </row>
    <row r="108" spans="2:10" s="7" customFormat="1" ht="27" customHeight="1">
      <c r="B108" s="62" t="s">
        <v>78</v>
      </c>
      <c r="C108" s="87" t="s">
        <v>4</v>
      </c>
      <c r="D108" s="118" t="s">
        <v>19</v>
      </c>
      <c r="E108" s="123" t="s">
        <v>423</v>
      </c>
      <c r="F108" s="156" t="s">
        <v>67</v>
      </c>
      <c r="G108" s="156" t="s">
        <v>4</v>
      </c>
      <c r="H108" s="114" t="s">
        <v>130</v>
      </c>
      <c r="I108" s="118" t="s">
        <v>79</v>
      </c>
      <c r="J108" s="95">
        <f>'приложение 5 2020г'!K258</f>
        <v>1100</v>
      </c>
    </row>
    <row r="109" spans="2:10" s="7" customFormat="1" ht="27" customHeight="1">
      <c r="B109" s="62" t="s">
        <v>80</v>
      </c>
      <c r="C109" s="87" t="s">
        <v>4</v>
      </c>
      <c r="D109" s="118" t="s">
        <v>19</v>
      </c>
      <c r="E109" s="123" t="s">
        <v>423</v>
      </c>
      <c r="F109" s="156" t="s">
        <v>67</v>
      </c>
      <c r="G109" s="156" t="s">
        <v>4</v>
      </c>
      <c r="H109" s="114" t="s">
        <v>130</v>
      </c>
      <c r="I109" s="118" t="s">
        <v>81</v>
      </c>
      <c r="J109" s="95">
        <f>'приложение 5 2020г'!K259</f>
        <v>10</v>
      </c>
    </row>
    <row r="110" spans="2:10" s="7" customFormat="1" ht="27" customHeight="1">
      <c r="B110" s="62" t="s">
        <v>122</v>
      </c>
      <c r="C110" s="117" t="s">
        <v>4</v>
      </c>
      <c r="D110" s="123" t="s">
        <v>19</v>
      </c>
      <c r="E110" s="123" t="s">
        <v>423</v>
      </c>
      <c r="F110" s="156" t="s">
        <v>67</v>
      </c>
      <c r="G110" s="156" t="s">
        <v>7</v>
      </c>
      <c r="H110" s="114" t="s">
        <v>68</v>
      </c>
      <c r="I110" s="118"/>
      <c r="J110" s="95">
        <f>J111+J113</f>
        <v>8411.7</v>
      </c>
    </row>
    <row r="111" spans="2:10" s="7" customFormat="1" ht="27" customHeight="1">
      <c r="B111" s="62" t="s">
        <v>165</v>
      </c>
      <c r="C111" s="117" t="s">
        <v>4</v>
      </c>
      <c r="D111" s="123" t="s">
        <v>19</v>
      </c>
      <c r="E111" s="123" t="s">
        <v>423</v>
      </c>
      <c r="F111" s="156" t="s">
        <v>67</v>
      </c>
      <c r="G111" s="156" t="s">
        <v>7</v>
      </c>
      <c r="H111" s="114" t="s">
        <v>130</v>
      </c>
      <c r="I111" s="118"/>
      <c r="J111" s="95">
        <f>J112</f>
        <v>7277.6</v>
      </c>
    </row>
    <row r="112" spans="2:10" s="7" customFormat="1" ht="27" customHeight="1">
      <c r="B112" s="106" t="s">
        <v>125</v>
      </c>
      <c r="C112" s="117" t="s">
        <v>4</v>
      </c>
      <c r="D112" s="123" t="s">
        <v>19</v>
      </c>
      <c r="E112" s="123" t="s">
        <v>423</v>
      </c>
      <c r="F112" s="156" t="s">
        <v>67</v>
      </c>
      <c r="G112" s="156" t="s">
        <v>7</v>
      </c>
      <c r="H112" s="114" t="s">
        <v>130</v>
      </c>
      <c r="I112" s="118" t="s">
        <v>126</v>
      </c>
      <c r="J112" s="95">
        <f>'приложение 5 2020г'!K262</f>
        <v>7277.6</v>
      </c>
    </row>
    <row r="113" spans="2:10" s="7" customFormat="1" ht="27" customHeight="1">
      <c r="B113" s="109" t="s">
        <v>446</v>
      </c>
      <c r="C113" s="117" t="s">
        <v>4</v>
      </c>
      <c r="D113" s="123" t="s">
        <v>19</v>
      </c>
      <c r="E113" s="123" t="s">
        <v>423</v>
      </c>
      <c r="F113" s="156" t="s">
        <v>67</v>
      </c>
      <c r="G113" s="156" t="s">
        <v>7</v>
      </c>
      <c r="H113" s="114" t="s">
        <v>447</v>
      </c>
      <c r="I113" s="118"/>
      <c r="J113" s="95">
        <f>J114</f>
        <v>1134.1</v>
      </c>
    </row>
    <row r="114" spans="2:10" s="7" customFormat="1" ht="27" customHeight="1">
      <c r="B114" s="109" t="s">
        <v>90</v>
      </c>
      <c r="C114" s="117" t="s">
        <v>4</v>
      </c>
      <c r="D114" s="123" t="s">
        <v>19</v>
      </c>
      <c r="E114" s="123" t="s">
        <v>423</v>
      </c>
      <c r="F114" s="156" t="s">
        <v>67</v>
      </c>
      <c r="G114" s="156" t="s">
        <v>7</v>
      </c>
      <c r="H114" s="114" t="s">
        <v>447</v>
      </c>
      <c r="I114" s="118" t="s">
        <v>126</v>
      </c>
      <c r="J114" s="95">
        <f>'приложение 5 2020г'!K264</f>
        <v>1134.1</v>
      </c>
    </row>
    <row r="115" spans="2:10" s="7" customFormat="1" ht="18.75" customHeight="1">
      <c r="B115" s="106" t="s">
        <v>128</v>
      </c>
      <c r="C115" s="87" t="s">
        <v>4</v>
      </c>
      <c r="D115" s="118" t="s">
        <v>19</v>
      </c>
      <c r="E115" s="113" t="s">
        <v>112</v>
      </c>
      <c r="F115" s="114" t="s">
        <v>67</v>
      </c>
      <c r="G115" s="114" t="s">
        <v>5</v>
      </c>
      <c r="H115" s="114" t="s">
        <v>68</v>
      </c>
      <c r="I115" s="118"/>
      <c r="J115" s="95">
        <f>J121+J116+J118</f>
        <v>822</v>
      </c>
    </row>
    <row r="116" spans="2:10" s="7" customFormat="1" ht="36" customHeight="1">
      <c r="B116" s="62" t="s">
        <v>111</v>
      </c>
      <c r="C116" s="87" t="s">
        <v>4</v>
      </c>
      <c r="D116" s="118" t="s">
        <v>19</v>
      </c>
      <c r="E116" s="113" t="s">
        <v>112</v>
      </c>
      <c r="F116" s="114" t="s">
        <v>67</v>
      </c>
      <c r="G116" s="114" t="s">
        <v>5</v>
      </c>
      <c r="H116" s="114" t="s">
        <v>113</v>
      </c>
      <c r="I116" s="118"/>
      <c r="J116" s="95">
        <f>J117</f>
        <v>450</v>
      </c>
    </row>
    <row r="117" spans="2:10" s="7" customFormat="1" ht="31.5" customHeight="1">
      <c r="B117" s="161" t="s">
        <v>114</v>
      </c>
      <c r="C117" s="87" t="s">
        <v>4</v>
      </c>
      <c r="D117" s="118" t="s">
        <v>19</v>
      </c>
      <c r="E117" s="113" t="s">
        <v>112</v>
      </c>
      <c r="F117" s="114" t="s">
        <v>67</v>
      </c>
      <c r="G117" s="114" t="s">
        <v>5</v>
      </c>
      <c r="H117" s="114" t="s">
        <v>113</v>
      </c>
      <c r="I117" s="118" t="s">
        <v>115</v>
      </c>
      <c r="J117" s="95">
        <f>'приложение 5 2020г'!K267</f>
        <v>450</v>
      </c>
    </row>
    <row r="118" spans="2:10" s="7" customFormat="1" ht="28.5" customHeight="1">
      <c r="B118" s="161" t="s">
        <v>405</v>
      </c>
      <c r="C118" s="87" t="s">
        <v>4</v>
      </c>
      <c r="D118" s="118" t="s">
        <v>19</v>
      </c>
      <c r="E118" s="113" t="s">
        <v>112</v>
      </c>
      <c r="F118" s="114" t="s">
        <v>67</v>
      </c>
      <c r="G118" s="114" t="s">
        <v>5</v>
      </c>
      <c r="H118" s="114" t="s">
        <v>407</v>
      </c>
      <c r="I118" s="118"/>
      <c r="J118" s="95">
        <f>J119</f>
        <v>300</v>
      </c>
    </row>
    <row r="119" spans="2:10" s="7" customFormat="1" ht="26.25" customHeight="1">
      <c r="B119" s="161" t="s">
        <v>406</v>
      </c>
      <c r="C119" s="87" t="s">
        <v>4</v>
      </c>
      <c r="D119" s="118" t="s">
        <v>19</v>
      </c>
      <c r="E119" s="113" t="s">
        <v>112</v>
      </c>
      <c r="F119" s="114" t="s">
        <v>67</v>
      </c>
      <c r="G119" s="114" t="s">
        <v>5</v>
      </c>
      <c r="H119" s="114" t="s">
        <v>407</v>
      </c>
      <c r="I119" s="118"/>
      <c r="J119" s="95">
        <f>J120</f>
        <v>300</v>
      </c>
    </row>
    <row r="120" spans="2:10" s="7" customFormat="1" ht="39.75" customHeight="1">
      <c r="B120" s="161" t="s">
        <v>114</v>
      </c>
      <c r="C120" s="87" t="s">
        <v>4</v>
      </c>
      <c r="D120" s="118" t="s">
        <v>19</v>
      </c>
      <c r="E120" s="113" t="s">
        <v>112</v>
      </c>
      <c r="F120" s="114" t="s">
        <v>67</v>
      </c>
      <c r="G120" s="114" t="s">
        <v>5</v>
      </c>
      <c r="H120" s="114" t="s">
        <v>407</v>
      </c>
      <c r="I120" s="118" t="s">
        <v>115</v>
      </c>
      <c r="J120" s="95">
        <f>'приложение 5 2020г'!K270</f>
        <v>300</v>
      </c>
    </row>
    <row r="121" spans="2:10" s="7" customFormat="1" ht="36.75" customHeight="1">
      <c r="B121" s="161" t="s">
        <v>438</v>
      </c>
      <c r="C121" s="87" t="s">
        <v>4</v>
      </c>
      <c r="D121" s="148" t="s">
        <v>19</v>
      </c>
      <c r="E121" s="113" t="s">
        <v>112</v>
      </c>
      <c r="F121" s="114" t="s">
        <v>67</v>
      </c>
      <c r="G121" s="114" t="s">
        <v>5</v>
      </c>
      <c r="H121" s="114" t="s">
        <v>129</v>
      </c>
      <c r="I121" s="118"/>
      <c r="J121" s="95">
        <f>J122</f>
        <v>72</v>
      </c>
    </row>
    <row r="122" spans="2:10" s="7" customFormat="1" ht="31.5" customHeight="1">
      <c r="B122" s="161" t="s">
        <v>440</v>
      </c>
      <c r="C122" s="85" t="s">
        <v>4</v>
      </c>
      <c r="D122" s="123" t="s">
        <v>19</v>
      </c>
      <c r="E122" s="113" t="s">
        <v>112</v>
      </c>
      <c r="F122" s="114" t="s">
        <v>67</v>
      </c>
      <c r="G122" s="114" t="s">
        <v>5</v>
      </c>
      <c r="H122" s="114" t="s">
        <v>129</v>
      </c>
      <c r="I122" s="118" t="s">
        <v>441</v>
      </c>
      <c r="J122" s="95">
        <f>'приложение 5 2020г'!K272</f>
        <v>72</v>
      </c>
    </row>
    <row r="123" spans="2:10" s="7" customFormat="1" ht="33" customHeight="1">
      <c r="B123" s="62" t="s">
        <v>107</v>
      </c>
      <c r="C123" s="85" t="s">
        <v>4</v>
      </c>
      <c r="D123" s="117" t="s">
        <v>19</v>
      </c>
      <c r="E123" s="113" t="s">
        <v>108</v>
      </c>
      <c r="F123" s="114" t="s">
        <v>67</v>
      </c>
      <c r="G123" s="114" t="s">
        <v>5</v>
      </c>
      <c r="H123" s="114" t="s">
        <v>109</v>
      </c>
      <c r="I123" s="118"/>
      <c r="J123" s="95">
        <f>J124</f>
        <v>82.4</v>
      </c>
    </row>
    <row r="124" spans="2:10" s="7" customFormat="1" ht="19.5" customHeight="1">
      <c r="B124" s="62" t="s">
        <v>110</v>
      </c>
      <c r="C124" s="85" t="s">
        <v>4</v>
      </c>
      <c r="D124" s="117" t="s">
        <v>19</v>
      </c>
      <c r="E124" s="113" t="s">
        <v>108</v>
      </c>
      <c r="F124" s="114" t="s">
        <v>67</v>
      </c>
      <c r="G124" s="114" t="s">
        <v>5</v>
      </c>
      <c r="H124" s="114" t="s">
        <v>109</v>
      </c>
      <c r="I124" s="118"/>
      <c r="J124" s="95">
        <f>J125</f>
        <v>82.4</v>
      </c>
    </row>
    <row r="125" spans="2:10" s="7" customFormat="1" ht="19.5" customHeight="1">
      <c r="B125" s="160" t="s">
        <v>80</v>
      </c>
      <c r="C125" s="85" t="s">
        <v>4</v>
      </c>
      <c r="D125" s="117" t="s">
        <v>19</v>
      </c>
      <c r="E125" s="113" t="s">
        <v>108</v>
      </c>
      <c r="F125" s="114" t="s">
        <v>67</v>
      </c>
      <c r="G125" s="114" t="s">
        <v>5</v>
      </c>
      <c r="H125" s="114" t="s">
        <v>109</v>
      </c>
      <c r="I125" s="118" t="s">
        <v>81</v>
      </c>
      <c r="J125" s="95">
        <f>'приложение 5 2020г'!K203</f>
        <v>82.4</v>
      </c>
    </row>
    <row r="126" spans="2:10" s="7" customFormat="1" ht="19.5" customHeight="1">
      <c r="B126" s="62" t="s">
        <v>116</v>
      </c>
      <c r="C126" s="85" t="s">
        <v>4</v>
      </c>
      <c r="D126" s="117" t="s">
        <v>19</v>
      </c>
      <c r="E126" s="123" t="s">
        <v>108</v>
      </c>
      <c r="F126" s="156" t="s">
        <v>67</v>
      </c>
      <c r="G126" s="156" t="s">
        <v>5</v>
      </c>
      <c r="H126" s="85" t="s">
        <v>117</v>
      </c>
      <c r="I126" s="118"/>
      <c r="J126" s="95">
        <f>J127</f>
        <v>74</v>
      </c>
    </row>
    <row r="127" spans="2:10" s="7" customFormat="1" ht="19.5" customHeight="1">
      <c r="B127" s="62" t="s">
        <v>118</v>
      </c>
      <c r="C127" s="85" t="s">
        <v>4</v>
      </c>
      <c r="D127" s="117" t="s">
        <v>19</v>
      </c>
      <c r="E127" s="123" t="s">
        <v>108</v>
      </c>
      <c r="F127" s="156" t="s">
        <v>67</v>
      </c>
      <c r="G127" s="156" t="s">
        <v>5</v>
      </c>
      <c r="H127" s="85" t="s">
        <v>117</v>
      </c>
      <c r="I127" s="118" t="s">
        <v>119</v>
      </c>
      <c r="J127" s="95">
        <f>'приложение 5 2020г'!K622</f>
        <v>74</v>
      </c>
    </row>
    <row r="128" spans="2:10" s="7" customFormat="1" ht="39" customHeight="1">
      <c r="B128" s="162" t="s">
        <v>208</v>
      </c>
      <c r="C128" s="85" t="s">
        <v>4</v>
      </c>
      <c r="D128" s="123" t="s">
        <v>19</v>
      </c>
      <c r="E128" s="123" t="s">
        <v>21</v>
      </c>
      <c r="F128" s="156" t="s">
        <v>67</v>
      </c>
      <c r="G128" s="156" t="s">
        <v>5</v>
      </c>
      <c r="H128" s="85" t="s">
        <v>68</v>
      </c>
      <c r="I128" s="118"/>
      <c r="J128" s="95">
        <f>J129</f>
        <v>5444.44</v>
      </c>
    </row>
    <row r="129" spans="2:10" s="7" customFormat="1" ht="38.25" customHeight="1">
      <c r="B129" s="161" t="s">
        <v>436</v>
      </c>
      <c r="C129" s="85" t="s">
        <v>4</v>
      </c>
      <c r="D129" s="123" t="s">
        <v>19</v>
      </c>
      <c r="E129" s="123" t="s">
        <v>21</v>
      </c>
      <c r="F129" s="156" t="s">
        <v>67</v>
      </c>
      <c r="G129" s="156" t="s">
        <v>11</v>
      </c>
      <c r="H129" s="85" t="s">
        <v>68</v>
      </c>
      <c r="I129" s="118"/>
      <c r="J129" s="95">
        <f>J130</f>
        <v>5444.44</v>
      </c>
    </row>
    <row r="130" spans="2:10" s="7" customFormat="1" ht="34.5" customHeight="1">
      <c r="B130" s="161" t="s">
        <v>418</v>
      </c>
      <c r="C130" s="87" t="s">
        <v>4</v>
      </c>
      <c r="D130" s="148" t="s">
        <v>19</v>
      </c>
      <c r="E130" s="113" t="s">
        <v>21</v>
      </c>
      <c r="F130" s="114" t="s">
        <v>67</v>
      </c>
      <c r="G130" s="114" t="s">
        <v>11</v>
      </c>
      <c r="H130" s="114" t="s">
        <v>437</v>
      </c>
      <c r="I130" s="201"/>
      <c r="J130" s="95">
        <f>J131</f>
        <v>5444.44</v>
      </c>
    </row>
    <row r="131" spans="2:10" s="7" customFormat="1" ht="36.75" customHeight="1">
      <c r="B131" s="62" t="s">
        <v>78</v>
      </c>
      <c r="C131" s="87" t="s">
        <v>4</v>
      </c>
      <c r="D131" s="148" t="s">
        <v>19</v>
      </c>
      <c r="E131" s="113" t="s">
        <v>21</v>
      </c>
      <c r="F131" s="114" t="s">
        <v>67</v>
      </c>
      <c r="G131" s="114" t="s">
        <v>11</v>
      </c>
      <c r="H131" s="114" t="s">
        <v>437</v>
      </c>
      <c r="I131" s="118" t="s">
        <v>79</v>
      </c>
      <c r="J131" s="95">
        <f>'приложение 5 2020г'!K276</f>
        <v>5444.44</v>
      </c>
    </row>
    <row r="132" spans="2:10" s="7" customFormat="1" ht="30" customHeight="1">
      <c r="B132" s="109" t="s">
        <v>131</v>
      </c>
      <c r="C132" s="87" t="s">
        <v>4</v>
      </c>
      <c r="D132" s="118" t="s">
        <v>19</v>
      </c>
      <c r="E132" s="113" t="s">
        <v>35</v>
      </c>
      <c r="F132" s="114" t="s">
        <v>67</v>
      </c>
      <c r="G132" s="114" t="s">
        <v>5</v>
      </c>
      <c r="H132" s="114" t="s">
        <v>68</v>
      </c>
      <c r="I132" s="118"/>
      <c r="J132" s="95">
        <f>J133+J136</f>
        <v>80</v>
      </c>
    </row>
    <row r="133" spans="2:10" s="7" customFormat="1" ht="50.25" customHeight="1">
      <c r="B133" s="62" t="s">
        <v>132</v>
      </c>
      <c r="C133" s="87" t="s">
        <v>4</v>
      </c>
      <c r="D133" s="118" t="s">
        <v>19</v>
      </c>
      <c r="E133" s="113" t="s">
        <v>35</v>
      </c>
      <c r="F133" s="114" t="s">
        <v>67</v>
      </c>
      <c r="G133" s="114" t="s">
        <v>9</v>
      </c>
      <c r="H133" s="114" t="s">
        <v>68</v>
      </c>
      <c r="I133" s="118"/>
      <c r="J133" s="95">
        <f>J134</f>
        <v>60</v>
      </c>
    </row>
    <row r="134" spans="2:10" s="7" customFormat="1" ht="33.75" customHeight="1">
      <c r="B134" s="62" t="s">
        <v>133</v>
      </c>
      <c r="C134" s="87" t="s">
        <v>4</v>
      </c>
      <c r="D134" s="118" t="s">
        <v>19</v>
      </c>
      <c r="E134" s="113" t="s">
        <v>35</v>
      </c>
      <c r="F134" s="114" t="s">
        <v>67</v>
      </c>
      <c r="G134" s="114" t="s">
        <v>9</v>
      </c>
      <c r="H134" s="114" t="s">
        <v>134</v>
      </c>
      <c r="I134" s="118"/>
      <c r="J134" s="95">
        <f>J135</f>
        <v>60</v>
      </c>
    </row>
    <row r="135" spans="2:10" s="7" customFormat="1" ht="30.75" customHeight="1">
      <c r="B135" s="62" t="s">
        <v>78</v>
      </c>
      <c r="C135" s="87" t="s">
        <v>4</v>
      </c>
      <c r="D135" s="118" t="s">
        <v>19</v>
      </c>
      <c r="E135" s="113" t="s">
        <v>35</v>
      </c>
      <c r="F135" s="114" t="s">
        <v>67</v>
      </c>
      <c r="G135" s="114" t="s">
        <v>9</v>
      </c>
      <c r="H135" s="114" t="s">
        <v>134</v>
      </c>
      <c r="I135" s="118" t="s">
        <v>79</v>
      </c>
      <c r="J135" s="95">
        <f>'приложение 5 2020г'!K286</f>
        <v>60</v>
      </c>
    </row>
    <row r="136" spans="2:10" s="7" customFormat="1" ht="32.25" customHeight="1">
      <c r="B136" s="62" t="s">
        <v>135</v>
      </c>
      <c r="C136" s="87" t="s">
        <v>4</v>
      </c>
      <c r="D136" s="118" t="s">
        <v>19</v>
      </c>
      <c r="E136" s="113" t="s">
        <v>35</v>
      </c>
      <c r="F136" s="114" t="s">
        <v>67</v>
      </c>
      <c r="G136" s="114" t="s">
        <v>11</v>
      </c>
      <c r="H136" s="114" t="s">
        <v>68</v>
      </c>
      <c r="I136" s="118"/>
      <c r="J136" s="95">
        <f>J137</f>
        <v>20</v>
      </c>
    </row>
    <row r="137" spans="2:10" s="7" customFormat="1" ht="37.5" customHeight="1">
      <c r="B137" s="62" t="s">
        <v>136</v>
      </c>
      <c r="C137" s="87" t="s">
        <v>4</v>
      </c>
      <c r="D137" s="118" t="s">
        <v>19</v>
      </c>
      <c r="E137" s="113" t="s">
        <v>35</v>
      </c>
      <c r="F137" s="114" t="s">
        <v>67</v>
      </c>
      <c r="G137" s="114" t="s">
        <v>11</v>
      </c>
      <c r="H137" s="114" t="s">
        <v>137</v>
      </c>
      <c r="I137" s="118"/>
      <c r="J137" s="95">
        <f>J138</f>
        <v>20</v>
      </c>
    </row>
    <row r="138" spans="2:10" s="7" customFormat="1" ht="30.75" customHeight="1">
      <c r="B138" s="62" t="s">
        <v>78</v>
      </c>
      <c r="C138" s="87" t="s">
        <v>4</v>
      </c>
      <c r="D138" s="118" t="s">
        <v>19</v>
      </c>
      <c r="E138" s="113" t="s">
        <v>35</v>
      </c>
      <c r="F138" s="114" t="s">
        <v>67</v>
      </c>
      <c r="G138" s="114" t="s">
        <v>11</v>
      </c>
      <c r="H138" s="114" t="s">
        <v>137</v>
      </c>
      <c r="I138" s="118" t="s">
        <v>79</v>
      </c>
      <c r="J138" s="95">
        <f>'приложение 5 2020г'!K289</f>
        <v>20</v>
      </c>
    </row>
    <row r="139" spans="2:10" s="7" customFormat="1" ht="42.75" customHeight="1">
      <c r="B139" s="62" t="s">
        <v>138</v>
      </c>
      <c r="C139" s="87" t="s">
        <v>4</v>
      </c>
      <c r="D139" s="118" t="s">
        <v>19</v>
      </c>
      <c r="E139" s="123">
        <v>37</v>
      </c>
      <c r="F139" s="156">
        <v>0</v>
      </c>
      <c r="G139" s="156" t="s">
        <v>5</v>
      </c>
      <c r="H139" s="156" t="s">
        <v>68</v>
      </c>
      <c r="I139" s="118"/>
      <c r="J139" s="95">
        <f>J140+J146+J143</f>
        <v>130</v>
      </c>
    </row>
    <row r="140" spans="2:10" s="7" customFormat="1" ht="45.75" customHeight="1">
      <c r="B140" s="62" t="s">
        <v>139</v>
      </c>
      <c r="C140" s="87" t="s">
        <v>4</v>
      </c>
      <c r="D140" s="118" t="s">
        <v>19</v>
      </c>
      <c r="E140" s="78" t="s">
        <v>140</v>
      </c>
      <c r="F140" s="78" t="s">
        <v>67</v>
      </c>
      <c r="G140" s="78" t="s">
        <v>4</v>
      </c>
      <c r="H140" s="78" t="s">
        <v>72</v>
      </c>
      <c r="I140" s="118"/>
      <c r="J140" s="95">
        <f>J141</f>
        <v>100</v>
      </c>
    </row>
    <row r="141" spans="2:10" s="7" customFormat="1" ht="27.75" customHeight="1">
      <c r="B141" s="109" t="s">
        <v>71</v>
      </c>
      <c r="C141" s="87" t="s">
        <v>4</v>
      </c>
      <c r="D141" s="118" t="s">
        <v>19</v>
      </c>
      <c r="E141" s="123" t="s">
        <v>140</v>
      </c>
      <c r="F141" s="156" t="s">
        <v>67</v>
      </c>
      <c r="G141" s="156" t="s">
        <v>4</v>
      </c>
      <c r="H141" s="85" t="s">
        <v>72</v>
      </c>
      <c r="I141" s="118"/>
      <c r="J141" s="95">
        <f>J142</f>
        <v>100</v>
      </c>
    </row>
    <row r="142" spans="2:10" s="7" customFormat="1" ht="34.5" customHeight="1">
      <c r="B142" s="62" t="s">
        <v>78</v>
      </c>
      <c r="C142" s="87" t="s">
        <v>4</v>
      </c>
      <c r="D142" s="118" t="s">
        <v>19</v>
      </c>
      <c r="E142" s="123" t="s">
        <v>140</v>
      </c>
      <c r="F142" s="156" t="s">
        <v>67</v>
      </c>
      <c r="G142" s="156" t="s">
        <v>4</v>
      </c>
      <c r="H142" s="85" t="s">
        <v>72</v>
      </c>
      <c r="I142" s="118" t="s">
        <v>79</v>
      </c>
      <c r="J142" s="95">
        <f>'приложение 5 2020г'!K293</f>
        <v>100</v>
      </c>
    </row>
    <row r="143" spans="2:10" s="7" customFormat="1" ht="81" customHeight="1">
      <c r="B143" s="109" t="s">
        <v>141</v>
      </c>
      <c r="C143" s="87" t="s">
        <v>4</v>
      </c>
      <c r="D143" s="118" t="s">
        <v>19</v>
      </c>
      <c r="E143" s="184">
        <v>37</v>
      </c>
      <c r="F143" s="185">
        <v>0</v>
      </c>
      <c r="G143" s="156" t="s">
        <v>7</v>
      </c>
      <c r="H143" s="156" t="s">
        <v>72</v>
      </c>
      <c r="I143" s="118"/>
      <c r="J143" s="95">
        <f>J144</f>
        <v>20</v>
      </c>
    </row>
    <row r="144" spans="2:10" s="7" customFormat="1" ht="27" customHeight="1">
      <c r="B144" s="109" t="s">
        <v>71</v>
      </c>
      <c r="C144" s="87" t="s">
        <v>4</v>
      </c>
      <c r="D144" s="118" t="s">
        <v>19</v>
      </c>
      <c r="E144" s="184">
        <v>37</v>
      </c>
      <c r="F144" s="185">
        <v>0</v>
      </c>
      <c r="G144" s="156" t="s">
        <v>7</v>
      </c>
      <c r="H144" s="156" t="s">
        <v>72</v>
      </c>
      <c r="I144" s="118"/>
      <c r="J144" s="95">
        <f>J145</f>
        <v>20</v>
      </c>
    </row>
    <row r="145" spans="2:10" s="7" customFormat="1" ht="30.75" customHeight="1">
      <c r="B145" s="62" t="s">
        <v>78</v>
      </c>
      <c r="C145" s="87" t="s">
        <v>4</v>
      </c>
      <c r="D145" s="118" t="s">
        <v>19</v>
      </c>
      <c r="E145" s="123" t="s">
        <v>140</v>
      </c>
      <c r="F145" s="156" t="s">
        <v>67</v>
      </c>
      <c r="G145" s="156" t="s">
        <v>7</v>
      </c>
      <c r="H145" s="156" t="s">
        <v>72</v>
      </c>
      <c r="I145" s="118" t="s">
        <v>79</v>
      </c>
      <c r="J145" s="95">
        <f>'приложение 5 2020г'!K454</f>
        <v>20</v>
      </c>
    </row>
    <row r="146" spans="2:10" s="7" customFormat="1" ht="36.75" customHeight="1">
      <c r="B146" s="62" t="s">
        <v>142</v>
      </c>
      <c r="C146" s="87" t="s">
        <v>4</v>
      </c>
      <c r="D146" s="118" t="s">
        <v>19</v>
      </c>
      <c r="E146" s="78" t="s">
        <v>140</v>
      </c>
      <c r="F146" s="78" t="s">
        <v>67</v>
      </c>
      <c r="G146" s="78" t="s">
        <v>13</v>
      </c>
      <c r="H146" s="78" t="s">
        <v>72</v>
      </c>
      <c r="I146" s="118"/>
      <c r="J146" s="95">
        <f>J147</f>
        <v>10</v>
      </c>
    </row>
    <row r="147" spans="2:10" s="7" customFormat="1" ht="34.5" customHeight="1">
      <c r="B147" s="109" t="s">
        <v>71</v>
      </c>
      <c r="C147" s="87" t="s">
        <v>4</v>
      </c>
      <c r="D147" s="118" t="s">
        <v>19</v>
      </c>
      <c r="E147" s="123" t="s">
        <v>140</v>
      </c>
      <c r="F147" s="156" t="s">
        <v>67</v>
      </c>
      <c r="G147" s="156" t="s">
        <v>13</v>
      </c>
      <c r="H147" s="156" t="s">
        <v>72</v>
      </c>
      <c r="I147" s="118"/>
      <c r="J147" s="95">
        <f>J148</f>
        <v>10</v>
      </c>
    </row>
    <row r="148" spans="2:10" s="7" customFormat="1" ht="34.5" customHeight="1">
      <c r="B148" s="62" t="s">
        <v>78</v>
      </c>
      <c r="C148" s="87" t="s">
        <v>4</v>
      </c>
      <c r="D148" s="118" t="s">
        <v>19</v>
      </c>
      <c r="E148" s="123" t="s">
        <v>140</v>
      </c>
      <c r="F148" s="156" t="s">
        <v>67</v>
      </c>
      <c r="G148" s="156" t="s">
        <v>13</v>
      </c>
      <c r="H148" s="156" t="s">
        <v>72</v>
      </c>
      <c r="I148" s="118" t="s">
        <v>79</v>
      </c>
      <c r="J148" s="95">
        <f>'приложение 5 2020г'!K296</f>
        <v>10</v>
      </c>
    </row>
    <row r="149" spans="2:10" ht="37.5" customHeight="1">
      <c r="B149" s="163" t="s">
        <v>147</v>
      </c>
      <c r="C149" s="87" t="s">
        <v>4</v>
      </c>
      <c r="D149" s="118" t="s">
        <v>19</v>
      </c>
      <c r="E149" s="113" t="s">
        <v>15</v>
      </c>
      <c r="F149" s="114" t="s">
        <v>67</v>
      </c>
      <c r="G149" s="114" t="s">
        <v>5</v>
      </c>
      <c r="H149" s="114" t="s">
        <v>68</v>
      </c>
      <c r="I149" s="118"/>
      <c r="J149" s="95">
        <f>J150+J152</f>
        <v>1120</v>
      </c>
    </row>
    <row r="150" spans="2:10" ht="37.5" customHeight="1">
      <c r="B150" s="163" t="s">
        <v>420</v>
      </c>
      <c r="C150" s="87" t="s">
        <v>4</v>
      </c>
      <c r="D150" s="118" t="s">
        <v>19</v>
      </c>
      <c r="E150" s="113" t="s">
        <v>15</v>
      </c>
      <c r="F150" s="114" t="s">
        <v>67</v>
      </c>
      <c r="G150" s="114" t="s">
        <v>7</v>
      </c>
      <c r="H150" s="114" t="s">
        <v>421</v>
      </c>
      <c r="I150" s="118"/>
      <c r="J150" s="95">
        <f>J151</f>
        <v>220</v>
      </c>
    </row>
    <row r="151" spans="2:10" ht="37.5" customHeight="1">
      <c r="B151" s="62" t="s">
        <v>78</v>
      </c>
      <c r="C151" s="87" t="s">
        <v>4</v>
      </c>
      <c r="D151" s="118" t="s">
        <v>19</v>
      </c>
      <c r="E151" s="113" t="s">
        <v>15</v>
      </c>
      <c r="F151" s="114" t="s">
        <v>67</v>
      </c>
      <c r="G151" s="114" t="s">
        <v>7</v>
      </c>
      <c r="H151" s="114" t="s">
        <v>421</v>
      </c>
      <c r="I151" s="118" t="s">
        <v>79</v>
      </c>
      <c r="J151" s="95">
        <f>'приложение 5 2020г'!K279</f>
        <v>220</v>
      </c>
    </row>
    <row r="152" spans="2:10" ht="37.5" customHeight="1">
      <c r="B152" s="62" t="s">
        <v>412</v>
      </c>
      <c r="C152" s="87" t="s">
        <v>4</v>
      </c>
      <c r="D152" s="118" t="s">
        <v>19</v>
      </c>
      <c r="E152" s="113" t="s">
        <v>15</v>
      </c>
      <c r="F152" s="114" t="s">
        <v>67</v>
      </c>
      <c r="G152" s="114" t="s">
        <v>11</v>
      </c>
      <c r="H152" s="90" t="s">
        <v>68</v>
      </c>
      <c r="I152" s="118"/>
      <c r="J152" s="95">
        <f>J153</f>
        <v>900</v>
      </c>
    </row>
    <row r="153" spans="2:10" ht="37.5" customHeight="1">
      <c r="B153" s="62" t="s">
        <v>215</v>
      </c>
      <c r="C153" s="87" t="s">
        <v>4</v>
      </c>
      <c r="D153" s="118" t="s">
        <v>19</v>
      </c>
      <c r="E153" s="113" t="s">
        <v>15</v>
      </c>
      <c r="F153" s="114" t="s">
        <v>67</v>
      </c>
      <c r="G153" s="114" t="s">
        <v>11</v>
      </c>
      <c r="H153" s="90" t="s">
        <v>216</v>
      </c>
      <c r="I153" s="118"/>
      <c r="J153" s="95">
        <f>J154</f>
        <v>900</v>
      </c>
    </row>
    <row r="154" spans="2:10" ht="37.5" customHeight="1">
      <c r="B154" s="62" t="s">
        <v>78</v>
      </c>
      <c r="C154" s="87" t="s">
        <v>4</v>
      </c>
      <c r="D154" s="118" t="s">
        <v>19</v>
      </c>
      <c r="E154" s="113" t="s">
        <v>15</v>
      </c>
      <c r="F154" s="114" t="s">
        <v>67</v>
      </c>
      <c r="G154" s="114" t="s">
        <v>11</v>
      </c>
      <c r="H154" s="90" t="s">
        <v>216</v>
      </c>
      <c r="I154" s="118" t="s">
        <v>79</v>
      </c>
      <c r="J154" s="95">
        <f>'приложение 5 2020г'!K282</f>
        <v>900</v>
      </c>
    </row>
    <row r="155" spans="2:10" s="7" customFormat="1" ht="53.25" customHeight="1">
      <c r="B155" s="62" t="s">
        <v>424</v>
      </c>
      <c r="C155" s="85" t="s">
        <v>4</v>
      </c>
      <c r="D155" s="117" t="s">
        <v>19</v>
      </c>
      <c r="E155" s="123" t="s">
        <v>467</v>
      </c>
      <c r="F155" s="156" t="s">
        <v>67</v>
      </c>
      <c r="G155" s="156" t="s">
        <v>5</v>
      </c>
      <c r="H155" s="156" t="s">
        <v>68</v>
      </c>
      <c r="I155" s="118"/>
      <c r="J155" s="95">
        <f>J156+J160</f>
        <v>12044.480000000001</v>
      </c>
    </row>
    <row r="156" spans="2:10" s="7" customFormat="1" ht="54" customHeight="1">
      <c r="B156" s="62" t="s">
        <v>425</v>
      </c>
      <c r="C156" s="85" t="s">
        <v>4</v>
      </c>
      <c r="D156" s="117" t="s">
        <v>19</v>
      </c>
      <c r="E156" s="123" t="s">
        <v>467</v>
      </c>
      <c r="F156" s="156" t="s">
        <v>77</v>
      </c>
      <c r="G156" s="156" t="s">
        <v>5</v>
      </c>
      <c r="H156" s="156" t="s">
        <v>68</v>
      </c>
      <c r="I156" s="118"/>
      <c r="J156" s="95">
        <f>J157</f>
        <v>110</v>
      </c>
    </row>
    <row r="157" spans="2:10" s="7" customFormat="1" ht="33.75" customHeight="1">
      <c r="B157" s="62" t="s">
        <v>426</v>
      </c>
      <c r="C157" s="85" t="s">
        <v>4</v>
      </c>
      <c r="D157" s="117" t="s">
        <v>19</v>
      </c>
      <c r="E157" s="123" t="s">
        <v>467</v>
      </c>
      <c r="F157" s="156" t="s">
        <v>77</v>
      </c>
      <c r="G157" s="156" t="s">
        <v>7</v>
      </c>
      <c r="H157" s="156" t="s">
        <v>68</v>
      </c>
      <c r="I157" s="118"/>
      <c r="J157" s="95">
        <f>J158</f>
        <v>110</v>
      </c>
    </row>
    <row r="158" spans="2:10" s="7" customFormat="1" ht="25.5" customHeight="1">
      <c r="B158" s="62" t="s">
        <v>151</v>
      </c>
      <c r="C158" s="85" t="s">
        <v>4</v>
      </c>
      <c r="D158" s="117" t="s">
        <v>19</v>
      </c>
      <c r="E158" s="123" t="s">
        <v>467</v>
      </c>
      <c r="F158" s="156" t="s">
        <v>77</v>
      </c>
      <c r="G158" s="156" t="s">
        <v>7</v>
      </c>
      <c r="H158" s="85" t="s">
        <v>150</v>
      </c>
      <c r="I158" s="118"/>
      <c r="J158" s="95">
        <f>J159</f>
        <v>110</v>
      </c>
    </row>
    <row r="159" spans="2:10" ht="36" customHeight="1">
      <c r="B159" s="62" t="s">
        <v>78</v>
      </c>
      <c r="C159" s="87" t="s">
        <v>4</v>
      </c>
      <c r="D159" s="118" t="s">
        <v>19</v>
      </c>
      <c r="E159" s="123" t="s">
        <v>467</v>
      </c>
      <c r="F159" s="156" t="s">
        <v>77</v>
      </c>
      <c r="G159" s="156" t="s">
        <v>7</v>
      </c>
      <c r="H159" s="85" t="s">
        <v>150</v>
      </c>
      <c r="I159" s="118" t="s">
        <v>79</v>
      </c>
      <c r="J159" s="95">
        <f>'приложение 5 2020г'!K301</f>
        <v>110</v>
      </c>
    </row>
    <row r="160" spans="2:10" ht="43.5" customHeight="1">
      <c r="B160" s="62" t="s">
        <v>427</v>
      </c>
      <c r="C160" s="87" t="s">
        <v>4</v>
      </c>
      <c r="D160" s="118" t="s">
        <v>19</v>
      </c>
      <c r="E160" s="123" t="s">
        <v>467</v>
      </c>
      <c r="F160" s="156" t="s">
        <v>3</v>
      </c>
      <c r="G160" s="156" t="s">
        <v>5</v>
      </c>
      <c r="H160" s="85" t="s">
        <v>68</v>
      </c>
      <c r="I160" s="118"/>
      <c r="J160" s="95">
        <f>J161+J168</f>
        <v>11934.480000000001</v>
      </c>
    </row>
    <row r="161" spans="2:10" ht="31.5" customHeight="1">
      <c r="B161" s="62" t="s">
        <v>428</v>
      </c>
      <c r="C161" s="85" t="s">
        <v>4</v>
      </c>
      <c r="D161" s="117" t="s">
        <v>19</v>
      </c>
      <c r="E161" s="123" t="s">
        <v>467</v>
      </c>
      <c r="F161" s="156" t="s">
        <v>3</v>
      </c>
      <c r="G161" s="156" t="s">
        <v>9</v>
      </c>
      <c r="H161" s="85" t="s">
        <v>68</v>
      </c>
      <c r="I161" s="118"/>
      <c r="J161" s="95">
        <f>J162+J164+J166</f>
        <v>802.27</v>
      </c>
    </row>
    <row r="162" spans="2:10" ht="31.5" customHeight="1">
      <c r="B162" s="109" t="s">
        <v>429</v>
      </c>
      <c r="C162" s="85" t="s">
        <v>4</v>
      </c>
      <c r="D162" s="117" t="s">
        <v>19</v>
      </c>
      <c r="E162" s="78" t="s">
        <v>467</v>
      </c>
      <c r="F162" s="78" t="s">
        <v>3</v>
      </c>
      <c r="G162" s="78" t="s">
        <v>9</v>
      </c>
      <c r="H162" s="78" t="s">
        <v>150</v>
      </c>
      <c r="I162" s="118"/>
      <c r="J162" s="95">
        <f>J163</f>
        <v>490</v>
      </c>
    </row>
    <row r="163" spans="2:10" ht="31.5" customHeight="1">
      <c r="B163" s="62" t="s">
        <v>78</v>
      </c>
      <c r="C163" s="85" t="s">
        <v>4</v>
      </c>
      <c r="D163" s="117" t="s">
        <v>19</v>
      </c>
      <c r="E163" s="123" t="s">
        <v>467</v>
      </c>
      <c r="F163" s="156" t="s">
        <v>3</v>
      </c>
      <c r="G163" s="156" t="s">
        <v>9</v>
      </c>
      <c r="H163" s="85" t="s">
        <v>430</v>
      </c>
      <c r="I163" s="118" t="s">
        <v>79</v>
      </c>
      <c r="J163" s="95">
        <f>'приложение 5 2020г'!K305</f>
        <v>490</v>
      </c>
    </row>
    <row r="164" spans="2:10" ht="31.5" customHeight="1">
      <c r="B164" s="62" t="s">
        <v>432</v>
      </c>
      <c r="C164" s="85" t="s">
        <v>4</v>
      </c>
      <c r="D164" s="117" t="s">
        <v>19</v>
      </c>
      <c r="E164" s="123" t="s">
        <v>467</v>
      </c>
      <c r="F164" s="156" t="s">
        <v>3</v>
      </c>
      <c r="G164" s="156" t="s">
        <v>9</v>
      </c>
      <c r="H164" s="156" t="s">
        <v>431</v>
      </c>
      <c r="I164" s="118"/>
      <c r="J164" s="95">
        <f>J165</f>
        <v>102.27000000000004</v>
      </c>
    </row>
    <row r="165" spans="2:10" ht="31.5" customHeight="1">
      <c r="B165" s="62" t="s">
        <v>78</v>
      </c>
      <c r="C165" s="85" t="s">
        <v>4</v>
      </c>
      <c r="D165" s="117" t="s">
        <v>19</v>
      </c>
      <c r="E165" s="123" t="s">
        <v>467</v>
      </c>
      <c r="F165" s="156" t="s">
        <v>3</v>
      </c>
      <c r="G165" s="156" t="s">
        <v>9</v>
      </c>
      <c r="H165" s="85" t="s">
        <v>431</v>
      </c>
      <c r="I165" s="118" t="s">
        <v>79</v>
      </c>
      <c r="J165" s="95">
        <f>'приложение 5 2020г'!K307</f>
        <v>102.27000000000004</v>
      </c>
    </row>
    <row r="166" spans="2:10" ht="31.5" customHeight="1">
      <c r="B166" s="62" t="s">
        <v>482</v>
      </c>
      <c r="C166" s="85" t="s">
        <v>4</v>
      </c>
      <c r="D166" s="117" t="s">
        <v>19</v>
      </c>
      <c r="E166" s="123" t="s">
        <v>467</v>
      </c>
      <c r="F166" s="156" t="s">
        <v>3</v>
      </c>
      <c r="G166" s="156" t="s">
        <v>9</v>
      </c>
      <c r="H166" s="156" t="s">
        <v>562</v>
      </c>
      <c r="I166" s="118"/>
      <c r="J166" s="95">
        <f>J167</f>
        <v>210</v>
      </c>
    </row>
    <row r="167" spans="2:10" ht="31.5" customHeight="1">
      <c r="B167" s="62" t="s">
        <v>563</v>
      </c>
      <c r="C167" s="85" t="s">
        <v>4</v>
      </c>
      <c r="D167" s="117" t="s">
        <v>19</v>
      </c>
      <c r="E167" s="123" t="s">
        <v>467</v>
      </c>
      <c r="F167" s="156" t="s">
        <v>3</v>
      </c>
      <c r="G167" s="156" t="s">
        <v>9</v>
      </c>
      <c r="H167" s="156" t="s">
        <v>562</v>
      </c>
      <c r="I167" s="118" t="s">
        <v>481</v>
      </c>
      <c r="J167" s="95">
        <f>'приложение 5 2020г'!K309</f>
        <v>210</v>
      </c>
    </row>
    <row r="168" spans="2:10" ht="31.5" customHeight="1">
      <c r="B168" s="62" t="s">
        <v>463</v>
      </c>
      <c r="C168" s="85" t="s">
        <v>4</v>
      </c>
      <c r="D168" s="117" t="s">
        <v>19</v>
      </c>
      <c r="E168" s="123" t="s">
        <v>467</v>
      </c>
      <c r="F168" s="156" t="s">
        <v>3</v>
      </c>
      <c r="G168" s="156" t="s">
        <v>11</v>
      </c>
      <c r="H168" s="156" t="s">
        <v>68</v>
      </c>
      <c r="I168" s="118"/>
      <c r="J168" s="95">
        <f>J169</f>
        <v>11132.210000000001</v>
      </c>
    </row>
    <row r="169" spans="2:10" ht="31.5" customHeight="1">
      <c r="B169" s="62" t="s">
        <v>464</v>
      </c>
      <c r="C169" s="85" t="s">
        <v>4</v>
      </c>
      <c r="D169" s="117" t="s">
        <v>19</v>
      </c>
      <c r="E169" s="123" t="s">
        <v>467</v>
      </c>
      <c r="F169" s="156" t="s">
        <v>3</v>
      </c>
      <c r="G169" s="156" t="s">
        <v>11</v>
      </c>
      <c r="H169" s="156" t="s">
        <v>480</v>
      </c>
      <c r="I169" s="118"/>
      <c r="J169" s="95">
        <f>J170</f>
        <v>11132.210000000001</v>
      </c>
    </row>
    <row r="170" spans="2:10" ht="31.5" customHeight="1">
      <c r="B170" s="62" t="s">
        <v>482</v>
      </c>
      <c r="C170" s="85" t="s">
        <v>4</v>
      </c>
      <c r="D170" s="117" t="s">
        <v>19</v>
      </c>
      <c r="E170" s="123" t="s">
        <v>467</v>
      </c>
      <c r="F170" s="156" t="s">
        <v>3</v>
      </c>
      <c r="G170" s="156" t="s">
        <v>11</v>
      </c>
      <c r="H170" s="156" t="s">
        <v>480</v>
      </c>
      <c r="I170" s="118" t="s">
        <v>481</v>
      </c>
      <c r="J170" s="95">
        <f>'приложение 5 2020г'!K312</f>
        <v>11132.210000000001</v>
      </c>
    </row>
    <row r="171" spans="2:10" s="7" customFormat="1" ht="51" customHeight="1">
      <c r="B171" s="109" t="s">
        <v>152</v>
      </c>
      <c r="C171" s="85" t="s">
        <v>4</v>
      </c>
      <c r="D171" s="117" t="s">
        <v>19</v>
      </c>
      <c r="E171" s="123" t="s">
        <v>153</v>
      </c>
      <c r="F171" s="156" t="s">
        <v>67</v>
      </c>
      <c r="G171" s="156" t="s">
        <v>5</v>
      </c>
      <c r="H171" s="85" t="s">
        <v>68</v>
      </c>
      <c r="I171" s="118"/>
      <c r="J171" s="95">
        <f>J172</f>
        <v>2262</v>
      </c>
    </row>
    <row r="172" spans="2:10" s="7" customFormat="1" ht="44.25" customHeight="1">
      <c r="B172" s="106" t="s">
        <v>154</v>
      </c>
      <c r="C172" s="85" t="s">
        <v>4</v>
      </c>
      <c r="D172" s="117" t="s">
        <v>19</v>
      </c>
      <c r="E172" s="123" t="s">
        <v>153</v>
      </c>
      <c r="F172" s="156" t="s">
        <v>70</v>
      </c>
      <c r="G172" s="156" t="s">
        <v>5</v>
      </c>
      <c r="H172" s="85" t="s">
        <v>68</v>
      </c>
      <c r="I172" s="120"/>
      <c r="J172" s="95">
        <f>J173+J176+J178+J180</f>
        <v>2262</v>
      </c>
    </row>
    <row r="173" spans="2:10" s="7" customFormat="1" ht="28.5" customHeight="1">
      <c r="B173" s="109" t="s">
        <v>155</v>
      </c>
      <c r="C173" s="85" t="s">
        <v>4</v>
      </c>
      <c r="D173" s="117" t="s">
        <v>19</v>
      </c>
      <c r="E173" s="78" t="s">
        <v>153</v>
      </c>
      <c r="F173" s="78" t="s">
        <v>70</v>
      </c>
      <c r="G173" s="78" t="s">
        <v>4</v>
      </c>
      <c r="H173" s="78" t="s">
        <v>68</v>
      </c>
      <c r="I173" s="120"/>
      <c r="J173" s="95">
        <f>J174</f>
        <v>260</v>
      </c>
    </row>
    <row r="174" spans="2:10" s="7" customFormat="1" ht="66" customHeight="1">
      <c r="B174" s="195" t="s">
        <v>156</v>
      </c>
      <c r="C174" s="85" t="s">
        <v>4</v>
      </c>
      <c r="D174" s="117" t="s">
        <v>19</v>
      </c>
      <c r="E174" s="123" t="s">
        <v>153</v>
      </c>
      <c r="F174" s="156" t="s">
        <v>70</v>
      </c>
      <c r="G174" s="156" t="s">
        <v>4</v>
      </c>
      <c r="H174" s="85" t="s">
        <v>157</v>
      </c>
      <c r="I174" s="120"/>
      <c r="J174" s="95">
        <f>J175</f>
        <v>260</v>
      </c>
    </row>
    <row r="175" spans="2:10" s="7" customFormat="1" ht="33" customHeight="1">
      <c r="B175" s="62" t="s">
        <v>78</v>
      </c>
      <c r="C175" s="85" t="s">
        <v>4</v>
      </c>
      <c r="D175" s="117" t="s">
        <v>19</v>
      </c>
      <c r="E175" s="78" t="s">
        <v>153</v>
      </c>
      <c r="F175" s="78" t="s">
        <v>70</v>
      </c>
      <c r="G175" s="78" t="s">
        <v>4</v>
      </c>
      <c r="H175" s="78" t="s">
        <v>157</v>
      </c>
      <c r="I175" s="118" t="s">
        <v>79</v>
      </c>
      <c r="J175" s="95">
        <f>'приложение 5 2020г'!K445</f>
        <v>260</v>
      </c>
    </row>
    <row r="176" spans="2:10" s="7" customFormat="1" ht="47.25" customHeight="1">
      <c r="B176" s="109" t="s">
        <v>158</v>
      </c>
      <c r="C176" s="85" t="s">
        <v>4</v>
      </c>
      <c r="D176" s="117" t="s">
        <v>19</v>
      </c>
      <c r="E176" s="123" t="s">
        <v>153</v>
      </c>
      <c r="F176" s="156" t="s">
        <v>70</v>
      </c>
      <c r="G176" s="156" t="s">
        <v>7</v>
      </c>
      <c r="H176" s="85" t="s">
        <v>159</v>
      </c>
      <c r="I176" s="118"/>
      <c r="J176" s="95">
        <f>J177</f>
        <v>340</v>
      </c>
    </row>
    <row r="177" spans="2:10" s="7" customFormat="1" ht="33.75" customHeight="1">
      <c r="B177" s="62" t="s">
        <v>78</v>
      </c>
      <c r="C177" s="85" t="s">
        <v>4</v>
      </c>
      <c r="D177" s="117" t="s">
        <v>19</v>
      </c>
      <c r="E177" s="123" t="s">
        <v>153</v>
      </c>
      <c r="F177" s="156" t="s">
        <v>70</v>
      </c>
      <c r="G177" s="156" t="s">
        <v>7</v>
      </c>
      <c r="H177" s="85" t="s">
        <v>159</v>
      </c>
      <c r="I177" s="118" t="s">
        <v>79</v>
      </c>
      <c r="J177" s="95">
        <f>'приложение 5 2020г'!K447</f>
        <v>340</v>
      </c>
    </row>
    <row r="178" spans="2:10" s="7" customFormat="1" ht="49.5" customHeight="1">
      <c r="B178" s="109" t="s">
        <v>160</v>
      </c>
      <c r="C178" s="85" t="s">
        <v>4</v>
      </c>
      <c r="D178" s="117" t="s">
        <v>19</v>
      </c>
      <c r="E178" s="123" t="s">
        <v>153</v>
      </c>
      <c r="F178" s="156" t="s">
        <v>70</v>
      </c>
      <c r="G178" s="156" t="s">
        <v>11</v>
      </c>
      <c r="H178" s="78" t="s">
        <v>161</v>
      </c>
      <c r="I178" s="118"/>
      <c r="J178" s="95">
        <f>J179</f>
        <v>170</v>
      </c>
    </row>
    <row r="179" spans="2:10" s="7" customFormat="1" ht="31.5" customHeight="1">
      <c r="B179" s="62" t="s">
        <v>78</v>
      </c>
      <c r="C179" s="85" t="s">
        <v>4</v>
      </c>
      <c r="D179" s="117" t="s">
        <v>19</v>
      </c>
      <c r="E179" s="78" t="s">
        <v>153</v>
      </c>
      <c r="F179" s="78" t="s">
        <v>70</v>
      </c>
      <c r="G179" s="78" t="s">
        <v>11</v>
      </c>
      <c r="H179" s="166" t="s">
        <v>161</v>
      </c>
      <c r="I179" s="120">
        <v>240</v>
      </c>
      <c r="J179" s="95">
        <f>'приложение 5 2020г'!K449</f>
        <v>170</v>
      </c>
    </row>
    <row r="180" spans="2:10" s="7" customFormat="1" ht="31.5" customHeight="1">
      <c r="B180" s="62" t="s">
        <v>435</v>
      </c>
      <c r="C180" s="85" t="s">
        <v>4</v>
      </c>
      <c r="D180" s="117" t="s">
        <v>19</v>
      </c>
      <c r="E180" s="164" t="s">
        <v>153</v>
      </c>
      <c r="F180" s="165" t="s">
        <v>70</v>
      </c>
      <c r="G180" s="165" t="s">
        <v>15</v>
      </c>
      <c r="H180" s="166" t="s">
        <v>195</v>
      </c>
      <c r="I180" s="120"/>
      <c r="J180" s="95">
        <f>J181</f>
        <v>1492</v>
      </c>
    </row>
    <row r="181" spans="2:10" s="7" customFormat="1" ht="31.5" customHeight="1">
      <c r="B181" s="62" t="s">
        <v>78</v>
      </c>
      <c r="C181" s="85" t="s">
        <v>4</v>
      </c>
      <c r="D181" s="117" t="s">
        <v>19</v>
      </c>
      <c r="E181" s="78" t="s">
        <v>153</v>
      </c>
      <c r="F181" s="78" t="s">
        <v>70</v>
      </c>
      <c r="G181" s="78" t="s">
        <v>15</v>
      </c>
      <c r="H181" s="78" t="s">
        <v>195</v>
      </c>
      <c r="I181" s="120">
        <v>240</v>
      </c>
      <c r="J181" s="95">
        <f>'приложение 5 2020г'!K451</f>
        <v>1492</v>
      </c>
    </row>
    <row r="182" spans="2:10" s="7" customFormat="1" ht="33" customHeight="1">
      <c r="B182" s="110" t="s">
        <v>20</v>
      </c>
      <c r="C182" s="111" t="s">
        <v>9</v>
      </c>
      <c r="D182" s="112"/>
      <c r="E182" s="113"/>
      <c r="F182" s="114"/>
      <c r="G182" s="114"/>
      <c r="H182" s="114"/>
      <c r="I182" s="118"/>
      <c r="J182" s="116">
        <f>J183+J192</f>
        <v>4366</v>
      </c>
    </row>
    <row r="183" spans="2:10" s="8" customFormat="1" ht="42" customHeight="1">
      <c r="B183" s="110" t="s">
        <v>162</v>
      </c>
      <c r="C183" s="196" t="s">
        <v>9</v>
      </c>
      <c r="D183" s="115" t="s">
        <v>21</v>
      </c>
      <c r="E183" s="113"/>
      <c r="F183" s="114"/>
      <c r="G183" s="114"/>
      <c r="H183" s="114"/>
      <c r="I183" s="115"/>
      <c r="J183" s="116">
        <f>J184</f>
        <v>2603.3</v>
      </c>
    </row>
    <row r="184" spans="2:10" s="8" customFormat="1" ht="42" customHeight="1">
      <c r="B184" s="97" t="s">
        <v>163</v>
      </c>
      <c r="C184" s="85" t="s">
        <v>9</v>
      </c>
      <c r="D184" s="117" t="s">
        <v>21</v>
      </c>
      <c r="E184" s="78" t="s">
        <v>9</v>
      </c>
      <c r="F184" s="78" t="s">
        <v>67</v>
      </c>
      <c r="G184" s="78" t="s">
        <v>5</v>
      </c>
      <c r="H184" s="78" t="s">
        <v>68</v>
      </c>
      <c r="I184" s="118"/>
      <c r="J184" s="95">
        <f>J185</f>
        <v>2603.3</v>
      </c>
    </row>
    <row r="185" spans="2:10" s="8" customFormat="1" ht="27.75" customHeight="1">
      <c r="B185" s="106" t="s">
        <v>92</v>
      </c>
      <c r="C185" s="85" t="s">
        <v>9</v>
      </c>
      <c r="D185" s="117" t="s">
        <v>21</v>
      </c>
      <c r="E185" s="156" t="s">
        <v>9</v>
      </c>
      <c r="F185" s="156" t="s">
        <v>70</v>
      </c>
      <c r="G185" s="156" t="s">
        <v>5</v>
      </c>
      <c r="H185" s="85" t="s">
        <v>68</v>
      </c>
      <c r="I185" s="118"/>
      <c r="J185" s="95">
        <f>J186</f>
        <v>2603.3</v>
      </c>
    </row>
    <row r="186" spans="2:10" s="8" customFormat="1" ht="30" customHeight="1">
      <c r="B186" s="62" t="s">
        <v>164</v>
      </c>
      <c r="C186" s="85" t="s">
        <v>9</v>
      </c>
      <c r="D186" s="117" t="s">
        <v>21</v>
      </c>
      <c r="E186" s="78" t="s">
        <v>9</v>
      </c>
      <c r="F186" s="78" t="s">
        <v>70</v>
      </c>
      <c r="G186" s="78" t="s">
        <v>21</v>
      </c>
      <c r="H186" s="85" t="s">
        <v>68</v>
      </c>
      <c r="I186" s="118"/>
      <c r="J186" s="95">
        <f>J187+J190</f>
        <v>2603.3</v>
      </c>
    </row>
    <row r="187" spans="2:10" s="7" customFormat="1" ht="28.5" customHeight="1">
      <c r="B187" s="62" t="s">
        <v>165</v>
      </c>
      <c r="C187" s="85" t="s">
        <v>9</v>
      </c>
      <c r="D187" s="117" t="s">
        <v>21</v>
      </c>
      <c r="E187" s="156" t="s">
        <v>9</v>
      </c>
      <c r="F187" s="156" t="s">
        <v>70</v>
      </c>
      <c r="G187" s="156" t="s">
        <v>21</v>
      </c>
      <c r="H187" s="85" t="s">
        <v>166</v>
      </c>
      <c r="I187" s="118"/>
      <c r="J187" s="122">
        <f>J188+J189</f>
        <v>2314</v>
      </c>
    </row>
    <row r="188" spans="2:10" s="7" customFormat="1" ht="15.75" customHeight="1">
      <c r="B188" s="106" t="s">
        <v>125</v>
      </c>
      <c r="C188" s="85" t="s">
        <v>9</v>
      </c>
      <c r="D188" s="117" t="s">
        <v>21</v>
      </c>
      <c r="E188" s="156" t="s">
        <v>9</v>
      </c>
      <c r="F188" s="156" t="s">
        <v>70</v>
      </c>
      <c r="G188" s="156" t="s">
        <v>21</v>
      </c>
      <c r="H188" s="85" t="s">
        <v>166</v>
      </c>
      <c r="I188" s="118" t="s">
        <v>126</v>
      </c>
      <c r="J188" s="122">
        <f>'приложение 5 2020г'!K319</f>
        <v>1864</v>
      </c>
    </row>
    <row r="189" spans="2:10" s="7" customFormat="1" ht="27.75" customHeight="1">
      <c r="B189" s="62" t="s">
        <v>78</v>
      </c>
      <c r="C189" s="85" t="s">
        <v>9</v>
      </c>
      <c r="D189" s="117" t="s">
        <v>21</v>
      </c>
      <c r="E189" s="156" t="s">
        <v>9</v>
      </c>
      <c r="F189" s="156" t="s">
        <v>70</v>
      </c>
      <c r="G189" s="156" t="s">
        <v>21</v>
      </c>
      <c r="H189" s="85" t="s">
        <v>166</v>
      </c>
      <c r="I189" s="118" t="s">
        <v>79</v>
      </c>
      <c r="J189" s="122">
        <f>'приложение 5 2020г'!K320</f>
        <v>450</v>
      </c>
    </row>
    <row r="190" spans="2:10" s="7" customFormat="1" ht="56.25" customHeight="1">
      <c r="B190" s="109" t="s">
        <v>446</v>
      </c>
      <c r="C190" s="117" t="s">
        <v>9</v>
      </c>
      <c r="D190" s="117" t="s">
        <v>21</v>
      </c>
      <c r="E190" s="156" t="s">
        <v>9</v>
      </c>
      <c r="F190" s="156" t="s">
        <v>70</v>
      </c>
      <c r="G190" s="156" t="s">
        <v>21</v>
      </c>
      <c r="H190" s="85" t="s">
        <v>447</v>
      </c>
      <c r="I190" s="118"/>
      <c r="J190" s="122">
        <f>J191</f>
        <v>289.3</v>
      </c>
    </row>
    <row r="191" spans="2:10" s="7" customFormat="1" ht="27.75" customHeight="1">
      <c r="B191" s="109" t="s">
        <v>90</v>
      </c>
      <c r="C191" s="117" t="s">
        <v>9</v>
      </c>
      <c r="D191" s="117" t="s">
        <v>21</v>
      </c>
      <c r="E191" s="156" t="s">
        <v>9</v>
      </c>
      <c r="F191" s="156" t="s">
        <v>70</v>
      </c>
      <c r="G191" s="156" t="s">
        <v>21</v>
      </c>
      <c r="H191" s="85" t="s">
        <v>447</v>
      </c>
      <c r="I191" s="118" t="s">
        <v>126</v>
      </c>
      <c r="J191" s="122">
        <f>'приложение 5 2020г'!K322</f>
        <v>289.3</v>
      </c>
    </row>
    <row r="192" spans="2:10" s="7" customFormat="1" ht="36" customHeight="1">
      <c r="B192" s="193" t="s">
        <v>22</v>
      </c>
      <c r="C192" s="111" t="s">
        <v>9</v>
      </c>
      <c r="D192" s="112" t="s">
        <v>23</v>
      </c>
      <c r="E192" s="113"/>
      <c r="F192" s="114"/>
      <c r="G192" s="114"/>
      <c r="H192" s="114"/>
      <c r="I192" s="117"/>
      <c r="J192" s="202">
        <f>J193</f>
        <v>1762.7</v>
      </c>
    </row>
    <row r="193" spans="2:10" s="7" customFormat="1" ht="48" customHeight="1">
      <c r="B193" s="97" t="s">
        <v>167</v>
      </c>
      <c r="C193" s="87" t="s">
        <v>9</v>
      </c>
      <c r="D193" s="118" t="s">
        <v>23</v>
      </c>
      <c r="E193" s="78" t="s">
        <v>9</v>
      </c>
      <c r="F193" s="78" t="s">
        <v>67</v>
      </c>
      <c r="G193" s="78" t="s">
        <v>5</v>
      </c>
      <c r="H193" s="78" t="s">
        <v>68</v>
      </c>
      <c r="I193" s="118"/>
      <c r="J193" s="95">
        <f>J194</f>
        <v>1762.7</v>
      </c>
    </row>
    <row r="194" spans="2:10" s="7" customFormat="1" ht="36" customHeight="1">
      <c r="B194" s="97" t="s">
        <v>168</v>
      </c>
      <c r="C194" s="87" t="s">
        <v>9</v>
      </c>
      <c r="D194" s="118" t="s">
        <v>23</v>
      </c>
      <c r="E194" s="123" t="s">
        <v>9</v>
      </c>
      <c r="F194" s="156" t="s">
        <v>70</v>
      </c>
      <c r="G194" s="156" t="s">
        <v>5</v>
      </c>
      <c r="H194" s="85" t="s">
        <v>68</v>
      </c>
      <c r="I194" s="118"/>
      <c r="J194" s="95">
        <f>J195+J200</f>
        <v>1762.7</v>
      </c>
    </row>
    <row r="195" spans="2:10" s="7" customFormat="1" ht="35.25" customHeight="1">
      <c r="B195" s="106" t="s">
        <v>169</v>
      </c>
      <c r="C195" s="87" t="s">
        <v>9</v>
      </c>
      <c r="D195" s="118" t="s">
        <v>23</v>
      </c>
      <c r="E195" s="78" t="s">
        <v>9</v>
      </c>
      <c r="F195" s="78" t="s">
        <v>70</v>
      </c>
      <c r="G195" s="78" t="s">
        <v>9</v>
      </c>
      <c r="H195" s="78" t="s">
        <v>68</v>
      </c>
      <c r="I195" s="118"/>
      <c r="J195" s="95">
        <f>J196+J198</f>
        <v>1708.1000000000001</v>
      </c>
    </row>
    <row r="196" spans="2:10" s="7" customFormat="1" ht="31.5" customHeight="1">
      <c r="B196" s="109" t="s">
        <v>170</v>
      </c>
      <c r="C196" s="87" t="s">
        <v>9</v>
      </c>
      <c r="D196" s="118" t="s">
        <v>23</v>
      </c>
      <c r="E196" s="123" t="s">
        <v>9</v>
      </c>
      <c r="F196" s="156" t="s">
        <v>70</v>
      </c>
      <c r="G196" s="156" t="s">
        <v>9</v>
      </c>
      <c r="H196" s="156" t="s">
        <v>171</v>
      </c>
      <c r="I196" s="118"/>
      <c r="J196" s="95">
        <f>J197</f>
        <v>50</v>
      </c>
    </row>
    <row r="197" spans="2:10" s="7" customFormat="1" ht="31.5" customHeight="1">
      <c r="B197" s="62" t="s">
        <v>78</v>
      </c>
      <c r="C197" s="87" t="s">
        <v>9</v>
      </c>
      <c r="D197" s="118" t="s">
        <v>23</v>
      </c>
      <c r="E197" s="78" t="s">
        <v>9</v>
      </c>
      <c r="F197" s="78" t="s">
        <v>70</v>
      </c>
      <c r="G197" s="78" t="s">
        <v>9</v>
      </c>
      <c r="H197" s="78" t="s">
        <v>171</v>
      </c>
      <c r="I197" s="118" t="s">
        <v>79</v>
      </c>
      <c r="J197" s="95">
        <f>'приложение 5 2020г'!K328</f>
        <v>50</v>
      </c>
    </row>
    <row r="198" spans="2:10" s="7" customFormat="1" ht="31.5" customHeight="1">
      <c r="B198" s="62" t="s">
        <v>415</v>
      </c>
      <c r="C198" s="87" t="s">
        <v>9</v>
      </c>
      <c r="D198" s="118" t="s">
        <v>23</v>
      </c>
      <c r="E198" s="164" t="s">
        <v>9</v>
      </c>
      <c r="F198" s="165" t="s">
        <v>70</v>
      </c>
      <c r="G198" s="165" t="s">
        <v>9</v>
      </c>
      <c r="H198" s="166" t="s">
        <v>451</v>
      </c>
      <c r="I198" s="118"/>
      <c r="J198" s="95">
        <f>J199</f>
        <v>1658.1000000000001</v>
      </c>
    </row>
    <row r="199" spans="2:10" s="7" customFormat="1" ht="31.5" customHeight="1">
      <c r="B199" s="62" t="s">
        <v>78</v>
      </c>
      <c r="C199" s="87" t="s">
        <v>9</v>
      </c>
      <c r="D199" s="118" t="s">
        <v>23</v>
      </c>
      <c r="E199" s="78" t="s">
        <v>9</v>
      </c>
      <c r="F199" s="78" t="s">
        <v>70</v>
      </c>
      <c r="G199" s="78" t="s">
        <v>9</v>
      </c>
      <c r="H199" s="166" t="s">
        <v>451</v>
      </c>
      <c r="I199" s="118" t="s">
        <v>79</v>
      </c>
      <c r="J199" s="95">
        <f>'приложение 5 2020г'!K330</f>
        <v>1658.1000000000001</v>
      </c>
    </row>
    <row r="200" spans="2:10" s="7" customFormat="1" ht="45.75" customHeight="1">
      <c r="B200" s="62" t="s">
        <v>172</v>
      </c>
      <c r="C200" s="87" t="s">
        <v>9</v>
      </c>
      <c r="D200" s="118" t="s">
        <v>23</v>
      </c>
      <c r="E200" s="123" t="s">
        <v>9</v>
      </c>
      <c r="F200" s="156" t="s">
        <v>70</v>
      </c>
      <c r="G200" s="156" t="s">
        <v>11</v>
      </c>
      <c r="H200" s="156" t="s">
        <v>68</v>
      </c>
      <c r="I200" s="118"/>
      <c r="J200" s="95">
        <f>J201</f>
        <v>54.6</v>
      </c>
    </row>
    <row r="201" spans="2:10" s="7" customFormat="1" ht="33.75" customHeight="1">
      <c r="B201" s="62" t="s">
        <v>173</v>
      </c>
      <c r="C201" s="87" t="s">
        <v>9</v>
      </c>
      <c r="D201" s="118" t="s">
        <v>23</v>
      </c>
      <c r="E201" s="78" t="s">
        <v>9</v>
      </c>
      <c r="F201" s="78" t="s">
        <v>70</v>
      </c>
      <c r="G201" s="78" t="s">
        <v>11</v>
      </c>
      <c r="H201" s="78" t="s">
        <v>174</v>
      </c>
      <c r="I201" s="118"/>
      <c r="J201" s="95">
        <f>J202</f>
        <v>54.6</v>
      </c>
    </row>
    <row r="202" spans="2:10" s="7" customFormat="1" ht="34.5" customHeight="1">
      <c r="B202" s="62" t="s">
        <v>78</v>
      </c>
      <c r="C202" s="85" t="s">
        <v>9</v>
      </c>
      <c r="D202" s="117" t="s">
        <v>23</v>
      </c>
      <c r="E202" s="123" t="s">
        <v>9</v>
      </c>
      <c r="F202" s="156" t="s">
        <v>70</v>
      </c>
      <c r="G202" s="156" t="s">
        <v>11</v>
      </c>
      <c r="H202" s="156" t="s">
        <v>174</v>
      </c>
      <c r="I202" s="118" t="s">
        <v>79</v>
      </c>
      <c r="J202" s="95">
        <f>'приложение 5 2020г'!K333</f>
        <v>54.6</v>
      </c>
    </row>
    <row r="203" spans="2:10" s="7" customFormat="1" ht="12.75">
      <c r="B203" s="191" t="s">
        <v>24</v>
      </c>
      <c r="C203" s="111" t="s">
        <v>11</v>
      </c>
      <c r="D203" s="117"/>
      <c r="E203" s="113"/>
      <c r="F203" s="114"/>
      <c r="G203" s="114"/>
      <c r="H203" s="114"/>
      <c r="I203" s="121"/>
      <c r="J203" s="202">
        <f>J213+J238+J208+J204</f>
        <v>66820.56999999999</v>
      </c>
    </row>
    <row r="204" spans="2:10" s="7" customFormat="1" ht="19.5" customHeight="1">
      <c r="B204" s="110" t="s">
        <v>575</v>
      </c>
      <c r="C204" s="111" t="s">
        <v>11</v>
      </c>
      <c r="D204" s="112" t="s">
        <v>4</v>
      </c>
      <c r="E204" s="203"/>
      <c r="F204" s="204"/>
      <c r="G204" s="204"/>
      <c r="H204" s="204"/>
      <c r="I204" s="192"/>
      <c r="J204" s="116">
        <f>J205</f>
        <v>72.7</v>
      </c>
    </row>
    <row r="205" spans="2:10" s="7" customFormat="1" ht="21" customHeight="1">
      <c r="B205" s="106" t="s">
        <v>128</v>
      </c>
      <c r="C205" s="117" t="s">
        <v>11</v>
      </c>
      <c r="D205" s="117" t="s">
        <v>4</v>
      </c>
      <c r="E205" s="113" t="s">
        <v>112</v>
      </c>
      <c r="F205" s="114" t="s">
        <v>67</v>
      </c>
      <c r="G205" s="114" t="s">
        <v>5</v>
      </c>
      <c r="H205" s="114" t="s">
        <v>68</v>
      </c>
      <c r="I205" s="118"/>
      <c r="J205" s="95">
        <f>J206</f>
        <v>72.7</v>
      </c>
    </row>
    <row r="206" spans="2:10" s="7" customFormat="1" ht="32.25" customHeight="1">
      <c r="B206" s="106" t="s">
        <v>577</v>
      </c>
      <c r="C206" s="117" t="s">
        <v>11</v>
      </c>
      <c r="D206" s="117" t="s">
        <v>4</v>
      </c>
      <c r="E206" s="113" t="s">
        <v>112</v>
      </c>
      <c r="F206" s="114" t="s">
        <v>67</v>
      </c>
      <c r="G206" s="114" t="s">
        <v>5</v>
      </c>
      <c r="H206" s="114" t="s">
        <v>576</v>
      </c>
      <c r="I206" s="118"/>
      <c r="J206" s="95">
        <f>J207</f>
        <v>72.7</v>
      </c>
    </row>
    <row r="207" spans="2:10" s="7" customFormat="1" ht="20.25" customHeight="1">
      <c r="B207" s="106" t="s">
        <v>125</v>
      </c>
      <c r="C207" s="117" t="s">
        <v>11</v>
      </c>
      <c r="D207" s="117" t="s">
        <v>4</v>
      </c>
      <c r="E207" s="113" t="s">
        <v>112</v>
      </c>
      <c r="F207" s="114" t="s">
        <v>67</v>
      </c>
      <c r="G207" s="114" t="s">
        <v>5</v>
      </c>
      <c r="H207" s="114" t="s">
        <v>576</v>
      </c>
      <c r="I207" s="118" t="s">
        <v>126</v>
      </c>
      <c r="J207" s="95">
        <f>'приложение 5 2020г'!K338</f>
        <v>72.7</v>
      </c>
    </row>
    <row r="208" spans="2:10" s="7" customFormat="1" ht="12.75">
      <c r="B208" s="110" t="s">
        <v>526</v>
      </c>
      <c r="C208" s="111" t="s">
        <v>11</v>
      </c>
      <c r="D208" s="112" t="s">
        <v>40</v>
      </c>
      <c r="E208" s="203"/>
      <c r="F208" s="204"/>
      <c r="G208" s="204"/>
      <c r="H208" s="204"/>
      <c r="I208" s="192"/>
      <c r="J208" s="116">
        <f>J209</f>
        <v>2112.2</v>
      </c>
    </row>
    <row r="209" spans="2:10" s="7" customFormat="1" ht="38.25">
      <c r="B209" s="62" t="s">
        <v>465</v>
      </c>
      <c r="C209" s="117" t="s">
        <v>11</v>
      </c>
      <c r="D209" s="117" t="s">
        <v>40</v>
      </c>
      <c r="E209" s="113" t="s">
        <v>40</v>
      </c>
      <c r="F209" s="114" t="s">
        <v>67</v>
      </c>
      <c r="G209" s="114" t="s">
        <v>5</v>
      </c>
      <c r="H209" s="90" t="s">
        <v>68</v>
      </c>
      <c r="I209" s="118"/>
      <c r="J209" s="95">
        <f>J210</f>
        <v>2112.2</v>
      </c>
    </row>
    <row r="210" spans="2:10" s="7" customFormat="1" ht="25.5">
      <c r="B210" s="62" t="s">
        <v>527</v>
      </c>
      <c r="C210" s="117" t="s">
        <v>11</v>
      </c>
      <c r="D210" s="117" t="s">
        <v>40</v>
      </c>
      <c r="E210" s="113" t="s">
        <v>40</v>
      </c>
      <c r="F210" s="114" t="s">
        <v>67</v>
      </c>
      <c r="G210" s="114" t="s">
        <v>40</v>
      </c>
      <c r="H210" s="114" t="s">
        <v>68</v>
      </c>
      <c r="I210" s="118"/>
      <c r="J210" s="95">
        <f>J211</f>
        <v>2112.2</v>
      </c>
    </row>
    <row r="211" spans="2:10" s="7" customFormat="1" ht="38.25">
      <c r="B211" s="62" t="s">
        <v>528</v>
      </c>
      <c r="C211" s="117" t="s">
        <v>11</v>
      </c>
      <c r="D211" s="117" t="s">
        <v>40</v>
      </c>
      <c r="E211" s="113" t="s">
        <v>40</v>
      </c>
      <c r="F211" s="114" t="s">
        <v>67</v>
      </c>
      <c r="G211" s="114" t="s">
        <v>40</v>
      </c>
      <c r="H211" s="114" t="s">
        <v>529</v>
      </c>
      <c r="I211" s="118"/>
      <c r="J211" s="95">
        <f>J212</f>
        <v>2112.2</v>
      </c>
    </row>
    <row r="212" spans="2:10" s="7" customFormat="1" ht="38.25">
      <c r="B212" s="106" t="s">
        <v>530</v>
      </c>
      <c r="C212" s="117" t="s">
        <v>11</v>
      </c>
      <c r="D212" s="117" t="s">
        <v>40</v>
      </c>
      <c r="E212" s="113" t="s">
        <v>40</v>
      </c>
      <c r="F212" s="114" t="s">
        <v>67</v>
      </c>
      <c r="G212" s="114" t="s">
        <v>40</v>
      </c>
      <c r="H212" s="114" t="s">
        <v>529</v>
      </c>
      <c r="I212" s="118" t="s">
        <v>191</v>
      </c>
      <c r="J212" s="95">
        <f>'приложение 5 2020г'!K343</f>
        <v>2112.2</v>
      </c>
    </row>
    <row r="213" spans="2:10" s="7" customFormat="1" ht="15" customHeight="1">
      <c r="B213" s="191" t="s">
        <v>25</v>
      </c>
      <c r="C213" s="111" t="s">
        <v>11</v>
      </c>
      <c r="D213" s="112" t="s">
        <v>21</v>
      </c>
      <c r="E213" s="113"/>
      <c r="F213" s="114"/>
      <c r="G213" s="114"/>
      <c r="H213" s="114"/>
      <c r="I213" s="115"/>
      <c r="J213" s="116">
        <f>J214</f>
        <v>58445.26</v>
      </c>
    </row>
    <row r="214" spans="2:10" s="7" customFormat="1" ht="41.25" customHeight="1">
      <c r="B214" s="62" t="s">
        <v>465</v>
      </c>
      <c r="C214" s="85" t="s">
        <v>11</v>
      </c>
      <c r="D214" s="117" t="s">
        <v>21</v>
      </c>
      <c r="E214" s="113" t="s">
        <v>40</v>
      </c>
      <c r="F214" s="114" t="s">
        <v>67</v>
      </c>
      <c r="G214" s="114" t="s">
        <v>5</v>
      </c>
      <c r="H214" s="90" t="s">
        <v>68</v>
      </c>
      <c r="I214" s="118"/>
      <c r="J214" s="95">
        <f>J215+J225+J227+J229+J232+J235</f>
        <v>58445.26</v>
      </c>
    </row>
    <row r="215" spans="2:10" s="7" customFormat="1" ht="48" customHeight="1">
      <c r="B215" s="62" t="s">
        <v>175</v>
      </c>
      <c r="C215" s="85" t="s">
        <v>11</v>
      </c>
      <c r="D215" s="117" t="s">
        <v>21</v>
      </c>
      <c r="E215" s="113" t="s">
        <v>40</v>
      </c>
      <c r="F215" s="114" t="s">
        <v>67</v>
      </c>
      <c r="G215" s="114" t="s">
        <v>4</v>
      </c>
      <c r="H215" s="90" t="s">
        <v>68</v>
      </c>
      <c r="I215" s="118"/>
      <c r="J215" s="95">
        <f>J216+J219+J222</f>
        <v>47270.76</v>
      </c>
    </row>
    <row r="216" spans="2:10" s="7" customFormat="1" ht="31.5" customHeight="1">
      <c r="B216" s="62" t="s">
        <v>176</v>
      </c>
      <c r="C216" s="85" t="s">
        <v>11</v>
      </c>
      <c r="D216" s="117" t="s">
        <v>21</v>
      </c>
      <c r="E216" s="100" t="s">
        <v>40</v>
      </c>
      <c r="F216" s="100" t="s">
        <v>67</v>
      </c>
      <c r="G216" s="100" t="s">
        <v>4</v>
      </c>
      <c r="H216" s="100" t="s">
        <v>177</v>
      </c>
      <c r="I216" s="118"/>
      <c r="J216" s="95">
        <f>J217+J218</f>
        <v>3569.9999999999995</v>
      </c>
    </row>
    <row r="217" spans="2:10" s="7" customFormat="1" ht="30" customHeight="1">
      <c r="B217" s="62" t="s">
        <v>78</v>
      </c>
      <c r="C217" s="85" t="s">
        <v>11</v>
      </c>
      <c r="D217" s="117" t="s">
        <v>21</v>
      </c>
      <c r="E217" s="113" t="s">
        <v>40</v>
      </c>
      <c r="F217" s="114" t="s">
        <v>67</v>
      </c>
      <c r="G217" s="114" t="s">
        <v>4</v>
      </c>
      <c r="H217" s="90" t="s">
        <v>177</v>
      </c>
      <c r="I217" s="118" t="s">
        <v>79</v>
      </c>
      <c r="J217" s="95">
        <f>'приложение 5 2020г'!K348</f>
        <v>39.999999999999545</v>
      </c>
    </row>
    <row r="218" spans="2:10" s="7" customFormat="1" ht="30" customHeight="1">
      <c r="B218" s="105" t="s">
        <v>178</v>
      </c>
      <c r="C218" s="85" t="s">
        <v>11</v>
      </c>
      <c r="D218" s="117" t="s">
        <v>21</v>
      </c>
      <c r="E218" s="113" t="s">
        <v>40</v>
      </c>
      <c r="F218" s="114" t="s">
        <v>67</v>
      </c>
      <c r="G218" s="114" t="s">
        <v>4</v>
      </c>
      <c r="H218" s="90" t="s">
        <v>177</v>
      </c>
      <c r="I218" s="118" t="s">
        <v>179</v>
      </c>
      <c r="J218" s="95">
        <f>'приложение 5 2020г'!K628</f>
        <v>3530</v>
      </c>
    </row>
    <row r="219" spans="2:10" s="7" customFormat="1" ht="36.75" customHeight="1">
      <c r="B219" s="160" t="s">
        <v>180</v>
      </c>
      <c r="C219" s="85" t="s">
        <v>11</v>
      </c>
      <c r="D219" s="117" t="s">
        <v>21</v>
      </c>
      <c r="E219" s="113" t="s">
        <v>40</v>
      </c>
      <c r="F219" s="114" t="s">
        <v>67</v>
      </c>
      <c r="G219" s="114" t="s">
        <v>4</v>
      </c>
      <c r="H219" s="90" t="s">
        <v>181</v>
      </c>
      <c r="I219" s="118"/>
      <c r="J219" s="95">
        <f>J220+J221</f>
        <v>42472.76</v>
      </c>
    </row>
    <row r="220" spans="2:10" s="7" customFormat="1" ht="23.25" customHeight="1">
      <c r="B220" s="62" t="s">
        <v>182</v>
      </c>
      <c r="C220" s="85" t="s">
        <v>11</v>
      </c>
      <c r="D220" s="117" t="s">
        <v>21</v>
      </c>
      <c r="E220" s="100" t="s">
        <v>40</v>
      </c>
      <c r="F220" s="100" t="s">
        <v>67</v>
      </c>
      <c r="G220" s="100" t="s">
        <v>4</v>
      </c>
      <c r="H220" s="100" t="s">
        <v>181</v>
      </c>
      <c r="I220" s="118" t="s">
        <v>79</v>
      </c>
      <c r="J220" s="95">
        <f>'приложение 5 2020г'!K350</f>
        <v>0</v>
      </c>
    </row>
    <row r="221" spans="2:10" s="7" customFormat="1" ht="23.25" customHeight="1">
      <c r="B221" s="105" t="s">
        <v>178</v>
      </c>
      <c r="C221" s="85" t="s">
        <v>11</v>
      </c>
      <c r="D221" s="123" t="s">
        <v>21</v>
      </c>
      <c r="E221" s="136" t="s">
        <v>40</v>
      </c>
      <c r="F221" s="98" t="s">
        <v>67</v>
      </c>
      <c r="G221" s="98" t="s">
        <v>4</v>
      </c>
      <c r="H221" s="99" t="s">
        <v>181</v>
      </c>
      <c r="I221" s="87" t="s">
        <v>179</v>
      </c>
      <c r="J221" s="95">
        <f>'приложение 5 2020г'!K630</f>
        <v>42472.76</v>
      </c>
    </row>
    <row r="222" spans="2:10" s="7" customFormat="1" ht="56.25" customHeight="1">
      <c r="B222" s="105" t="s">
        <v>521</v>
      </c>
      <c r="C222" s="85" t="s">
        <v>11</v>
      </c>
      <c r="D222" s="117" t="s">
        <v>21</v>
      </c>
      <c r="E222" s="131" t="s">
        <v>40</v>
      </c>
      <c r="F222" s="132" t="s">
        <v>67</v>
      </c>
      <c r="G222" s="132" t="s">
        <v>4</v>
      </c>
      <c r="H222" s="88" t="s">
        <v>183</v>
      </c>
      <c r="I222" s="118"/>
      <c r="J222" s="95">
        <f>J223+J224</f>
        <v>1228</v>
      </c>
    </row>
    <row r="223" spans="2:10" s="7" customFormat="1" ht="18.75" customHeight="1">
      <c r="B223" s="62" t="s">
        <v>182</v>
      </c>
      <c r="C223" s="85" t="s">
        <v>11</v>
      </c>
      <c r="D223" s="117" t="s">
        <v>21</v>
      </c>
      <c r="E223" s="113" t="s">
        <v>40</v>
      </c>
      <c r="F223" s="114" t="s">
        <v>67</v>
      </c>
      <c r="G223" s="114" t="s">
        <v>4</v>
      </c>
      <c r="H223" s="90" t="s">
        <v>183</v>
      </c>
      <c r="I223" s="118" t="s">
        <v>79</v>
      </c>
      <c r="J223" s="95">
        <f>'приложение 5 2020г'!K352</f>
        <v>0</v>
      </c>
    </row>
    <row r="224" spans="2:10" s="7" customFormat="1" ht="18.75" customHeight="1">
      <c r="B224" s="62" t="s">
        <v>178</v>
      </c>
      <c r="C224" s="85" t="s">
        <v>11</v>
      </c>
      <c r="D224" s="117" t="s">
        <v>21</v>
      </c>
      <c r="E224" s="113" t="s">
        <v>40</v>
      </c>
      <c r="F224" s="114" t="s">
        <v>67</v>
      </c>
      <c r="G224" s="114" t="s">
        <v>4</v>
      </c>
      <c r="H224" s="90" t="s">
        <v>183</v>
      </c>
      <c r="I224" s="118" t="s">
        <v>179</v>
      </c>
      <c r="J224" s="95">
        <f>'приложение 5 2020г'!K632</f>
        <v>1228</v>
      </c>
    </row>
    <row r="225" spans="2:10" s="7" customFormat="1" ht="34.5" customHeight="1">
      <c r="B225" s="109" t="s">
        <v>184</v>
      </c>
      <c r="C225" s="85" t="s">
        <v>11</v>
      </c>
      <c r="D225" s="117" t="s">
        <v>21</v>
      </c>
      <c r="E225" s="113" t="s">
        <v>40</v>
      </c>
      <c r="F225" s="114" t="s">
        <v>67</v>
      </c>
      <c r="G225" s="114" t="s">
        <v>7</v>
      </c>
      <c r="H225" s="90" t="s">
        <v>185</v>
      </c>
      <c r="I225" s="118"/>
      <c r="J225" s="95">
        <f>J226</f>
        <v>3925.5</v>
      </c>
    </row>
    <row r="226" spans="2:10" s="7" customFormat="1" ht="26.25" customHeight="1">
      <c r="B226" s="62" t="s">
        <v>178</v>
      </c>
      <c r="C226" s="85" t="s">
        <v>11</v>
      </c>
      <c r="D226" s="117" t="s">
        <v>21</v>
      </c>
      <c r="E226" s="113" t="s">
        <v>40</v>
      </c>
      <c r="F226" s="114" t="s">
        <v>67</v>
      </c>
      <c r="G226" s="114" t="s">
        <v>7</v>
      </c>
      <c r="H226" s="90" t="s">
        <v>185</v>
      </c>
      <c r="I226" s="118" t="s">
        <v>179</v>
      </c>
      <c r="J226" s="95">
        <f>'приложение 5 2020г'!K634</f>
        <v>3925.5</v>
      </c>
    </row>
    <row r="227" spans="2:10" s="7" customFormat="1" ht="34.5" customHeight="1">
      <c r="B227" s="109" t="s">
        <v>186</v>
      </c>
      <c r="C227" s="85" t="s">
        <v>11</v>
      </c>
      <c r="D227" s="117" t="s">
        <v>21</v>
      </c>
      <c r="E227" s="113" t="s">
        <v>40</v>
      </c>
      <c r="F227" s="114" t="s">
        <v>67</v>
      </c>
      <c r="G227" s="114" t="s">
        <v>9</v>
      </c>
      <c r="H227" s="90" t="s">
        <v>187</v>
      </c>
      <c r="I227" s="118"/>
      <c r="J227" s="95">
        <f>J228</f>
        <v>4099</v>
      </c>
    </row>
    <row r="228" spans="2:10" s="7" customFormat="1" ht="15.75" customHeight="1">
      <c r="B228" s="62" t="s">
        <v>178</v>
      </c>
      <c r="C228" s="85" t="s">
        <v>11</v>
      </c>
      <c r="D228" s="117" t="s">
        <v>21</v>
      </c>
      <c r="E228" s="113" t="s">
        <v>40</v>
      </c>
      <c r="F228" s="114" t="s">
        <v>67</v>
      </c>
      <c r="G228" s="114" t="s">
        <v>9</v>
      </c>
      <c r="H228" s="90" t="s">
        <v>187</v>
      </c>
      <c r="I228" s="118" t="s">
        <v>179</v>
      </c>
      <c r="J228" s="95">
        <f>'приложение 5 2020г'!K636</f>
        <v>4099</v>
      </c>
    </row>
    <row r="229" spans="2:10" s="7" customFormat="1" ht="36.75" customHeight="1">
      <c r="B229" s="167" t="s">
        <v>534</v>
      </c>
      <c r="C229" s="117" t="s">
        <v>11</v>
      </c>
      <c r="D229" s="117" t="s">
        <v>21</v>
      </c>
      <c r="E229" s="113" t="s">
        <v>40</v>
      </c>
      <c r="F229" s="114" t="s">
        <v>67</v>
      </c>
      <c r="G229" s="114" t="s">
        <v>13</v>
      </c>
      <c r="H229" s="114" t="s">
        <v>535</v>
      </c>
      <c r="I229" s="120"/>
      <c r="J229" s="95">
        <f>J230</f>
        <v>2700</v>
      </c>
    </row>
    <row r="230" spans="2:10" s="7" customFormat="1" ht="33.75" customHeight="1">
      <c r="B230" s="167" t="s">
        <v>536</v>
      </c>
      <c r="C230" s="117" t="s">
        <v>11</v>
      </c>
      <c r="D230" s="117" t="s">
        <v>21</v>
      </c>
      <c r="E230" s="113" t="s">
        <v>40</v>
      </c>
      <c r="F230" s="114" t="s">
        <v>67</v>
      </c>
      <c r="G230" s="114" t="s">
        <v>13</v>
      </c>
      <c r="H230" s="114" t="s">
        <v>535</v>
      </c>
      <c r="I230" s="120"/>
      <c r="J230" s="95">
        <f>J231</f>
        <v>2700</v>
      </c>
    </row>
    <row r="231" spans="2:10" s="7" customFormat="1" ht="24.75" customHeight="1">
      <c r="B231" s="167" t="s">
        <v>537</v>
      </c>
      <c r="C231" s="117" t="s">
        <v>11</v>
      </c>
      <c r="D231" s="117" t="s">
        <v>21</v>
      </c>
      <c r="E231" s="113" t="s">
        <v>40</v>
      </c>
      <c r="F231" s="114" t="s">
        <v>67</v>
      </c>
      <c r="G231" s="114" t="s">
        <v>13</v>
      </c>
      <c r="H231" s="114" t="s">
        <v>535</v>
      </c>
      <c r="I231" s="120">
        <v>240</v>
      </c>
      <c r="J231" s="95">
        <f>'приложение 5 2020г'!K460</f>
        <v>2700</v>
      </c>
    </row>
    <row r="232" spans="2:10" s="7" customFormat="1" ht="31.5" customHeight="1">
      <c r="B232" s="167" t="s">
        <v>538</v>
      </c>
      <c r="C232" s="117" t="s">
        <v>11</v>
      </c>
      <c r="D232" s="117" t="s">
        <v>21</v>
      </c>
      <c r="E232" s="113" t="s">
        <v>40</v>
      </c>
      <c r="F232" s="114" t="s">
        <v>67</v>
      </c>
      <c r="G232" s="114" t="s">
        <v>15</v>
      </c>
      <c r="H232" s="114" t="s">
        <v>539</v>
      </c>
      <c r="I232" s="120"/>
      <c r="J232" s="95">
        <f>J233</f>
        <v>200</v>
      </c>
    </row>
    <row r="233" spans="2:10" s="7" customFormat="1" ht="24" customHeight="1">
      <c r="B233" s="167" t="s">
        <v>540</v>
      </c>
      <c r="C233" s="117" t="s">
        <v>11</v>
      </c>
      <c r="D233" s="117" t="s">
        <v>21</v>
      </c>
      <c r="E233" s="113" t="s">
        <v>40</v>
      </c>
      <c r="F233" s="114" t="s">
        <v>67</v>
      </c>
      <c r="G233" s="114" t="s">
        <v>15</v>
      </c>
      <c r="H233" s="114" t="s">
        <v>539</v>
      </c>
      <c r="I233" s="120"/>
      <c r="J233" s="95">
        <f>J234</f>
        <v>200</v>
      </c>
    </row>
    <row r="234" spans="2:10" s="7" customFormat="1" ht="25.5" customHeight="1">
      <c r="B234" s="167" t="s">
        <v>537</v>
      </c>
      <c r="C234" s="117" t="s">
        <v>11</v>
      </c>
      <c r="D234" s="117" t="s">
        <v>21</v>
      </c>
      <c r="E234" s="113" t="s">
        <v>40</v>
      </c>
      <c r="F234" s="114" t="s">
        <v>67</v>
      </c>
      <c r="G234" s="114" t="s">
        <v>15</v>
      </c>
      <c r="H234" s="114" t="s">
        <v>539</v>
      </c>
      <c r="I234" s="120">
        <v>240</v>
      </c>
      <c r="J234" s="95">
        <f>'приложение 5 2020г'!K463</f>
        <v>200</v>
      </c>
    </row>
    <row r="235" spans="2:10" s="7" customFormat="1" ht="25.5" customHeight="1">
      <c r="B235" s="167" t="s">
        <v>541</v>
      </c>
      <c r="C235" s="117" t="s">
        <v>11</v>
      </c>
      <c r="D235" s="117" t="s">
        <v>21</v>
      </c>
      <c r="E235" s="113" t="s">
        <v>40</v>
      </c>
      <c r="F235" s="114" t="s">
        <v>67</v>
      </c>
      <c r="G235" s="114" t="s">
        <v>35</v>
      </c>
      <c r="H235" s="135" t="s">
        <v>68</v>
      </c>
      <c r="I235" s="118"/>
      <c r="J235" s="95">
        <f>J236</f>
        <v>250</v>
      </c>
    </row>
    <row r="236" spans="2:10" s="7" customFormat="1" ht="25.5" customHeight="1">
      <c r="B236" s="167" t="s">
        <v>542</v>
      </c>
      <c r="C236" s="117" t="s">
        <v>11</v>
      </c>
      <c r="D236" s="117" t="s">
        <v>21</v>
      </c>
      <c r="E236" s="113" t="s">
        <v>40</v>
      </c>
      <c r="F236" s="114" t="s">
        <v>67</v>
      </c>
      <c r="G236" s="114" t="s">
        <v>35</v>
      </c>
      <c r="H236" s="135" t="s">
        <v>543</v>
      </c>
      <c r="I236" s="118"/>
      <c r="J236" s="95">
        <f>J237</f>
        <v>250</v>
      </c>
    </row>
    <row r="237" spans="2:10" s="7" customFormat="1" ht="25.5" customHeight="1">
      <c r="B237" s="167" t="s">
        <v>537</v>
      </c>
      <c r="C237" s="117" t="s">
        <v>11</v>
      </c>
      <c r="D237" s="117" t="s">
        <v>21</v>
      </c>
      <c r="E237" s="113" t="s">
        <v>40</v>
      </c>
      <c r="F237" s="114" t="s">
        <v>67</v>
      </c>
      <c r="G237" s="114" t="s">
        <v>35</v>
      </c>
      <c r="H237" s="135" t="s">
        <v>543</v>
      </c>
      <c r="I237" s="118" t="s">
        <v>79</v>
      </c>
      <c r="J237" s="95">
        <f>'приложение 5 2020г'!K355</f>
        <v>250</v>
      </c>
    </row>
    <row r="238" spans="2:10" s="7" customFormat="1" ht="18.75" customHeight="1">
      <c r="B238" s="191" t="s">
        <v>26</v>
      </c>
      <c r="C238" s="111" t="s">
        <v>11</v>
      </c>
      <c r="D238" s="112" t="s">
        <v>27</v>
      </c>
      <c r="E238" s="113"/>
      <c r="F238" s="114"/>
      <c r="G238" s="114"/>
      <c r="H238" s="114"/>
      <c r="I238" s="115"/>
      <c r="J238" s="116">
        <f>J242+J244+J249+J250+J251+J253+J258+J261+J264</f>
        <v>6190.41</v>
      </c>
    </row>
    <row r="239" spans="2:10" s="7" customFormat="1" ht="44.25" customHeight="1">
      <c r="B239" s="62" t="s">
        <v>138</v>
      </c>
      <c r="C239" s="85" t="s">
        <v>11</v>
      </c>
      <c r="D239" s="117" t="s">
        <v>27</v>
      </c>
      <c r="E239" s="89">
        <v>37</v>
      </c>
      <c r="F239" s="168">
        <v>0</v>
      </c>
      <c r="G239" s="168" t="s">
        <v>5</v>
      </c>
      <c r="H239" s="168" t="s">
        <v>68</v>
      </c>
      <c r="I239" s="118"/>
      <c r="J239" s="95">
        <f>J240</f>
        <v>2032.11</v>
      </c>
    </row>
    <row r="240" spans="2:10" ht="41.25" customHeight="1">
      <c r="B240" s="62" t="s">
        <v>188</v>
      </c>
      <c r="C240" s="85" t="s">
        <v>11</v>
      </c>
      <c r="D240" s="117" t="s">
        <v>27</v>
      </c>
      <c r="E240" s="205" t="s">
        <v>140</v>
      </c>
      <c r="F240" s="206" t="s">
        <v>67</v>
      </c>
      <c r="G240" s="206" t="s">
        <v>15</v>
      </c>
      <c r="H240" s="166" t="s">
        <v>68</v>
      </c>
      <c r="I240" s="118"/>
      <c r="J240" s="95">
        <f>J241+J243</f>
        <v>2032.11</v>
      </c>
    </row>
    <row r="241" spans="2:10" ht="41.25" customHeight="1">
      <c r="B241" s="62" t="s">
        <v>397</v>
      </c>
      <c r="C241" s="85" t="s">
        <v>11</v>
      </c>
      <c r="D241" s="117" t="s">
        <v>27</v>
      </c>
      <c r="E241" s="207" t="s">
        <v>140</v>
      </c>
      <c r="F241" s="207" t="s">
        <v>67</v>
      </c>
      <c r="G241" s="207" t="s">
        <v>15</v>
      </c>
      <c r="H241" s="207" t="s">
        <v>189</v>
      </c>
      <c r="I241" s="118"/>
      <c r="J241" s="95">
        <f>J242</f>
        <v>1532.11</v>
      </c>
    </row>
    <row r="242" spans="2:10" ht="47.25" customHeight="1">
      <c r="B242" s="62" t="s">
        <v>190</v>
      </c>
      <c r="C242" s="85" t="s">
        <v>11</v>
      </c>
      <c r="D242" s="117" t="s">
        <v>27</v>
      </c>
      <c r="E242" s="208" t="s">
        <v>140</v>
      </c>
      <c r="F242" s="209" t="s">
        <v>67</v>
      </c>
      <c r="G242" s="209" t="s">
        <v>15</v>
      </c>
      <c r="H242" s="209" t="s">
        <v>189</v>
      </c>
      <c r="I242" s="118" t="s">
        <v>191</v>
      </c>
      <c r="J242" s="95">
        <f>'приложение 5 2020г'!K360</f>
        <v>1532.11</v>
      </c>
    </row>
    <row r="243" spans="2:10" ht="47.25" customHeight="1">
      <c r="B243" s="62" t="s">
        <v>398</v>
      </c>
      <c r="C243" s="85" t="s">
        <v>11</v>
      </c>
      <c r="D243" s="117" t="s">
        <v>27</v>
      </c>
      <c r="E243" s="208" t="s">
        <v>140</v>
      </c>
      <c r="F243" s="209" t="s">
        <v>67</v>
      </c>
      <c r="G243" s="209" t="s">
        <v>15</v>
      </c>
      <c r="H243" s="209" t="s">
        <v>399</v>
      </c>
      <c r="I243" s="118"/>
      <c r="J243" s="95">
        <f>J244</f>
        <v>500.00000000000006</v>
      </c>
    </row>
    <row r="244" spans="2:10" ht="47.25" customHeight="1">
      <c r="B244" s="62" t="s">
        <v>190</v>
      </c>
      <c r="C244" s="85" t="s">
        <v>11</v>
      </c>
      <c r="D244" s="117" t="s">
        <v>27</v>
      </c>
      <c r="E244" s="208" t="s">
        <v>140</v>
      </c>
      <c r="F244" s="209" t="s">
        <v>67</v>
      </c>
      <c r="G244" s="209" t="s">
        <v>15</v>
      </c>
      <c r="H244" s="209" t="s">
        <v>399</v>
      </c>
      <c r="I244" s="118" t="s">
        <v>191</v>
      </c>
      <c r="J244" s="95">
        <f>'приложение 5 2020г'!K362</f>
        <v>500.00000000000006</v>
      </c>
    </row>
    <row r="245" spans="2:11" s="7" customFormat="1" ht="44.25" customHeight="1">
      <c r="B245" s="109" t="s">
        <v>152</v>
      </c>
      <c r="C245" s="85" t="s">
        <v>11</v>
      </c>
      <c r="D245" s="117" t="s">
        <v>27</v>
      </c>
      <c r="E245" s="123" t="s">
        <v>153</v>
      </c>
      <c r="F245" s="156" t="s">
        <v>67</v>
      </c>
      <c r="G245" s="156" t="s">
        <v>5</v>
      </c>
      <c r="H245" s="85" t="s">
        <v>68</v>
      </c>
      <c r="I245" s="120"/>
      <c r="J245" s="95">
        <f>J246</f>
        <v>2982</v>
      </c>
      <c r="K245" s="12"/>
    </row>
    <row r="246" spans="2:10" s="7" customFormat="1" ht="50.25" customHeight="1">
      <c r="B246" s="163" t="s">
        <v>192</v>
      </c>
      <c r="C246" s="85" t="s">
        <v>11</v>
      </c>
      <c r="D246" s="117" t="s">
        <v>27</v>
      </c>
      <c r="E246" s="78" t="s">
        <v>153</v>
      </c>
      <c r="F246" s="78" t="s">
        <v>77</v>
      </c>
      <c r="G246" s="78" t="s">
        <v>5</v>
      </c>
      <c r="H246" s="78" t="s">
        <v>68</v>
      </c>
      <c r="I246" s="120"/>
      <c r="J246" s="95">
        <f>J247</f>
        <v>2982</v>
      </c>
    </row>
    <row r="247" spans="2:10" s="7" customFormat="1" ht="44.25" customHeight="1">
      <c r="B247" s="109" t="s">
        <v>193</v>
      </c>
      <c r="C247" s="85" t="s">
        <v>11</v>
      </c>
      <c r="D247" s="117" t="s">
        <v>27</v>
      </c>
      <c r="E247" s="123" t="s">
        <v>153</v>
      </c>
      <c r="F247" s="156" t="s">
        <v>77</v>
      </c>
      <c r="G247" s="156" t="s">
        <v>4</v>
      </c>
      <c r="H247" s="85" t="s">
        <v>68</v>
      </c>
      <c r="I247" s="120"/>
      <c r="J247" s="95">
        <f>J248</f>
        <v>2982</v>
      </c>
    </row>
    <row r="248" spans="2:10" s="7" customFormat="1" ht="30.75" customHeight="1">
      <c r="B248" s="109" t="s">
        <v>194</v>
      </c>
      <c r="C248" s="85" t="s">
        <v>11</v>
      </c>
      <c r="D248" s="117" t="s">
        <v>27</v>
      </c>
      <c r="E248" s="78" t="s">
        <v>153</v>
      </c>
      <c r="F248" s="78" t="s">
        <v>77</v>
      </c>
      <c r="G248" s="78" t="s">
        <v>4</v>
      </c>
      <c r="H248" s="78" t="s">
        <v>195</v>
      </c>
      <c r="I248" s="120"/>
      <c r="J248" s="95">
        <f>J249+J250+J251</f>
        <v>2982</v>
      </c>
    </row>
    <row r="249" spans="2:10" s="7" customFormat="1" ht="33" customHeight="1">
      <c r="B249" s="62" t="s">
        <v>73</v>
      </c>
      <c r="C249" s="85" t="s">
        <v>11</v>
      </c>
      <c r="D249" s="117" t="s">
        <v>27</v>
      </c>
      <c r="E249" s="123" t="s">
        <v>153</v>
      </c>
      <c r="F249" s="156" t="s">
        <v>77</v>
      </c>
      <c r="G249" s="156" t="s">
        <v>4</v>
      </c>
      <c r="H249" s="85" t="s">
        <v>195</v>
      </c>
      <c r="I249" s="117" t="s">
        <v>74</v>
      </c>
      <c r="J249" s="122">
        <f>'приложение 5 2020г'!K469</f>
        <v>2677</v>
      </c>
    </row>
    <row r="250" spans="2:11" s="7" customFormat="1" ht="39" customHeight="1">
      <c r="B250" s="62" t="s">
        <v>78</v>
      </c>
      <c r="C250" s="85" t="s">
        <v>11</v>
      </c>
      <c r="D250" s="117" t="s">
        <v>27</v>
      </c>
      <c r="E250" s="78" t="s">
        <v>153</v>
      </c>
      <c r="F250" s="78" t="s">
        <v>77</v>
      </c>
      <c r="G250" s="78" t="s">
        <v>4</v>
      </c>
      <c r="H250" s="78" t="s">
        <v>195</v>
      </c>
      <c r="I250" s="117" t="s">
        <v>79</v>
      </c>
      <c r="J250" s="122">
        <f>'приложение 5 2020г'!K470</f>
        <v>182.2</v>
      </c>
      <c r="K250" s="11"/>
    </row>
    <row r="251" spans="2:11" s="7" customFormat="1" ht="18" customHeight="1">
      <c r="B251" s="62" t="s">
        <v>80</v>
      </c>
      <c r="C251" s="85" t="s">
        <v>11</v>
      </c>
      <c r="D251" s="117" t="s">
        <v>27</v>
      </c>
      <c r="E251" s="123" t="s">
        <v>153</v>
      </c>
      <c r="F251" s="156" t="s">
        <v>77</v>
      </c>
      <c r="G251" s="156" t="s">
        <v>4</v>
      </c>
      <c r="H251" s="85" t="s">
        <v>195</v>
      </c>
      <c r="I251" s="117" t="s">
        <v>81</v>
      </c>
      <c r="J251" s="122">
        <f>'приложение 5 2020г'!K471</f>
        <v>122.8</v>
      </c>
      <c r="K251" s="11"/>
    </row>
    <row r="252" spans="2:11" s="7" customFormat="1" ht="44.25" customHeight="1">
      <c r="B252" s="109" t="s">
        <v>446</v>
      </c>
      <c r="C252" s="85" t="s">
        <v>11</v>
      </c>
      <c r="D252" s="117" t="s">
        <v>27</v>
      </c>
      <c r="E252" s="123" t="s">
        <v>153</v>
      </c>
      <c r="F252" s="156" t="s">
        <v>77</v>
      </c>
      <c r="G252" s="156" t="s">
        <v>4</v>
      </c>
      <c r="H252" s="156" t="s">
        <v>447</v>
      </c>
      <c r="I252" s="118"/>
      <c r="J252" s="95">
        <v>80</v>
      </c>
      <c r="K252" s="11"/>
    </row>
    <row r="253" spans="2:11" s="7" customFormat="1" ht="36" customHeight="1">
      <c r="B253" s="62" t="s">
        <v>73</v>
      </c>
      <c r="C253" s="85" t="s">
        <v>11</v>
      </c>
      <c r="D253" s="117" t="s">
        <v>27</v>
      </c>
      <c r="E253" s="123" t="s">
        <v>153</v>
      </c>
      <c r="F253" s="156" t="s">
        <v>77</v>
      </c>
      <c r="G253" s="156" t="s">
        <v>4</v>
      </c>
      <c r="H253" s="156" t="s">
        <v>447</v>
      </c>
      <c r="I253" s="118" t="s">
        <v>74</v>
      </c>
      <c r="J253" s="95">
        <f>'приложение 5 2020г'!K473</f>
        <v>460.3</v>
      </c>
      <c r="K253" s="11"/>
    </row>
    <row r="254" spans="2:11" s="7" customFormat="1" ht="44.25" customHeight="1">
      <c r="B254" s="106" t="s">
        <v>196</v>
      </c>
      <c r="C254" s="85" t="s">
        <v>11</v>
      </c>
      <c r="D254" s="117" t="s">
        <v>27</v>
      </c>
      <c r="E254" s="113" t="s">
        <v>7</v>
      </c>
      <c r="F254" s="114" t="s">
        <v>67</v>
      </c>
      <c r="G254" s="114" t="s">
        <v>5</v>
      </c>
      <c r="H254" s="114" t="s">
        <v>68</v>
      </c>
      <c r="I254" s="118"/>
      <c r="J254" s="95">
        <f>J255</f>
        <v>716</v>
      </c>
      <c r="K254" s="11"/>
    </row>
    <row r="255" spans="2:11" s="7" customFormat="1" ht="16.5" customHeight="1">
      <c r="B255" s="97" t="s">
        <v>197</v>
      </c>
      <c r="C255" s="85" t="s">
        <v>11</v>
      </c>
      <c r="D255" s="117" t="s">
        <v>27</v>
      </c>
      <c r="E255" s="113" t="s">
        <v>7</v>
      </c>
      <c r="F255" s="114" t="s">
        <v>104</v>
      </c>
      <c r="G255" s="114" t="s">
        <v>5</v>
      </c>
      <c r="H255" s="90" t="s">
        <v>68</v>
      </c>
      <c r="I255" s="118"/>
      <c r="J255" s="95">
        <f>J256+J259+J262</f>
        <v>716</v>
      </c>
      <c r="K255" s="11"/>
    </row>
    <row r="256" spans="2:11" s="7" customFormat="1" ht="37.5" customHeight="1">
      <c r="B256" s="97" t="s">
        <v>198</v>
      </c>
      <c r="C256" s="85" t="s">
        <v>11</v>
      </c>
      <c r="D256" s="117" t="s">
        <v>27</v>
      </c>
      <c r="E256" s="100" t="s">
        <v>7</v>
      </c>
      <c r="F256" s="100" t="s">
        <v>104</v>
      </c>
      <c r="G256" s="100" t="s">
        <v>4</v>
      </c>
      <c r="H256" s="100" t="s">
        <v>68</v>
      </c>
      <c r="I256" s="118"/>
      <c r="J256" s="95">
        <f>J257</f>
        <v>450</v>
      </c>
      <c r="K256" s="11"/>
    </row>
    <row r="257" spans="2:11" s="7" customFormat="1" ht="18.75" customHeight="1">
      <c r="B257" s="109" t="s">
        <v>199</v>
      </c>
      <c r="C257" s="85" t="s">
        <v>11</v>
      </c>
      <c r="D257" s="117" t="s">
        <v>27</v>
      </c>
      <c r="E257" s="113" t="s">
        <v>7</v>
      </c>
      <c r="F257" s="114" t="s">
        <v>104</v>
      </c>
      <c r="G257" s="114" t="s">
        <v>4</v>
      </c>
      <c r="H257" s="90" t="s">
        <v>200</v>
      </c>
      <c r="I257" s="118"/>
      <c r="J257" s="95">
        <f>J258</f>
        <v>450</v>
      </c>
      <c r="K257" s="11"/>
    </row>
    <row r="258" spans="2:11" s="7" customFormat="1" ht="21" customHeight="1">
      <c r="B258" s="62" t="s">
        <v>90</v>
      </c>
      <c r="C258" s="85" t="s">
        <v>11</v>
      </c>
      <c r="D258" s="117" t="s">
        <v>27</v>
      </c>
      <c r="E258" s="113" t="s">
        <v>7</v>
      </c>
      <c r="F258" s="114" t="s">
        <v>104</v>
      </c>
      <c r="G258" s="114" t="s">
        <v>4</v>
      </c>
      <c r="H258" s="90" t="s">
        <v>200</v>
      </c>
      <c r="I258" s="119">
        <v>610</v>
      </c>
      <c r="J258" s="95">
        <f>'приложение 5 2020г'!K26</f>
        <v>450</v>
      </c>
      <c r="K258" s="11"/>
    </row>
    <row r="259" spans="2:11" s="7" customFormat="1" ht="39.75" customHeight="1">
      <c r="B259" s="62" t="s">
        <v>201</v>
      </c>
      <c r="C259" s="85" t="s">
        <v>11</v>
      </c>
      <c r="D259" s="117" t="s">
        <v>27</v>
      </c>
      <c r="E259" s="100" t="s">
        <v>7</v>
      </c>
      <c r="F259" s="100" t="s">
        <v>104</v>
      </c>
      <c r="G259" s="100" t="s">
        <v>7</v>
      </c>
      <c r="H259" s="100" t="s">
        <v>68</v>
      </c>
      <c r="I259" s="118"/>
      <c r="J259" s="95">
        <f>J260</f>
        <v>216</v>
      </c>
      <c r="K259" s="11"/>
    </row>
    <row r="260" spans="2:11" s="7" customFormat="1" ht="16.5" customHeight="1">
      <c r="B260" s="109" t="s">
        <v>199</v>
      </c>
      <c r="C260" s="85" t="s">
        <v>11</v>
      </c>
      <c r="D260" s="117" t="s">
        <v>27</v>
      </c>
      <c r="E260" s="113" t="s">
        <v>7</v>
      </c>
      <c r="F260" s="114" t="s">
        <v>104</v>
      </c>
      <c r="G260" s="114" t="s">
        <v>7</v>
      </c>
      <c r="H260" s="90" t="s">
        <v>200</v>
      </c>
      <c r="I260" s="118"/>
      <c r="J260" s="95">
        <f>J261</f>
        <v>216</v>
      </c>
      <c r="K260" s="11"/>
    </row>
    <row r="261" spans="2:11" s="7" customFormat="1" ht="16.5" customHeight="1">
      <c r="B261" s="62" t="s">
        <v>90</v>
      </c>
      <c r="C261" s="85" t="s">
        <v>11</v>
      </c>
      <c r="D261" s="117" t="s">
        <v>27</v>
      </c>
      <c r="E261" s="113" t="s">
        <v>7</v>
      </c>
      <c r="F261" s="114" t="s">
        <v>104</v>
      </c>
      <c r="G261" s="114" t="s">
        <v>7</v>
      </c>
      <c r="H261" s="90" t="s">
        <v>200</v>
      </c>
      <c r="I261" s="118" t="s">
        <v>202</v>
      </c>
      <c r="J261" s="95">
        <f>'приложение 5 2020г'!K29</f>
        <v>216</v>
      </c>
      <c r="K261" s="11"/>
    </row>
    <row r="262" spans="2:11" s="7" customFormat="1" ht="28.5" customHeight="1">
      <c r="B262" s="62" t="s">
        <v>203</v>
      </c>
      <c r="C262" s="85" t="s">
        <v>11</v>
      </c>
      <c r="D262" s="117" t="s">
        <v>27</v>
      </c>
      <c r="E262" s="100" t="s">
        <v>7</v>
      </c>
      <c r="F262" s="100" t="s">
        <v>104</v>
      </c>
      <c r="G262" s="100" t="s">
        <v>9</v>
      </c>
      <c r="H262" s="100" t="s">
        <v>68</v>
      </c>
      <c r="I262" s="118"/>
      <c r="J262" s="95">
        <f>J263</f>
        <v>50</v>
      </c>
      <c r="K262" s="11"/>
    </row>
    <row r="263" spans="2:11" s="7" customFormat="1" ht="15.75" customHeight="1">
      <c r="B263" s="97" t="s">
        <v>199</v>
      </c>
      <c r="C263" s="85" t="s">
        <v>11</v>
      </c>
      <c r="D263" s="117" t="s">
        <v>27</v>
      </c>
      <c r="E263" s="113" t="s">
        <v>7</v>
      </c>
      <c r="F263" s="114" t="s">
        <v>104</v>
      </c>
      <c r="G263" s="114" t="s">
        <v>9</v>
      </c>
      <c r="H263" s="90" t="s">
        <v>200</v>
      </c>
      <c r="I263" s="118"/>
      <c r="J263" s="95">
        <f>J264</f>
        <v>50</v>
      </c>
      <c r="K263" s="11"/>
    </row>
    <row r="264" spans="2:11" s="7" customFormat="1" ht="17.25" customHeight="1">
      <c r="B264" s="62" t="s">
        <v>90</v>
      </c>
      <c r="C264" s="85" t="s">
        <v>11</v>
      </c>
      <c r="D264" s="117" t="s">
        <v>27</v>
      </c>
      <c r="E264" s="113" t="s">
        <v>7</v>
      </c>
      <c r="F264" s="114" t="s">
        <v>104</v>
      </c>
      <c r="G264" s="114" t="s">
        <v>9</v>
      </c>
      <c r="H264" s="90" t="s">
        <v>200</v>
      </c>
      <c r="I264" s="118" t="s">
        <v>202</v>
      </c>
      <c r="J264" s="95">
        <f>'приложение 5 2020г'!K32</f>
        <v>50</v>
      </c>
      <c r="K264" s="11"/>
    </row>
    <row r="265" spans="2:11" s="7" customFormat="1" ht="14.25" customHeight="1">
      <c r="B265" s="193" t="s">
        <v>28</v>
      </c>
      <c r="C265" s="111" t="s">
        <v>13</v>
      </c>
      <c r="D265" s="112"/>
      <c r="E265" s="123"/>
      <c r="F265" s="156"/>
      <c r="G265" s="156"/>
      <c r="H265" s="156"/>
      <c r="I265" s="115"/>
      <c r="J265" s="116">
        <f>J266+J272+J295</f>
        <v>7863.360000000001</v>
      </c>
      <c r="K265" s="11"/>
    </row>
    <row r="266" spans="2:11" s="7" customFormat="1" ht="14.25" customHeight="1">
      <c r="B266" s="193" t="s">
        <v>29</v>
      </c>
      <c r="C266" s="111" t="s">
        <v>13</v>
      </c>
      <c r="D266" s="112" t="s">
        <v>4</v>
      </c>
      <c r="E266" s="113"/>
      <c r="F266" s="114"/>
      <c r="G266" s="114"/>
      <c r="H266" s="114"/>
      <c r="I266" s="118"/>
      <c r="J266" s="116">
        <f>J267</f>
        <v>273.2</v>
      </c>
      <c r="K266" s="11"/>
    </row>
    <row r="267" spans="2:11" s="7" customFormat="1" ht="41.25" customHeight="1">
      <c r="B267" s="109" t="s">
        <v>152</v>
      </c>
      <c r="C267" s="85" t="s">
        <v>13</v>
      </c>
      <c r="D267" s="117" t="s">
        <v>4</v>
      </c>
      <c r="E267" s="123" t="s">
        <v>153</v>
      </c>
      <c r="F267" s="156" t="s">
        <v>67</v>
      </c>
      <c r="G267" s="156" t="s">
        <v>5</v>
      </c>
      <c r="H267" s="85" t="s">
        <v>68</v>
      </c>
      <c r="I267" s="118"/>
      <c r="J267" s="95">
        <f>J268</f>
        <v>273.2</v>
      </c>
      <c r="K267" s="11"/>
    </row>
    <row r="268" spans="2:11" s="7" customFormat="1" ht="48" customHeight="1">
      <c r="B268" s="106" t="s">
        <v>204</v>
      </c>
      <c r="C268" s="85" t="s">
        <v>13</v>
      </c>
      <c r="D268" s="117" t="s">
        <v>4</v>
      </c>
      <c r="E268" s="123" t="s">
        <v>153</v>
      </c>
      <c r="F268" s="156" t="s">
        <v>70</v>
      </c>
      <c r="G268" s="156" t="s">
        <v>5</v>
      </c>
      <c r="H268" s="85" t="s">
        <v>68</v>
      </c>
      <c r="I268" s="118"/>
      <c r="J268" s="95">
        <f>J269</f>
        <v>273.2</v>
      </c>
      <c r="K268" s="11"/>
    </row>
    <row r="269" spans="2:11" s="7" customFormat="1" ht="35.25" customHeight="1">
      <c r="B269" s="109" t="s">
        <v>205</v>
      </c>
      <c r="C269" s="85" t="s">
        <v>13</v>
      </c>
      <c r="D269" s="117" t="s">
        <v>4</v>
      </c>
      <c r="E269" s="123" t="s">
        <v>153</v>
      </c>
      <c r="F269" s="156" t="s">
        <v>70</v>
      </c>
      <c r="G269" s="156" t="s">
        <v>13</v>
      </c>
      <c r="H269" s="85" t="s">
        <v>68</v>
      </c>
      <c r="I269" s="118"/>
      <c r="J269" s="95">
        <f>J270</f>
        <v>273.2</v>
      </c>
      <c r="K269" s="11"/>
    </row>
    <row r="270" spans="2:11" s="7" customFormat="1" ht="14.25" customHeight="1">
      <c r="B270" s="195" t="s">
        <v>206</v>
      </c>
      <c r="C270" s="85" t="s">
        <v>13</v>
      </c>
      <c r="D270" s="117" t="s">
        <v>4</v>
      </c>
      <c r="E270" s="78" t="s">
        <v>153</v>
      </c>
      <c r="F270" s="78" t="s">
        <v>70</v>
      </c>
      <c r="G270" s="78" t="s">
        <v>13</v>
      </c>
      <c r="H270" s="78" t="s">
        <v>207</v>
      </c>
      <c r="I270" s="118"/>
      <c r="J270" s="95">
        <f>J271</f>
        <v>273.2</v>
      </c>
      <c r="K270" s="11"/>
    </row>
    <row r="271" spans="2:11" s="7" customFormat="1" ht="30.75" customHeight="1">
      <c r="B271" s="62" t="s">
        <v>78</v>
      </c>
      <c r="C271" s="85" t="s">
        <v>13</v>
      </c>
      <c r="D271" s="117" t="s">
        <v>4</v>
      </c>
      <c r="E271" s="123" t="s">
        <v>153</v>
      </c>
      <c r="F271" s="156" t="s">
        <v>70</v>
      </c>
      <c r="G271" s="156" t="s">
        <v>13</v>
      </c>
      <c r="H271" s="85" t="s">
        <v>207</v>
      </c>
      <c r="I271" s="118" t="s">
        <v>79</v>
      </c>
      <c r="J271" s="95">
        <f>'приложение 5 2020г'!K480</f>
        <v>273.2</v>
      </c>
      <c r="K271" s="11"/>
    </row>
    <row r="272" spans="2:10" s="7" customFormat="1" ht="12.75">
      <c r="B272" s="210" t="s">
        <v>30</v>
      </c>
      <c r="C272" s="111" t="s">
        <v>13</v>
      </c>
      <c r="D272" s="112" t="s">
        <v>7</v>
      </c>
      <c r="E272" s="113"/>
      <c r="F272" s="114"/>
      <c r="G272" s="114"/>
      <c r="H272" s="114"/>
      <c r="I272" s="118"/>
      <c r="J272" s="116">
        <f>J273+J292</f>
        <v>5498.790000000001</v>
      </c>
    </row>
    <row r="273" spans="2:10" s="7" customFormat="1" ht="39" customHeight="1">
      <c r="B273" s="162" t="s">
        <v>466</v>
      </c>
      <c r="C273" s="85" t="s">
        <v>13</v>
      </c>
      <c r="D273" s="117" t="s">
        <v>7</v>
      </c>
      <c r="E273" s="123" t="s">
        <v>21</v>
      </c>
      <c r="F273" s="156" t="s">
        <v>67</v>
      </c>
      <c r="G273" s="156" t="s">
        <v>5</v>
      </c>
      <c r="H273" s="85" t="s">
        <v>68</v>
      </c>
      <c r="I273" s="118"/>
      <c r="J273" s="95">
        <f>J274+J280+J286+J289</f>
        <v>5391.6900000000005</v>
      </c>
    </row>
    <row r="274" spans="2:10" s="7" customFormat="1" ht="38.25">
      <c r="B274" s="106" t="s">
        <v>209</v>
      </c>
      <c r="C274" s="85" t="s">
        <v>13</v>
      </c>
      <c r="D274" s="117" t="s">
        <v>7</v>
      </c>
      <c r="E274" s="78" t="s">
        <v>21</v>
      </c>
      <c r="F274" s="78" t="s">
        <v>67</v>
      </c>
      <c r="G274" s="78" t="s">
        <v>4</v>
      </c>
      <c r="H274" s="78" t="s">
        <v>68</v>
      </c>
      <c r="I274" s="118"/>
      <c r="J274" s="95">
        <f>J275+J277</f>
        <v>2670.71</v>
      </c>
    </row>
    <row r="275" spans="2:10" s="7" customFormat="1" ht="27.75" customHeight="1">
      <c r="B275" s="211" t="s">
        <v>210</v>
      </c>
      <c r="C275" s="85" t="s">
        <v>13</v>
      </c>
      <c r="D275" s="117" t="s">
        <v>7</v>
      </c>
      <c r="E275" s="123" t="s">
        <v>21</v>
      </c>
      <c r="F275" s="156" t="s">
        <v>67</v>
      </c>
      <c r="G275" s="156" t="s">
        <v>4</v>
      </c>
      <c r="H275" s="85" t="s">
        <v>211</v>
      </c>
      <c r="I275" s="118"/>
      <c r="J275" s="95">
        <f>J276</f>
        <v>1204.3200000000002</v>
      </c>
    </row>
    <row r="276" spans="2:10" s="7" customFormat="1" ht="27.75" customHeight="1">
      <c r="B276" s="62" t="s">
        <v>78</v>
      </c>
      <c r="C276" s="85" t="s">
        <v>13</v>
      </c>
      <c r="D276" s="117" t="s">
        <v>7</v>
      </c>
      <c r="E276" s="123" t="s">
        <v>21</v>
      </c>
      <c r="F276" s="156" t="s">
        <v>67</v>
      </c>
      <c r="G276" s="156" t="s">
        <v>4</v>
      </c>
      <c r="H276" s="85" t="s">
        <v>211</v>
      </c>
      <c r="I276" s="118" t="s">
        <v>79</v>
      </c>
      <c r="J276" s="95">
        <f>'приложение 5 2020г'!K368</f>
        <v>1204.3200000000002</v>
      </c>
    </row>
    <row r="277" spans="2:10" s="7" customFormat="1" ht="27.75" customHeight="1">
      <c r="B277" s="174" t="s">
        <v>490</v>
      </c>
      <c r="C277" s="117" t="s">
        <v>13</v>
      </c>
      <c r="D277" s="117" t="s">
        <v>7</v>
      </c>
      <c r="E277" s="78" t="s">
        <v>21</v>
      </c>
      <c r="F277" s="78" t="s">
        <v>67</v>
      </c>
      <c r="G277" s="78" t="s">
        <v>4</v>
      </c>
      <c r="H277" s="78" t="s">
        <v>491</v>
      </c>
      <c r="I277" s="118"/>
      <c r="J277" s="95">
        <f>J278+J279</f>
        <v>1466.39</v>
      </c>
    </row>
    <row r="278" spans="2:10" s="7" customFormat="1" ht="27.75" customHeight="1">
      <c r="B278" s="62" t="s">
        <v>78</v>
      </c>
      <c r="C278" s="117" t="s">
        <v>13</v>
      </c>
      <c r="D278" s="117" t="s">
        <v>7</v>
      </c>
      <c r="E278" s="164" t="s">
        <v>21</v>
      </c>
      <c r="F278" s="165" t="s">
        <v>67</v>
      </c>
      <c r="G278" s="165" t="s">
        <v>4</v>
      </c>
      <c r="H278" s="166" t="s">
        <v>491</v>
      </c>
      <c r="I278" s="118" t="s">
        <v>79</v>
      </c>
      <c r="J278" s="95">
        <f>'приложение 5 2020г'!K370</f>
        <v>62.940000000000055</v>
      </c>
    </row>
    <row r="279" spans="2:10" s="7" customFormat="1" ht="27.75" customHeight="1">
      <c r="B279" s="105" t="s">
        <v>178</v>
      </c>
      <c r="C279" s="117" t="s">
        <v>13</v>
      </c>
      <c r="D279" s="117" t="s">
        <v>7</v>
      </c>
      <c r="E279" s="164" t="s">
        <v>21</v>
      </c>
      <c r="F279" s="165" t="s">
        <v>67</v>
      </c>
      <c r="G279" s="165" t="s">
        <v>4</v>
      </c>
      <c r="H279" s="166" t="s">
        <v>491</v>
      </c>
      <c r="I279" s="118" t="s">
        <v>179</v>
      </c>
      <c r="J279" s="95">
        <f>'приложение 5 2020г'!K642</f>
        <v>1403.45</v>
      </c>
    </row>
    <row r="280" spans="2:10" s="7" customFormat="1" ht="30.75" customHeight="1">
      <c r="B280" s="62" t="s">
        <v>212</v>
      </c>
      <c r="C280" s="85" t="s">
        <v>13</v>
      </c>
      <c r="D280" s="117" t="s">
        <v>7</v>
      </c>
      <c r="E280" s="78" t="s">
        <v>21</v>
      </c>
      <c r="F280" s="78" t="s">
        <v>67</v>
      </c>
      <c r="G280" s="78" t="s">
        <v>7</v>
      </c>
      <c r="H280" s="78" t="s">
        <v>68</v>
      </c>
      <c r="I280" s="118"/>
      <c r="J280" s="95">
        <f>J281+J283</f>
        <v>1514.38</v>
      </c>
    </row>
    <row r="281" spans="2:10" s="7" customFormat="1" ht="25.5">
      <c r="B281" s="211" t="s">
        <v>213</v>
      </c>
      <c r="C281" s="85" t="s">
        <v>13</v>
      </c>
      <c r="D281" s="117" t="s">
        <v>7</v>
      </c>
      <c r="E281" s="123" t="s">
        <v>21</v>
      </c>
      <c r="F281" s="156" t="s">
        <v>67</v>
      </c>
      <c r="G281" s="156" t="s">
        <v>7</v>
      </c>
      <c r="H281" s="85" t="s">
        <v>492</v>
      </c>
      <c r="I281" s="118"/>
      <c r="J281" s="95">
        <f>J282</f>
        <v>920</v>
      </c>
    </row>
    <row r="282" spans="2:10" s="7" customFormat="1" ht="33" customHeight="1">
      <c r="B282" s="62" t="s">
        <v>78</v>
      </c>
      <c r="C282" s="85" t="s">
        <v>13</v>
      </c>
      <c r="D282" s="117" t="s">
        <v>7</v>
      </c>
      <c r="E282" s="78" t="s">
        <v>21</v>
      </c>
      <c r="F282" s="78" t="s">
        <v>67</v>
      </c>
      <c r="G282" s="78" t="s">
        <v>7</v>
      </c>
      <c r="H282" s="78" t="s">
        <v>492</v>
      </c>
      <c r="I282" s="118" t="s">
        <v>79</v>
      </c>
      <c r="J282" s="95">
        <f>'приложение 5 2020г'!K373</f>
        <v>920</v>
      </c>
    </row>
    <row r="283" spans="2:10" s="7" customFormat="1" ht="24" customHeight="1">
      <c r="B283" s="174" t="s">
        <v>490</v>
      </c>
      <c r="C283" s="117" t="s">
        <v>13</v>
      </c>
      <c r="D283" s="117" t="s">
        <v>7</v>
      </c>
      <c r="E283" s="164" t="s">
        <v>21</v>
      </c>
      <c r="F283" s="165" t="s">
        <v>67</v>
      </c>
      <c r="G283" s="165" t="s">
        <v>7</v>
      </c>
      <c r="H283" s="166" t="s">
        <v>491</v>
      </c>
      <c r="I283" s="118"/>
      <c r="J283" s="95">
        <f>J284+J285</f>
        <v>594.38</v>
      </c>
    </row>
    <row r="284" spans="2:10" s="7" customFormat="1" ht="33" customHeight="1">
      <c r="B284" s="62" t="s">
        <v>78</v>
      </c>
      <c r="C284" s="117" t="s">
        <v>13</v>
      </c>
      <c r="D284" s="117" t="s">
        <v>7</v>
      </c>
      <c r="E284" s="164" t="s">
        <v>21</v>
      </c>
      <c r="F284" s="165" t="s">
        <v>67</v>
      </c>
      <c r="G284" s="165" t="s">
        <v>7</v>
      </c>
      <c r="H284" s="166" t="s">
        <v>491</v>
      </c>
      <c r="I284" s="118" t="s">
        <v>79</v>
      </c>
      <c r="J284" s="95">
        <f>'приложение 5 2020г'!K375</f>
        <v>0</v>
      </c>
    </row>
    <row r="285" spans="2:10" s="7" customFormat="1" ht="33" customHeight="1">
      <c r="B285" s="105" t="s">
        <v>178</v>
      </c>
      <c r="C285" s="117" t="s">
        <v>13</v>
      </c>
      <c r="D285" s="117" t="s">
        <v>7</v>
      </c>
      <c r="E285" s="164" t="s">
        <v>21</v>
      </c>
      <c r="F285" s="165" t="s">
        <v>67</v>
      </c>
      <c r="G285" s="165" t="s">
        <v>7</v>
      </c>
      <c r="H285" s="166" t="s">
        <v>491</v>
      </c>
      <c r="I285" s="118" t="s">
        <v>179</v>
      </c>
      <c r="J285" s="95">
        <f>'приложение 5 2020г'!K645</f>
        <v>594.38</v>
      </c>
    </row>
    <row r="286" spans="2:10" s="7" customFormat="1" ht="27" customHeight="1">
      <c r="B286" s="62" t="s">
        <v>493</v>
      </c>
      <c r="C286" s="117" t="s">
        <v>13</v>
      </c>
      <c r="D286" s="117" t="s">
        <v>7</v>
      </c>
      <c r="E286" s="175" t="s">
        <v>21</v>
      </c>
      <c r="F286" s="78" t="s">
        <v>67</v>
      </c>
      <c r="G286" s="78" t="s">
        <v>9</v>
      </c>
      <c r="H286" s="78" t="s">
        <v>68</v>
      </c>
      <c r="I286" s="118"/>
      <c r="J286" s="95">
        <f>J287</f>
        <v>730</v>
      </c>
    </row>
    <row r="287" spans="2:10" s="7" customFormat="1" ht="45" customHeight="1">
      <c r="B287" s="62" t="s">
        <v>544</v>
      </c>
      <c r="C287" s="117" t="s">
        <v>13</v>
      </c>
      <c r="D287" s="117" t="s">
        <v>7</v>
      </c>
      <c r="E287" s="164" t="s">
        <v>21</v>
      </c>
      <c r="F287" s="165" t="s">
        <v>67</v>
      </c>
      <c r="G287" s="165" t="s">
        <v>9</v>
      </c>
      <c r="H287" s="166" t="s">
        <v>214</v>
      </c>
      <c r="I287" s="118"/>
      <c r="J287" s="95">
        <f>J288</f>
        <v>730</v>
      </c>
    </row>
    <row r="288" spans="2:10" s="7" customFormat="1" ht="33" customHeight="1">
      <c r="B288" s="62" t="s">
        <v>78</v>
      </c>
      <c r="C288" s="117" t="s">
        <v>13</v>
      </c>
      <c r="D288" s="117" t="s">
        <v>7</v>
      </c>
      <c r="E288" s="164" t="s">
        <v>21</v>
      </c>
      <c r="F288" s="165" t="s">
        <v>67</v>
      </c>
      <c r="G288" s="165" t="s">
        <v>9</v>
      </c>
      <c r="H288" s="166" t="s">
        <v>214</v>
      </c>
      <c r="I288" s="118" t="s">
        <v>79</v>
      </c>
      <c r="J288" s="95">
        <f>'приложение 5 2020г'!K378</f>
        <v>730</v>
      </c>
    </row>
    <row r="289" spans="2:10" s="7" customFormat="1" ht="33" customHeight="1">
      <c r="B289" s="161" t="s">
        <v>436</v>
      </c>
      <c r="C289" s="117" t="s">
        <v>13</v>
      </c>
      <c r="D289" s="117" t="s">
        <v>7</v>
      </c>
      <c r="E289" s="123" t="s">
        <v>21</v>
      </c>
      <c r="F289" s="156" t="s">
        <v>67</v>
      </c>
      <c r="G289" s="156" t="s">
        <v>11</v>
      </c>
      <c r="H289" s="85" t="s">
        <v>68</v>
      </c>
      <c r="I289" s="118"/>
      <c r="J289" s="95">
        <f>J290</f>
        <v>476.6</v>
      </c>
    </row>
    <row r="290" spans="2:10" s="7" customFormat="1" ht="33" customHeight="1">
      <c r="B290" s="62" t="s">
        <v>546</v>
      </c>
      <c r="C290" s="117" t="s">
        <v>13</v>
      </c>
      <c r="D290" s="117" t="s">
        <v>7</v>
      </c>
      <c r="E290" s="123" t="s">
        <v>21</v>
      </c>
      <c r="F290" s="156" t="s">
        <v>67</v>
      </c>
      <c r="G290" s="156" t="s">
        <v>11</v>
      </c>
      <c r="H290" s="78" t="s">
        <v>545</v>
      </c>
      <c r="I290" s="118"/>
      <c r="J290" s="95">
        <f>J291</f>
        <v>476.6</v>
      </c>
    </row>
    <row r="291" spans="2:10" s="7" customFormat="1" ht="33" customHeight="1">
      <c r="B291" s="62" t="s">
        <v>78</v>
      </c>
      <c r="C291" s="117" t="s">
        <v>13</v>
      </c>
      <c r="D291" s="117" t="s">
        <v>7</v>
      </c>
      <c r="E291" s="123" t="s">
        <v>21</v>
      </c>
      <c r="F291" s="156" t="s">
        <v>67</v>
      </c>
      <c r="G291" s="156" t="s">
        <v>11</v>
      </c>
      <c r="H291" s="176" t="s">
        <v>545</v>
      </c>
      <c r="I291" s="87" t="s">
        <v>79</v>
      </c>
      <c r="J291" s="95">
        <f>'приложение 5 2020г'!K381</f>
        <v>476.6</v>
      </c>
    </row>
    <row r="292" spans="2:10" s="7" customFormat="1" ht="18.75" customHeight="1">
      <c r="B292" s="212" t="s">
        <v>128</v>
      </c>
      <c r="C292" s="118" t="s">
        <v>13</v>
      </c>
      <c r="D292" s="118" t="s">
        <v>7</v>
      </c>
      <c r="E292" s="113" t="s">
        <v>112</v>
      </c>
      <c r="F292" s="114" t="s">
        <v>67</v>
      </c>
      <c r="G292" s="114" t="s">
        <v>5</v>
      </c>
      <c r="H292" s="90" t="s">
        <v>68</v>
      </c>
      <c r="I292" s="118"/>
      <c r="J292" s="95">
        <f>J293</f>
        <v>107.1</v>
      </c>
    </row>
    <row r="293" spans="2:10" s="7" customFormat="1" ht="50.25" customHeight="1">
      <c r="B293" s="174" t="s">
        <v>494</v>
      </c>
      <c r="C293" s="118" t="s">
        <v>13</v>
      </c>
      <c r="D293" s="118" t="s">
        <v>7</v>
      </c>
      <c r="E293" s="113" t="s">
        <v>112</v>
      </c>
      <c r="F293" s="114" t="s">
        <v>67</v>
      </c>
      <c r="G293" s="114" t="s">
        <v>5</v>
      </c>
      <c r="H293" s="90" t="s">
        <v>495</v>
      </c>
      <c r="I293" s="118"/>
      <c r="J293" s="213">
        <f>J294</f>
        <v>107.1</v>
      </c>
    </row>
    <row r="294" spans="2:10" s="7" customFormat="1" ht="31.5" customHeight="1">
      <c r="B294" s="105" t="s">
        <v>178</v>
      </c>
      <c r="C294" s="118" t="s">
        <v>13</v>
      </c>
      <c r="D294" s="118" t="s">
        <v>7</v>
      </c>
      <c r="E294" s="113" t="s">
        <v>112</v>
      </c>
      <c r="F294" s="114" t="s">
        <v>67</v>
      </c>
      <c r="G294" s="114" t="s">
        <v>5</v>
      </c>
      <c r="H294" s="90" t="s">
        <v>495</v>
      </c>
      <c r="I294" s="118" t="s">
        <v>179</v>
      </c>
      <c r="J294" s="213">
        <f>'приложение 5 2020г'!K648</f>
        <v>107.1</v>
      </c>
    </row>
    <row r="295" spans="2:10" s="7" customFormat="1" ht="16.5" customHeight="1">
      <c r="B295" s="193" t="s">
        <v>217</v>
      </c>
      <c r="C295" s="196" t="s">
        <v>13</v>
      </c>
      <c r="D295" s="115" t="s">
        <v>9</v>
      </c>
      <c r="E295" s="134"/>
      <c r="F295" s="135"/>
      <c r="G295" s="135"/>
      <c r="H295" s="135"/>
      <c r="I295" s="115"/>
      <c r="J295" s="116">
        <f>J296</f>
        <v>2091.37</v>
      </c>
    </row>
    <row r="296" spans="2:10" s="7" customFormat="1" ht="42.75" customHeight="1">
      <c r="B296" s="62" t="s">
        <v>218</v>
      </c>
      <c r="C296" s="199" t="s">
        <v>13</v>
      </c>
      <c r="D296" s="200" t="s">
        <v>9</v>
      </c>
      <c r="E296" s="214" t="s">
        <v>219</v>
      </c>
      <c r="F296" s="215" t="s">
        <v>67</v>
      </c>
      <c r="G296" s="215" t="s">
        <v>5</v>
      </c>
      <c r="H296" s="216" t="s">
        <v>68</v>
      </c>
      <c r="I296" s="201"/>
      <c r="J296" s="213">
        <f>J297</f>
        <v>2091.37</v>
      </c>
    </row>
    <row r="297" spans="2:10" s="7" customFormat="1" ht="30.75" customHeight="1">
      <c r="B297" s="62" t="s">
        <v>221</v>
      </c>
      <c r="C297" s="199" t="s">
        <v>13</v>
      </c>
      <c r="D297" s="200" t="s">
        <v>9</v>
      </c>
      <c r="E297" s="217" t="s">
        <v>219</v>
      </c>
      <c r="F297" s="217" t="s">
        <v>67</v>
      </c>
      <c r="G297" s="217" t="s">
        <v>7</v>
      </c>
      <c r="H297" s="217" t="s">
        <v>68</v>
      </c>
      <c r="I297" s="201"/>
      <c r="J297" s="213">
        <f>J298</f>
        <v>2091.37</v>
      </c>
    </row>
    <row r="298" spans="2:10" s="7" customFormat="1" ht="51.75" customHeight="1">
      <c r="B298" s="62" t="s">
        <v>220</v>
      </c>
      <c r="C298" s="199" t="s">
        <v>13</v>
      </c>
      <c r="D298" s="200" t="s">
        <v>9</v>
      </c>
      <c r="E298" s="218" t="s">
        <v>219</v>
      </c>
      <c r="F298" s="219" t="s">
        <v>67</v>
      </c>
      <c r="G298" s="219" t="s">
        <v>7</v>
      </c>
      <c r="H298" s="199" t="s">
        <v>222</v>
      </c>
      <c r="I298" s="201"/>
      <c r="J298" s="213">
        <f>J299</f>
        <v>2091.37</v>
      </c>
    </row>
    <row r="299" spans="2:10" s="7" customFormat="1" ht="31.5" customHeight="1">
      <c r="B299" s="62" t="s">
        <v>78</v>
      </c>
      <c r="C299" s="199" t="s">
        <v>13</v>
      </c>
      <c r="D299" s="200" t="s">
        <v>9</v>
      </c>
      <c r="E299" s="217" t="s">
        <v>219</v>
      </c>
      <c r="F299" s="217" t="s">
        <v>67</v>
      </c>
      <c r="G299" s="217" t="s">
        <v>7</v>
      </c>
      <c r="H299" s="217" t="s">
        <v>222</v>
      </c>
      <c r="I299" s="201" t="s">
        <v>79</v>
      </c>
      <c r="J299" s="213">
        <f>'приложение 5 2020г'!K386</f>
        <v>2091.37</v>
      </c>
    </row>
    <row r="300" spans="2:10" s="7" customFormat="1" ht="19.5" customHeight="1">
      <c r="B300" s="191" t="s">
        <v>32</v>
      </c>
      <c r="C300" s="111" t="s">
        <v>15</v>
      </c>
      <c r="D300" s="112"/>
      <c r="E300" s="113"/>
      <c r="F300" s="114"/>
      <c r="G300" s="114"/>
      <c r="H300" s="114"/>
      <c r="I300" s="220"/>
      <c r="J300" s="202">
        <f>J301</f>
        <v>6661.5</v>
      </c>
    </row>
    <row r="301" spans="2:10" s="7" customFormat="1" ht="21" customHeight="1">
      <c r="B301" s="191" t="s">
        <v>33</v>
      </c>
      <c r="C301" s="111" t="s">
        <v>15</v>
      </c>
      <c r="D301" s="112" t="s">
        <v>13</v>
      </c>
      <c r="E301" s="113"/>
      <c r="F301" s="114"/>
      <c r="G301" s="114"/>
      <c r="H301" s="114"/>
      <c r="I301" s="121"/>
      <c r="J301" s="122">
        <f>J302</f>
        <v>6661.5</v>
      </c>
    </row>
    <row r="302" spans="2:10" s="7" customFormat="1" ht="52.5" customHeight="1">
      <c r="B302" s="106" t="s">
        <v>143</v>
      </c>
      <c r="C302" s="85" t="s">
        <v>15</v>
      </c>
      <c r="D302" s="117" t="s">
        <v>13</v>
      </c>
      <c r="E302" s="123">
        <v>13</v>
      </c>
      <c r="F302" s="156" t="s">
        <v>67</v>
      </c>
      <c r="G302" s="156" t="s">
        <v>5</v>
      </c>
      <c r="H302" s="156" t="s">
        <v>68</v>
      </c>
      <c r="I302" s="120"/>
      <c r="J302" s="95">
        <f>J303+J307+J310+J313+J316+J323</f>
        <v>6661.5</v>
      </c>
    </row>
    <row r="303" spans="2:10" s="7" customFormat="1" ht="33.75" customHeight="1">
      <c r="B303" s="109" t="s">
        <v>223</v>
      </c>
      <c r="C303" s="85" t="s">
        <v>15</v>
      </c>
      <c r="D303" s="117" t="s">
        <v>13</v>
      </c>
      <c r="E303" s="123" t="s">
        <v>19</v>
      </c>
      <c r="F303" s="156" t="s">
        <v>67</v>
      </c>
      <c r="G303" s="156" t="s">
        <v>15</v>
      </c>
      <c r="H303" s="156" t="s">
        <v>68</v>
      </c>
      <c r="I303" s="118"/>
      <c r="J303" s="95">
        <f>J304</f>
        <v>116.5</v>
      </c>
    </row>
    <row r="304" spans="2:10" s="7" customFormat="1" ht="78.75" customHeight="1">
      <c r="B304" s="62" t="s">
        <v>452</v>
      </c>
      <c r="C304" s="85" t="s">
        <v>15</v>
      </c>
      <c r="D304" s="117" t="s">
        <v>13</v>
      </c>
      <c r="E304" s="123" t="s">
        <v>19</v>
      </c>
      <c r="F304" s="156" t="s">
        <v>67</v>
      </c>
      <c r="G304" s="156" t="s">
        <v>15</v>
      </c>
      <c r="H304" s="114" t="s">
        <v>396</v>
      </c>
      <c r="I304" s="118"/>
      <c r="J304" s="95">
        <f>J305+J306</f>
        <v>116.5</v>
      </c>
    </row>
    <row r="305" spans="2:10" s="7" customFormat="1" ht="30" customHeight="1">
      <c r="B305" s="62" t="s">
        <v>73</v>
      </c>
      <c r="C305" s="85" t="s">
        <v>15</v>
      </c>
      <c r="D305" s="117" t="s">
        <v>13</v>
      </c>
      <c r="E305" s="123" t="s">
        <v>19</v>
      </c>
      <c r="F305" s="156" t="s">
        <v>67</v>
      </c>
      <c r="G305" s="156" t="s">
        <v>15</v>
      </c>
      <c r="H305" s="114" t="s">
        <v>396</v>
      </c>
      <c r="I305" s="118" t="s">
        <v>74</v>
      </c>
      <c r="J305" s="95">
        <f>'приложение 5 2020г'!K392</f>
        <v>98.7</v>
      </c>
    </row>
    <row r="306" spans="2:10" s="7" customFormat="1" ht="30" customHeight="1">
      <c r="B306" s="62" t="s">
        <v>78</v>
      </c>
      <c r="C306" s="85" t="s">
        <v>15</v>
      </c>
      <c r="D306" s="117" t="s">
        <v>13</v>
      </c>
      <c r="E306" s="123" t="s">
        <v>19</v>
      </c>
      <c r="F306" s="156" t="s">
        <v>67</v>
      </c>
      <c r="G306" s="156" t="s">
        <v>15</v>
      </c>
      <c r="H306" s="114" t="s">
        <v>396</v>
      </c>
      <c r="I306" s="118" t="s">
        <v>79</v>
      </c>
      <c r="J306" s="95">
        <f>'приложение 5 2020г'!K393</f>
        <v>17.8</v>
      </c>
    </row>
    <row r="307" spans="2:10" ht="45.75" customHeight="1">
      <c r="B307" s="109" t="s">
        <v>224</v>
      </c>
      <c r="C307" s="85" t="s">
        <v>15</v>
      </c>
      <c r="D307" s="117" t="s">
        <v>13</v>
      </c>
      <c r="E307" s="78" t="s">
        <v>19</v>
      </c>
      <c r="F307" s="78" t="s">
        <v>67</v>
      </c>
      <c r="G307" s="78" t="s">
        <v>35</v>
      </c>
      <c r="H307" s="78" t="s">
        <v>68</v>
      </c>
      <c r="I307" s="120"/>
      <c r="J307" s="95">
        <f>J308</f>
        <v>997</v>
      </c>
    </row>
    <row r="308" spans="2:10" ht="21" customHeight="1">
      <c r="B308" s="109" t="s">
        <v>145</v>
      </c>
      <c r="C308" s="177" t="s">
        <v>15</v>
      </c>
      <c r="D308" s="117" t="s">
        <v>13</v>
      </c>
      <c r="E308" s="123" t="s">
        <v>19</v>
      </c>
      <c r="F308" s="156" t="s">
        <v>67</v>
      </c>
      <c r="G308" s="156" t="s">
        <v>35</v>
      </c>
      <c r="H308" s="156" t="s">
        <v>146</v>
      </c>
      <c r="I308" s="120"/>
      <c r="J308" s="95">
        <f>J309</f>
        <v>997</v>
      </c>
    </row>
    <row r="309" spans="2:10" ht="36.75" customHeight="1">
      <c r="B309" s="62" t="s">
        <v>78</v>
      </c>
      <c r="C309" s="177" t="s">
        <v>15</v>
      </c>
      <c r="D309" s="117" t="s">
        <v>13</v>
      </c>
      <c r="E309" s="123" t="s">
        <v>19</v>
      </c>
      <c r="F309" s="156" t="s">
        <v>67</v>
      </c>
      <c r="G309" s="156" t="s">
        <v>35</v>
      </c>
      <c r="H309" s="85" t="s">
        <v>146</v>
      </c>
      <c r="I309" s="121">
        <v>240</v>
      </c>
      <c r="J309" s="122">
        <f>'приложение 5 2020г'!K396</f>
        <v>997</v>
      </c>
    </row>
    <row r="310" spans="2:10" ht="43.5" customHeight="1">
      <c r="B310" s="62" t="s">
        <v>225</v>
      </c>
      <c r="C310" s="199" t="s">
        <v>15</v>
      </c>
      <c r="D310" s="200" t="s">
        <v>13</v>
      </c>
      <c r="E310" s="218" t="s">
        <v>19</v>
      </c>
      <c r="F310" s="219" t="s">
        <v>67</v>
      </c>
      <c r="G310" s="219" t="s">
        <v>21</v>
      </c>
      <c r="H310" s="219" t="s">
        <v>146</v>
      </c>
      <c r="I310" s="120"/>
      <c r="J310" s="213">
        <f>J311</f>
        <v>140</v>
      </c>
    </row>
    <row r="311" spans="2:10" ht="27" customHeight="1">
      <c r="B311" s="109" t="s">
        <v>145</v>
      </c>
      <c r="C311" s="199" t="s">
        <v>15</v>
      </c>
      <c r="D311" s="200" t="s">
        <v>13</v>
      </c>
      <c r="E311" s="218" t="s">
        <v>19</v>
      </c>
      <c r="F311" s="219" t="s">
        <v>67</v>
      </c>
      <c r="G311" s="219" t="s">
        <v>21</v>
      </c>
      <c r="H311" s="219" t="s">
        <v>146</v>
      </c>
      <c r="I311" s="120"/>
      <c r="J311" s="213">
        <f>J312</f>
        <v>140</v>
      </c>
    </row>
    <row r="312" spans="2:10" ht="27" customHeight="1">
      <c r="B312" s="62" t="s">
        <v>78</v>
      </c>
      <c r="C312" s="199" t="s">
        <v>15</v>
      </c>
      <c r="D312" s="200" t="s">
        <v>13</v>
      </c>
      <c r="E312" s="218" t="s">
        <v>19</v>
      </c>
      <c r="F312" s="219" t="s">
        <v>67</v>
      </c>
      <c r="G312" s="219" t="s">
        <v>21</v>
      </c>
      <c r="H312" s="219" t="s">
        <v>146</v>
      </c>
      <c r="I312" s="120">
        <v>240</v>
      </c>
      <c r="J312" s="213">
        <f>'приложение 5 2020г'!K399</f>
        <v>140</v>
      </c>
    </row>
    <row r="313" spans="2:10" ht="27" customHeight="1">
      <c r="B313" s="62" t="s">
        <v>226</v>
      </c>
      <c r="C313" s="199" t="s">
        <v>15</v>
      </c>
      <c r="D313" s="200" t="s">
        <v>13</v>
      </c>
      <c r="E313" s="217" t="s">
        <v>19</v>
      </c>
      <c r="F313" s="217" t="s">
        <v>67</v>
      </c>
      <c r="G313" s="217" t="s">
        <v>45</v>
      </c>
      <c r="H313" s="217" t="s">
        <v>146</v>
      </c>
      <c r="I313" s="120"/>
      <c r="J313" s="213">
        <f>J314</f>
        <v>360</v>
      </c>
    </row>
    <row r="314" spans="2:10" ht="19.5" customHeight="1">
      <c r="B314" s="109" t="s">
        <v>145</v>
      </c>
      <c r="C314" s="199" t="s">
        <v>15</v>
      </c>
      <c r="D314" s="200" t="s">
        <v>13</v>
      </c>
      <c r="E314" s="218" t="s">
        <v>19</v>
      </c>
      <c r="F314" s="219" t="s">
        <v>67</v>
      </c>
      <c r="G314" s="219" t="s">
        <v>45</v>
      </c>
      <c r="H314" s="219" t="s">
        <v>146</v>
      </c>
      <c r="I314" s="120"/>
      <c r="J314" s="213">
        <f>J315</f>
        <v>360</v>
      </c>
    </row>
    <row r="315" spans="2:10" ht="27" customHeight="1">
      <c r="B315" s="62" t="s">
        <v>78</v>
      </c>
      <c r="C315" s="199" t="s">
        <v>15</v>
      </c>
      <c r="D315" s="200" t="s">
        <v>13</v>
      </c>
      <c r="E315" s="123" t="s">
        <v>19</v>
      </c>
      <c r="F315" s="156" t="s">
        <v>67</v>
      </c>
      <c r="G315" s="156" t="s">
        <v>45</v>
      </c>
      <c r="H315" s="85" t="s">
        <v>146</v>
      </c>
      <c r="I315" s="120">
        <v>240</v>
      </c>
      <c r="J315" s="213">
        <f>'приложение 5 2020г'!K402</f>
        <v>360</v>
      </c>
    </row>
    <row r="316" spans="2:10" ht="40.5" customHeight="1">
      <c r="B316" s="62" t="s">
        <v>549</v>
      </c>
      <c r="C316" s="199" t="s">
        <v>15</v>
      </c>
      <c r="D316" s="200" t="s">
        <v>13</v>
      </c>
      <c r="E316" s="164" t="s">
        <v>19</v>
      </c>
      <c r="F316" s="165" t="s">
        <v>67</v>
      </c>
      <c r="G316" s="165" t="s">
        <v>27</v>
      </c>
      <c r="H316" s="166" t="s">
        <v>68</v>
      </c>
      <c r="I316" s="120"/>
      <c r="J316" s="213">
        <f>J317+J319+J322</f>
        <v>4960</v>
      </c>
    </row>
    <row r="317" spans="2:10" ht="60.75" customHeight="1">
      <c r="B317" s="62" t="s">
        <v>507</v>
      </c>
      <c r="C317" s="199" t="s">
        <v>15</v>
      </c>
      <c r="D317" s="200" t="s">
        <v>13</v>
      </c>
      <c r="E317" s="164" t="s">
        <v>19</v>
      </c>
      <c r="F317" s="165" t="s">
        <v>67</v>
      </c>
      <c r="G317" s="165" t="s">
        <v>27</v>
      </c>
      <c r="H317" s="166" t="s">
        <v>146</v>
      </c>
      <c r="I317" s="120"/>
      <c r="J317" s="95">
        <f>J318</f>
        <v>2500</v>
      </c>
    </row>
    <row r="318" spans="2:10" ht="29.25" customHeight="1">
      <c r="B318" s="62" t="s">
        <v>78</v>
      </c>
      <c r="C318" s="199" t="s">
        <v>15</v>
      </c>
      <c r="D318" s="200" t="s">
        <v>13</v>
      </c>
      <c r="E318" s="164" t="s">
        <v>19</v>
      </c>
      <c r="F318" s="165" t="s">
        <v>67</v>
      </c>
      <c r="G318" s="165" t="s">
        <v>27</v>
      </c>
      <c r="H318" s="166" t="s">
        <v>146</v>
      </c>
      <c r="I318" s="120">
        <v>240</v>
      </c>
      <c r="J318" s="95">
        <f>'приложение 5 2020г'!K405</f>
        <v>2500</v>
      </c>
    </row>
    <row r="319" spans="2:10" ht="60" customHeight="1">
      <c r="B319" s="62" t="s">
        <v>507</v>
      </c>
      <c r="C319" s="118" t="s">
        <v>15</v>
      </c>
      <c r="D319" s="118" t="s">
        <v>13</v>
      </c>
      <c r="E319" s="164" t="s">
        <v>19</v>
      </c>
      <c r="F319" s="165" t="s">
        <v>67</v>
      </c>
      <c r="G319" s="165" t="s">
        <v>27</v>
      </c>
      <c r="H319" s="166" t="s">
        <v>483</v>
      </c>
      <c r="I319" s="120"/>
      <c r="J319" s="95">
        <f>J320</f>
        <v>1960</v>
      </c>
    </row>
    <row r="320" spans="2:10" ht="29.25" customHeight="1">
      <c r="B320" s="62" t="s">
        <v>78</v>
      </c>
      <c r="C320" s="118" t="s">
        <v>15</v>
      </c>
      <c r="D320" s="118" t="s">
        <v>13</v>
      </c>
      <c r="E320" s="164" t="s">
        <v>19</v>
      </c>
      <c r="F320" s="165" t="s">
        <v>67</v>
      </c>
      <c r="G320" s="165" t="s">
        <v>27</v>
      </c>
      <c r="H320" s="166" t="s">
        <v>483</v>
      </c>
      <c r="I320" s="120">
        <v>240</v>
      </c>
      <c r="J320" s="95">
        <f>'приложение 5 2020г'!K407</f>
        <v>1960</v>
      </c>
    </row>
    <row r="321" spans="2:10" ht="29.25" customHeight="1">
      <c r="B321" s="154" t="s">
        <v>476</v>
      </c>
      <c r="C321" s="118" t="s">
        <v>15</v>
      </c>
      <c r="D321" s="118" t="s">
        <v>13</v>
      </c>
      <c r="E321" s="164" t="s">
        <v>19</v>
      </c>
      <c r="F321" s="165" t="s">
        <v>67</v>
      </c>
      <c r="G321" s="165" t="s">
        <v>27</v>
      </c>
      <c r="H321" s="166" t="s">
        <v>470</v>
      </c>
      <c r="I321" s="120"/>
      <c r="J321" s="95">
        <f>J322</f>
        <v>500</v>
      </c>
    </row>
    <row r="322" spans="2:10" ht="29.25" customHeight="1">
      <c r="B322" s="62" t="s">
        <v>78</v>
      </c>
      <c r="C322" s="118" t="s">
        <v>15</v>
      </c>
      <c r="D322" s="118" t="s">
        <v>13</v>
      </c>
      <c r="E322" s="164" t="s">
        <v>19</v>
      </c>
      <c r="F322" s="165" t="s">
        <v>67</v>
      </c>
      <c r="G322" s="165" t="s">
        <v>27</v>
      </c>
      <c r="H322" s="166" t="s">
        <v>470</v>
      </c>
      <c r="I322" s="120">
        <v>240</v>
      </c>
      <c r="J322" s="95">
        <f>'приложение 5 2020г'!K409</f>
        <v>500</v>
      </c>
    </row>
    <row r="323" spans="2:10" ht="36.75" customHeight="1">
      <c r="B323" s="62" t="s">
        <v>547</v>
      </c>
      <c r="C323" s="118" t="s">
        <v>15</v>
      </c>
      <c r="D323" s="118" t="s">
        <v>13</v>
      </c>
      <c r="E323" s="178" t="s">
        <v>19</v>
      </c>
      <c r="F323" s="179" t="s">
        <v>67</v>
      </c>
      <c r="G323" s="78" t="s">
        <v>19</v>
      </c>
      <c r="H323" s="78" t="s">
        <v>68</v>
      </c>
      <c r="I323" s="120"/>
      <c r="J323" s="95">
        <f>J324</f>
        <v>88</v>
      </c>
    </row>
    <row r="324" spans="2:10" ht="39" customHeight="1">
      <c r="B324" s="62" t="s">
        <v>548</v>
      </c>
      <c r="C324" s="118" t="s">
        <v>15</v>
      </c>
      <c r="D324" s="148" t="s">
        <v>13</v>
      </c>
      <c r="E324" s="180" t="s">
        <v>19</v>
      </c>
      <c r="F324" s="165" t="s">
        <v>67</v>
      </c>
      <c r="G324" s="165" t="s">
        <v>19</v>
      </c>
      <c r="H324" s="176" t="s">
        <v>146</v>
      </c>
      <c r="I324" s="181"/>
      <c r="J324" s="95">
        <f>J325</f>
        <v>88</v>
      </c>
    </row>
    <row r="325" spans="2:10" ht="34.5" customHeight="1">
      <c r="B325" s="62" t="s">
        <v>78</v>
      </c>
      <c r="C325" s="118" t="s">
        <v>15</v>
      </c>
      <c r="D325" s="118" t="s">
        <v>13</v>
      </c>
      <c r="E325" s="182" t="s">
        <v>19</v>
      </c>
      <c r="F325" s="183" t="s">
        <v>67</v>
      </c>
      <c r="G325" s="78" t="s">
        <v>19</v>
      </c>
      <c r="H325" s="78" t="s">
        <v>146</v>
      </c>
      <c r="I325" s="120">
        <v>240</v>
      </c>
      <c r="J325" s="95">
        <f>'приложение 5 2020г'!K412</f>
        <v>88</v>
      </c>
    </row>
    <row r="326" spans="2:10" s="7" customFormat="1" ht="19.5" customHeight="1">
      <c r="B326" s="193" t="s">
        <v>34</v>
      </c>
      <c r="C326" s="111" t="s">
        <v>35</v>
      </c>
      <c r="D326" s="112" t="s">
        <v>5</v>
      </c>
      <c r="E326" s="113"/>
      <c r="F326" s="114"/>
      <c r="G326" s="114"/>
      <c r="H326" s="114"/>
      <c r="I326" s="192"/>
      <c r="J326" s="116">
        <f>J327+J354+J390+J420+J446</f>
        <v>307601</v>
      </c>
    </row>
    <row r="327" spans="2:10" s="7" customFormat="1" ht="14.25" customHeight="1">
      <c r="B327" s="191" t="s">
        <v>36</v>
      </c>
      <c r="C327" s="111" t="s">
        <v>35</v>
      </c>
      <c r="D327" s="112" t="s">
        <v>4</v>
      </c>
      <c r="E327" s="113"/>
      <c r="F327" s="114"/>
      <c r="G327" s="114"/>
      <c r="H327" s="114"/>
      <c r="I327" s="118"/>
      <c r="J327" s="95">
        <f>J328+J351</f>
        <v>90322.3</v>
      </c>
    </row>
    <row r="328" spans="2:10" s="7" customFormat="1" ht="49.5" customHeight="1">
      <c r="B328" s="106" t="s">
        <v>227</v>
      </c>
      <c r="C328" s="85" t="s">
        <v>35</v>
      </c>
      <c r="D328" s="117" t="s">
        <v>4</v>
      </c>
      <c r="E328" s="113" t="s">
        <v>4</v>
      </c>
      <c r="F328" s="114" t="s">
        <v>67</v>
      </c>
      <c r="G328" s="114" t="s">
        <v>5</v>
      </c>
      <c r="H328" s="114" t="s">
        <v>68</v>
      </c>
      <c r="I328" s="121"/>
      <c r="J328" s="95">
        <f>J329</f>
        <v>88722.3</v>
      </c>
    </row>
    <row r="329" spans="2:10" s="7" customFormat="1" ht="30.75" customHeight="1">
      <c r="B329" s="106" t="s">
        <v>228</v>
      </c>
      <c r="C329" s="85"/>
      <c r="D329" s="117"/>
      <c r="E329" s="134" t="s">
        <v>4</v>
      </c>
      <c r="F329" s="135" t="s">
        <v>70</v>
      </c>
      <c r="G329" s="135" t="s">
        <v>5</v>
      </c>
      <c r="H329" s="135" t="s">
        <v>68</v>
      </c>
      <c r="I329" s="120"/>
      <c r="J329" s="95">
        <f>J330+J333+J336+J341+J344+J348</f>
        <v>88722.3</v>
      </c>
    </row>
    <row r="330" spans="2:10" s="7" customFormat="1" ht="72" customHeight="1">
      <c r="B330" s="106" t="s">
        <v>229</v>
      </c>
      <c r="C330" s="85" t="s">
        <v>35</v>
      </c>
      <c r="D330" s="117" t="s">
        <v>4</v>
      </c>
      <c r="E330" s="134" t="s">
        <v>4</v>
      </c>
      <c r="F330" s="135" t="s">
        <v>70</v>
      </c>
      <c r="G330" s="135" t="s">
        <v>4</v>
      </c>
      <c r="H330" s="135" t="s">
        <v>68</v>
      </c>
      <c r="I330" s="118"/>
      <c r="J330" s="95">
        <f>J331</f>
        <v>61834.799999999996</v>
      </c>
    </row>
    <row r="331" spans="2:10" s="7" customFormat="1" ht="32.25" customHeight="1">
      <c r="B331" s="62" t="s">
        <v>230</v>
      </c>
      <c r="C331" s="85" t="s">
        <v>35</v>
      </c>
      <c r="D331" s="117" t="s">
        <v>4</v>
      </c>
      <c r="E331" s="113" t="s">
        <v>4</v>
      </c>
      <c r="F331" s="114" t="s">
        <v>70</v>
      </c>
      <c r="G331" s="114" t="s">
        <v>4</v>
      </c>
      <c r="H331" s="114" t="s">
        <v>231</v>
      </c>
      <c r="I331" s="121"/>
      <c r="J331" s="95">
        <f>J332</f>
        <v>61834.799999999996</v>
      </c>
    </row>
    <row r="332" spans="2:10" s="7" customFormat="1" ht="12.75">
      <c r="B332" s="62" t="s">
        <v>90</v>
      </c>
      <c r="C332" s="85" t="s">
        <v>35</v>
      </c>
      <c r="D332" s="117" t="s">
        <v>4</v>
      </c>
      <c r="E332" s="131" t="s">
        <v>4</v>
      </c>
      <c r="F332" s="132" t="s">
        <v>70</v>
      </c>
      <c r="G332" s="132" t="s">
        <v>4</v>
      </c>
      <c r="H332" s="132" t="s">
        <v>231</v>
      </c>
      <c r="I332" s="118" t="s">
        <v>202</v>
      </c>
      <c r="J332" s="95">
        <f>'приложение 5 2020г'!K495</f>
        <v>61834.799999999996</v>
      </c>
    </row>
    <row r="333" spans="2:10" s="7" customFormat="1" ht="83.25" customHeight="1">
      <c r="B333" s="109" t="s">
        <v>232</v>
      </c>
      <c r="C333" s="85" t="s">
        <v>35</v>
      </c>
      <c r="D333" s="117" t="s">
        <v>4</v>
      </c>
      <c r="E333" s="113" t="s">
        <v>4</v>
      </c>
      <c r="F333" s="114" t="s">
        <v>70</v>
      </c>
      <c r="G333" s="114" t="s">
        <v>7</v>
      </c>
      <c r="H333" s="90" t="s">
        <v>68</v>
      </c>
      <c r="I333" s="118"/>
      <c r="J333" s="95">
        <f>J334</f>
        <v>200</v>
      </c>
    </row>
    <row r="334" spans="2:10" s="7" customFormat="1" ht="58.5" customHeight="1">
      <c r="B334" s="186" t="s">
        <v>233</v>
      </c>
      <c r="C334" s="85" t="s">
        <v>35</v>
      </c>
      <c r="D334" s="117" t="s">
        <v>4</v>
      </c>
      <c r="E334" s="123" t="s">
        <v>4</v>
      </c>
      <c r="F334" s="156" t="s">
        <v>70</v>
      </c>
      <c r="G334" s="156" t="s">
        <v>7</v>
      </c>
      <c r="H334" s="156" t="s">
        <v>234</v>
      </c>
      <c r="I334" s="118"/>
      <c r="J334" s="95">
        <f>J335</f>
        <v>200</v>
      </c>
    </row>
    <row r="335" spans="2:10" s="7" customFormat="1" ht="16.5" customHeight="1">
      <c r="B335" s="62" t="s">
        <v>235</v>
      </c>
      <c r="C335" s="85" t="s">
        <v>35</v>
      </c>
      <c r="D335" s="117" t="s">
        <v>4</v>
      </c>
      <c r="E335" s="123" t="s">
        <v>4</v>
      </c>
      <c r="F335" s="156" t="s">
        <v>70</v>
      </c>
      <c r="G335" s="156" t="s">
        <v>7</v>
      </c>
      <c r="H335" s="156" t="s">
        <v>234</v>
      </c>
      <c r="I335" s="118" t="s">
        <v>202</v>
      </c>
      <c r="J335" s="95">
        <f>'приложение 5 2020г'!K498</f>
        <v>200</v>
      </c>
    </row>
    <row r="336" spans="2:10" s="7" customFormat="1" ht="36.75" customHeight="1">
      <c r="B336" s="109" t="s">
        <v>236</v>
      </c>
      <c r="C336" s="85" t="s">
        <v>35</v>
      </c>
      <c r="D336" s="117" t="s">
        <v>4</v>
      </c>
      <c r="E336" s="113" t="s">
        <v>4</v>
      </c>
      <c r="F336" s="114" t="s">
        <v>70</v>
      </c>
      <c r="G336" s="114" t="s">
        <v>9</v>
      </c>
      <c r="H336" s="90" t="s">
        <v>68</v>
      </c>
      <c r="I336" s="120"/>
      <c r="J336" s="95">
        <f>J337+J339</f>
        <v>24608.9</v>
      </c>
    </row>
    <row r="337" spans="2:10" s="7" customFormat="1" ht="34.5" customHeight="1">
      <c r="B337" s="62" t="s">
        <v>237</v>
      </c>
      <c r="C337" s="85" t="s">
        <v>35</v>
      </c>
      <c r="D337" s="117" t="s">
        <v>4</v>
      </c>
      <c r="E337" s="113" t="s">
        <v>4</v>
      </c>
      <c r="F337" s="114" t="s">
        <v>70</v>
      </c>
      <c r="G337" s="114" t="s">
        <v>9</v>
      </c>
      <c r="H337" s="90" t="s">
        <v>238</v>
      </c>
      <c r="I337" s="120"/>
      <c r="J337" s="95">
        <f>J338</f>
        <v>18285</v>
      </c>
    </row>
    <row r="338" spans="2:10" ht="21.75" customHeight="1">
      <c r="B338" s="62" t="s">
        <v>90</v>
      </c>
      <c r="C338" s="85" t="s">
        <v>35</v>
      </c>
      <c r="D338" s="117" t="s">
        <v>4</v>
      </c>
      <c r="E338" s="100" t="s">
        <v>4</v>
      </c>
      <c r="F338" s="100" t="s">
        <v>70</v>
      </c>
      <c r="G338" s="100" t="s">
        <v>9</v>
      </c>
      <c r="H338" s="100" t="s">
        <v>238</v>
      </c>
      <c r="I338" s="120">
        <v>610</v>
      </c>
      <c r="J338" s="95">
        <f>'приложение 5 2020г'!K501</f>
        <v>18285</v>
      </c>
    </row>
    <row r="339" spans="2:10" ht="45.75" customHeight="1">
      <c r="B339" s="109" t="s">
        <v>446</v>
      </c>
      <c r="C339" s="85" t="s">
        <v>35</v>
      </c>
      <c r="D339" s="117" t="s">
        <v>4</v>
      </c>
      <c r="E339" s="113" t="s">
        <v>4</v>
      </c>
      <c r="F339" s="114" t="s">
        <v>70</v>
      </c>
      <c r="G339" s="114" t="s">
        <v>9</v>
      </c>
      <c r="H339" s="85" t="s">
        <v>447</v>
      </c>
      <c r="I339" s="120"/>
      <c r="J339" s="95">
        <f>J340</f>
        <v>6323.9</v>
      </c>
    </row>
    <row r="340" spans="2:10" s="7" customFormat="1" ht="23.25" customHeight="1">
      <c r="B340" s="109" t="s">
        <v>90</v>
      </c>
      <c r="C340" s="85" t="s">
        <v>35</v>
      </c>
      <c r="D340" s="117" t="s">
        <v>4</v>
      </c>
      <c r="E340" s="100" t="s">
        <v>4</v>
      </c>
      <c r="F340" s="100" t="s">
        <v>70</v>
      </c>
      <c r="G340" s="100" t="s">
        <v>9</v>
      </c>
      <c r="H340" s="88" t="s">
        <v>447</v>
      </c>
      <c r="I340" s="120">
        <v>610</v>
      </c>
      <c r="J340" s="95">
        <f>'приложение 5 2020г'!K503</f>
        <v>6323.9</v>
      </c>
    </row>
    <row r="341" spans="2:10" s="7" customFormat="1" ht="34.5" customHeight="1">
      <c r="B341" s="62" t="s">
        <v>392</v>
      </c>
      <c r="C341" s="85" t="s">
        <v>35</v>
      </c>
      <c r="D341" s="117" t="s">
        <v>4</v>
      </c>
      <c r="E341" s="126" t="s">
        <v>4</v>
      </c>
      <c r="F341" s="98" t="s">
        <v>70</v>
      </c>
      <c r="G341" s="98" t="s">
        <v>11</v>
      </c>
      <c r="H341" s="130" t="s">
        <v>68</v>
      </c>
      <c r="I341" s="120"/>
      <c r="J341" s="95">
        <f>J342</f>
        <v>400</v>
      </c>
    </row>
    <row r="342" spans="2:10" s="7" customFormat="1" ht="23.25" customHeight="1">
      <c r="B342" s="62" t="s">
        <v>393</v>
      </c>
      <c r="C342" s="85"/>
      <c r="D342" s="117"/>
      <c r="E342" s="126" t="s">
        <v>4</v>
      </c>
      <c r="F342" s="98" t="s">
        <v>70</v>
      </c>
      <c r="G342" s="98" t="s">
        <v>11</v>
      </c>
      <c r="H342" s="130" t="s">
        <v>238</v>
      </c>
      <c r="I342" s="120"/>
      <c r="J342" s="95">
        <f>J343</f>
        <v>400</v>
      </c>
    </row>
    <row r="343" spans="2:10" s="7" customFormat="1" ht="18" customHeight="1">
      <c r="B343" s="62" t="s">
        <v>90</v>
      </c>
      <c r="C343" s="85" t="s">
        <v>35</v>
      </c>
      <c r="D343" s="117" t="s">
        <v>4</v>
      </c>
      <c r="E343" s="100" t="s">
        <v>4</v>
      </c>
      <c r="F343" s="100" t="s">
        <v>70</v>
      </c>
      <c r="G343" s="100" t="s">
        <v>11</v>
      </c>
      <c r="H343" s="100" t="s">
        <v>238</v>
      </c>
      <c r="I343" s="120">
        <v>610</v>
      </c>
      <c r="J343" s="95">
        <f>'приложение 5 2020г'!K506</f>
        <v>400</v>
      </c>
    </row>
    <row r="344" spans="2:10" s="7" customFormat="1" ht="103.5" customHeight="1">
      <c r="B344" s="62" t="s">
        <v>566</v>
      </c>
      <c r="C344" s="85" t="s">
        <v>35</v>
      </c>
      <c r="D344" s="117" t="s">
        <v>4</v>
      </c>
      <c r="E344" s="113" t="s">
        <v>4</v>
      </c>
      <c r="F344" s="114" t="s">
        <v>70</v>
      </c>
      <c r="G344" s="114" t="s">
        <v>13</v>
      </c>
      <c r="H344" s="114" t="s">
        <v>68</v>
      </c>
      <c r="I344" s="118"/>
      <c r="J344" s="95">
        <f>J345</f>
        <v>978.6</v>
      </c>
    </row>
    <row r="345" spans="2:10" s="7" customFormat="1" ht="95.25" customHeight="1">
      <c r="B345" s="62" t="s">
        <v>565</v>
      </c>
      <c r="C345" s="85" t="s">
        <v>35</v>
      </c>
      <c r="D345" s="117" t="s">
        <v>4</v>
      </c>
      <c r="E345" s="113"/>
      <c r="F345" s="114" t="s">
        <v>70</v>
      </c>
      <c r="G345" s="114" t="s">
        <v>13</v>
      </c>
      <c r="H345" s="114" t="s">
        <v>454</v>
      </c>
      <c r="I345" s="118"/>
      <c r="J345" s="95">
        <f>J347+J346</f>
        <v>978.6</v>
      </c>
    </row>
    <row r="346" spans="2:10" s="7" customFormat="1" ht="25.5" customHeight="1">
      <c r="B346" s="62" t="s">
        <v>78</v>
      </c>
      <c r="C346" s="85" t="s">
        <v>35</v>
      </c>
      <c r="D346" s="117" t="s">
        <v>4</v>
      </c>
      <c r="E346" s="113" t="s">
        <v>4</v>
      </c>
      <c r="F346" s="114" t="s">
        <v>70</v>
      </c>
      <c r="G346" s="114" t="s">
        <v>13</v>
      </c>
      <c r="H346" s="114" t="s">
        <v>454</v>
      </c>
      <c r="I346" s="118" t="s">
        <v>79</v>
      </c>
      <c r="J346" s="95">
        <f>'приложение 5 2020г'!K509</f>
        <v>0</v>
      </c>
    </row>
    <row r="347" spans="2:10" s="7" customFormat="1" ht="18" customHeight="1">
      <c r="B347" s="62" t="s">
        <v>90</v>
      </c>
      <c r="C347" s="85" t="s">
        <v>35</v>
      </c>
      <c r="D347" s="117" t="s">
        <v>4</v>
      </c>
      <c r="E347" s="113" t="s">
        <v>4</v>
      </c>
      <c r="F347" s="114" t="s">
        <v>70</v>
      </c>
      <c r="G347" s="114" t="s">
        <v>13</v>
      </c>
      <c r="H347" s="114" t="s">
        <v>454</v>
      </c>
      <c r="I347" s="118" t="s">
        <v>202</v>
      </c>
      <c r="J347" s="95">
        <f>'приложение 5 2020г'!K510</f>
        <v>978.6</v>
      </c>
    </row>
    <row r="348" spans="2:10" s="7" customFormat="1" ht="39" customHeight="1">
      <c r="B348" s="62" t="s">
        <v>499</v>
      </c>
      <c r="C348" s="117" t="s">
        <v>35</v>
      </c>
      <c r="D348" s="117" t="s">
        <v>4</v>
      </c>
      <c r="E348" s="113" t="s">
        <v>4</v>
      </c>
      <c r="F348" s="114" t="s">
        <v>70</v>
      </c>
      <c r="G348" s="114" t="s">
        <v>35</v>
      </c>
      <c r="H348" s="114" t="s">
        <v>68</v>
      </c>
      <c r="I348" s="118"/>
      <c r="J348" s="95">
        <f>J349</f>
        <v>700</v>
      </c>
    </row>
    <row r="349" spans="2:10" s="7" customFormat="1" ht="44.25" customHeight="1">
      <c r="B349" s="62" t="s">
        <v>498</v>
      </c>
      <c r="C349" s="117" t="s">
        <v>35</v>
      </c>
      <c r="D349" s="117" t="s">
        <v>4</v>
      </c>
      <c r="E349" s="113" t="s">
        <v>4</v>
      </c>
      <c r="F349" s="114" t="s">
        <v>70</v>
      </c>
      <c r="G349" s="114" t="s">
        <v>35</v>
      </c>
      <c r="H349" s="114" t="s">
        <v>238</v>
      </c>
      <c r="I349" s="118"/>
      <c r="J349" s="95">
        <f>J350</f>
        <v>700</v>
      </c>
    </row>
    <row r="350" spans="2:10" s="7" customFormat="1" ht="18" customHeight="1">
      <c r="B350" s="62" t="s">
        <v>90</v>
      </c>
      <c r="C350" s="117" t="s">
        <v>35</v>
      </c>
      <c r="D350" s="117" t="s">
        <v>4</v>
      </c>
      <c r="E350" s="113" t="s">
        <v>4</v>
      </c>
      <c r="F350" s="114" t="s">
        <v>70</v>
      </c>
      <c r="G350" s="114" t="s">
        <v>35</v>
      </c>
      <c r="H350" s="114" t="s">
        <v>238</v>
      </c>
      <c r="I350" s="118" t="s">
        <v>202</v>
      </c>
      <c r="J350" s="95">
        <f>'приложение 5 2020г'!K513</f>
        <v>700</v>
      </c>
    </row>
    <row r="351" spans="2:10" s="7" customFormat="1" ht="18" customHeight="1">
      <c r="B351" s="62" t="s">
        <v>94</v>
      </c>
      <c r="C351" s="87" t="s">
        <v>35</v>
      </c>
      <c r="D351" s="148" t="s">
        <v>4</v>
      </c>
      <c r="E351" s="113" t="s">
        <v>95</v>
      </c>
      <c r="F351" s="114" t="s">
        <v>67</v>
      </c>
      <c r="G351" s="114" t="s">
        <v>5</v>
      </c>
      <c r="H351" s="114" t="s">
        <v>68</v>
      </c>
      <c r="I351" s="120"/>
      <c r="J351" s="95">
        <f>J352</f>
        <v>1600</v>
      </c>
    </row>
    <row r="352" spans="2:10" s="7" customFormat="1" ht="30.75" customHeight="1">
      <c r="B352" s="106" t="s">
        <v>239</v>
      </c>
      <c r="C352" s="87" t="s">
        <v>35</v>
      </c>
      <c r="D352" s="148" t="s">
        <v>4</v>
      </c>
      <c r="E352" s="113" t="s">
        <v>95</v>
      </c>
      <c r="F352" s="114" t="s">
        <v>67</v>
      </c>
      <c r="G352" s="114" t="s">
        <v>5</v>
      </c>
      <c r="H352" s="114" t="s">
        <v>231</v>
      </c>
      <c r="I352" s="118"/>
      <c r="J352" s="95">
        <f>J353</f>
        <v>1600</v>
      </c>
    </row>
    <row r="353" spans="2:10" s="7" customFormat="1" ht="16.5" customHeight="1">
      <c r="B353" s="106" t="s">
        <v>125</v>
      </c>
      <c r="C353" s="87" t="s">
        <v>35</v>
      </c>
      <c r="D353" s="148" t="s">
        <v>4</v>
      </c>
      <c r="E353" s="113" t="s">
        <v>95</v>
      </c>
      <c r="F353" s="114" t="s">
        <v>67</v>
      </c>
      <c r="G353" s="114" t="s">
        <v>5</v>
      </c>
      <c r="H353" s="114" t="s">
        <v>231</v>
      </c>
      <c r="I353" s="118" t="s">
        <v>126</v>
      </c>
      <c r="J353" s="95">
        <f>'приложение 5 2020г'!K417</f>
        <v>1600</v>
      </c>
    </row>
    <row r="354" spans="2:10" s="7" customFormat="1" ht="18" customHeight="1">
      <c r="B354" s="193" t="s">
        <v>240</v>
      </c>
      <c r="C354" s="111" t="s">
        <v>35</v>
      </c>
      <c r="D354" s="112" t="s">
        <v>7</v>
      </c>
      <c r="E354" s="113"/>
      <c r="F354" s="114"/>
      <c r="G354" s="114"/>
      <c r="H354" s="114"/>
      <c r="I354" s="115"/>
      <c r="J354" s="116">
        <f>J355</f>
        <v>190378.5</v>
      </c>
    </row>
    <row r="355" spans="2:10" s="7" customFormat="1" ht="45" customHeight="1">
      <c r="B355" s="97" t="s">
        <v>227</v>
      </c>
      <c r="C355" s="85" t="s">
        <v>35</v>
      </c>
      <c r="D355" s="117" t="s">
        <v>7</v>
      </c>
      <c r="E355" s="113" t="s">
        <v>4</v>
      </c>
      <c r="F355" s="114" t="s">
        <v>67</v>
      </c>
      <c r="G355" s="114" t="s">
        <v>5</v>
      </c>
      <c r="H355" s="114" t="s">
        <v>68</v>
      </c>
      <c r="I355" s="118"/>
      <c r="J355" s="95">
        <f>J356</f>
        <v>190378.5</v>
      </c>
    </row>
    <row r="356" spans="2:10" s="7" customFormat="1" ht="45" customHeight="1">
      <c r="B356" s="62" t="s">
        <v>241</v>
      </c>
      <c r="C356" s="85"/>
      <c r="D356" s="117"/>
      <c r="E356" s="113" t="s">
        <v>4</v>
      </c>
      <c r="F356" s="114" t="s">
        <v>77</v>
      </c>
      <c r="G356" s="114" t="s">
        <v>5</v>
      </c>
      <c r="H356" s="90" t="s">
        <v>68</v>
      </c>
      <c r="I356" s="118"/>
      <c r="J356" s="95">
        <f>J357+J362+J369+J372+J378+J381+J384+J387+J375</f>
        <v>190378.5</v>
      </c>
    </row>
    <row r="357" spans="2:10" s="7" customFormat="1" ht="84.75" customHeight="1">
      <c r="B357" s="187" t="s">
        <v>242</v>
      </c>
      <c r="C357" s="85" t="s">
        <v>35</v>
      </c>
      <c r="D357" s="117" t="s">
        <v>7</v>
      </c>
      <c r="E357" s="100" t="s">
        <v>4</v>
      </c>
      <c r="F357" s="100" t="s">
        <v>77</v>
      </c>
      <c r="G357" s="100" t="s">
        <v>4</v>
      </c>
      <c r="H357" s="100" t="s">
        <v>68</v>
      </c>
      <c r="I357" s="118"/>
      <c r="J357" s="95">
        <f>J358+J360</f>
        <v>102309.20000000001</v>
      </c>
    </row>
    <row r="358" spans="2:10" s="7" customFormat="1" ht="34.5" customHeight="1">
      <c r="B358" s="62" t="s">
        <v>230</v>
      </c>
      <c r="C358" s="85" t="s">
        <v>35</v>
      </c>
      <c r="D358" s="117" t="s">
        <v>7</v>
      </c>
      <c r="E358" s="123" t="s">
        <v>4</v>
      </c>
      <c r="F358" s="156" t="s">
        <v>77</v>
      </c>
      <c r="G358" s="156" t="s">
        <v>4</v>
      </c>
      <c r="H358" s="85" t="s">
        <v>231</v>
      </c>
      <c r="I358" s="121" t="s">
        <v>243</v>
      </c>
      <c r="J358" s="122">
        <f>J359</f>
        <v>99314.6</v>
      </c>
    </row>
    <row r="359" spans="2:10" s="7" customFormat="1" ht="18" customHeight="1">
      <c r="B359" s="62" t="s">
        <v>90</v>
      </c>
      <c r="C359" s="85" t="s">
        <v>35</v>
      </c>
      <c r="D359" s="117" t="s">
        <v>7</v>
      </c>
      <c r="E359" s="78" t="s">
        <v>4</v>
      </c>
      <c r="F359" s="78" t="s">
        <v>77</v>
      </c>
      <c r="G359" s="78" t="s">
        <v>4</v>
      </c>
      <c r="H359" s="78" t="s">
        <v>231</v>
      </c>
      <c r="I359" s="121">
        <v>610</v>
      </c>
      <c r="J359" s="122">
        <f>'приложение 5 2020г'!K519</f>
        <v>99314.6</v>
      </c>
    </row>
    <row r="360" spans="2:10" s="7" customFormat="1" ht="105.75" customHeight="1">
      <c r="B360" s="62" t="s">
        <v>524</v>
      </c>
      <c r="C360" s="117" t="s">
        <v>35</v>
      </c>
      <c r="D360" s="123" t="s">
        <v>7</v>
      </c>
      <c r="E360" s="180" t="s">
        <v>4</v>
      </c>
      <c r="F360" s="165" t="s">
        <v>77</v>
      </c>
      <c r="G360" s="165" t="s">
        <v>4</v>
      </c>
      <c r="H360" s="176" t="s">
        <v>525</v>
      </c>
      <c r="I360" s="181"/>
      <c r="J360" s="95">
        <f>J361</f>
        <v>2994.6</v>
      </c>
    </row>
    <row r="361" spans="2:10" s="7" customFormat="1" ht="27.75" customHeight="1">
      <c r="B361" s="62" t="s">
        <v>90</v>
      </c>
      <c r="C361" s="117" t="s">
        <v>35</v>
      </c>
      <c r="D361" s="117" t="s">
        <v>7</v>
      </c>
      <c r="E361" s="78" t="s">
        <v>4</v>
      </c>
      <c r="F361" s="78" t="s">
        <v>77</v>
      </c>
      <c r="G361" s="78" t="s">
        <v>4</v>
      </c>
      <c r="H361" s="78" t="s">
        <v>525</v>
      </c>
      <c r="I361" s="120">
        <v>610</v>
      </c>
      <c r="J361" s="95">
        <f>'приложение 5 2020г'!K521</f>
        <v>2994.6</v>
      </c>
    </row>
    <row r="362" spans="2:10" s="7" customFormat="1" ht="36.75" customHeight="1">
      <c r="B362" s="187" t="s">
        <v>244</v>
      </c>
      <c r="C362" s="85" t="s">
        <v>35</v>
      </c>
      <c r="D362" s="117" t="s">
        <v>7</v>
      </c>
      <c r="E362" s="123" t="s">
        <v>4</v>
      </c>
      <c r="F362" s="156" t="s">
        <v>77</v>
      </c>
      <c r="G362" s="156" t="s">
        <v>7</v>
      </c>
      <c r="H362" s="85" t="s">
        <v>68</v>
      </c>
      <c r="I362" s="120"/>
      <c r="J362" s="95">
        <f>J363+J366+J367</f>
        <v>42403.600000000006</v>
      </c>
    </row>
    <row r="363" spans="2:10" s="7" customFormat="1" ht="30" customHeight="1">
      <c r="B363" s="62" t="s">
        <v>165</v>
      </c>
      <c r="C363" s="85" t="s">
        <v>35</v>
      </c>
      <c r="D363" s="117" t="s">
        <v>7</v>
      </c>
      <c r="E363" s="113" t="s">
        <v>4</v>
      </c>
      <c r="F363" s="114" t="s">
        <v>77</v>
      </c>
      <c r="G363" s="114" t="s">
        <v>7</v>
      </c>
      <c r="H363" s="90" t="s">
        <v>245</v>
      </c>
      <c r="I363" s="120"/>
      <c r="J363" s="95">
        <f>J364</f>
        <v>34913.700000000004</v>
      </c>
    </row>
    <row r="364" spans="2:10" s="7" customFormat="1" ht="18" customHeight="1">
      <c r="B364" s="62" t="s">
        <v>90</v>
      </c>
      <c r="C364" s="85" t="s">
        <v>35</v>
      </c>
      <c r="D364" s="117" t="s">
        <v>7</v>
      </c>
      <c r="E364" s="100" t="s">
        <v>4</v>
      </c>
      <c r="F364" s="100" t="s">
        <v>77</v>
      </c>
      <c r="G364" s="100" t="s">
        <v>7</v>
      </c>
      <c r="H364" s="100" t="s">
        <v>245</v>
      </c>
      <c r="I364" s="120">
        <v>610</v>
      </c>
      <c r="J364" s="95">
        <f>'приложение 5 2020г'!K524</f>
        <v>34913.700000000004</v>
      </c>
    </row>
    <row r="365" spans="2:10" s="7" customFormat="1" ht="44.25" customHeight="1">
      <c r="B365" s="109" t="s">
        <v>446</v>
      </c>
      <c r="C365" s="85" t="s">
        <v>35</v>
      </c>
      <c r="D365" s="117" t="s">
        <v>7</v>
      </c>
      <c r="E365" s="113" t="s">
        <v>4</v>
      </c>
      <c r="F365" s="114" t="s">
        <v>77</v>
      </c>
      <c r="G365" s="114" t="s">
        <v>7</v>
      </c>
      <c r="H365" s="85" t="s">
        <v>447</v>
      </c>
      <c r="I365" s="120"/>
      <c r="J365" s="95">
        <f>J366</f>
        <v>5617.6</v>
      </c>
    </row>
    <row r="366" spans="2:10" s="7" customFormat="1" ht="18" customHeight="1">
      <c r="B366" s="109" t="s">
        <v>90</v>
      </c>
      <c r="C366" s="85" t="s">
        <v>35</v>
      </c>
      <c r="D366" s="117" t="s">
        <v>7</v>
      </c>
      <c r="E366" s="100" t="s">
        <v>4</v>
      </c>
      <c r="F366" s="100" t="s">
        <v>77</v>
      </c>
      <c r="G366" s="100" t="s">
        <v>7</v>
      </c>
      <c r="H366" s="88" t="s">
        <v>447</v>
      </c>
      <c r="I366" s="120">
        <v>610</v>
      </c>
      <c r="J366" s="95">
        <f>'приложение 5 2020г'!K526</f>
        <v>5617.6</v>
      </c>
    </row>
    <row r="367" spans="2:10" s="7" customFormat="1" ht="44.25" customHeight="1">
      <c r="B367" s="109" t="s">
        <v>522</v>
      </c>
      <c r="C367" s="117" t="s">
        <v>35</v>
      </c>
      <c r="D367" s="123" t="s">
        <v>7</v>
      </c>
      <c r="E367" s="136" t="s">
        <v>4</v>
      </c>
      <c r="F367" s="98" t="s">
        <v>77</v>
      </c>
      <c r="G367" s="98" t="s">
        <v>7</v>
      </c>
      <c r="H367" s="99" t="s">
        <v>523</v>
      </c>
      <c r="I367" s="181"/>
      <c r="J367" s="95">
        <f>J368</f>
        <v>1872.3</v>
      </c>
    </row>
    <row r="368" spans="2:10" s="7" customFormat="1" ht="25.5" customHeight="1">
      <c r="B368" s="109" t="s">
        <v>90</v>
      </c>
      <c r="C368" s="117" t="s">
        <v>35</v>
      </c>
      <c r="D368" s="117" t="s">
        <v>7</v>
      </c>
      <c r="E368" s="100" t="s">
        <v>4</v>
      </c>
      <c r="F368" s="100" t="s">
        <v>77</v>
      </c>
      <c r="G368" s="100" t="s">
        <v>7</v>
      </c>
      <c r="H368" s="100" t="s">
        <v>523</v>
      </c>
      <c r="I368" s="120">
        <v>610</v>
      </c>
      <c r="J368" s="95">
        <f>'приложение 5 2020г'!K528</f>
        <v>1872.3</v>
      </c>
    </row>
    <row r="369" spans="2:10" s="7" customFormat="1" ht="43.5" customHeight="1">
      <c r="B369" s="109" t="s">
        <v>246</v>
      </c>
      <c r="C369" s="85" t="s">
        <v>35</v>
      </c>
      <c r="D369" s="117" t="s">
        <v>7</v>
      </c>
      <c r="E369" s="113" t="s">
        <v>4</v>
      </c>
      <c r="F369" s="114" t="s">
        <v>77</v>
      </c>
      <c r="G369" s="114" t="s">
        <v>9</v>
      </c>
      <c r="H369" s="90" t="s">
        <v>68</v>
      </c>
      <c r="I369" s="120"/>
      <c r="J369" s="95">
        <f>J370</f>
        <v>11985.5</v>
      </c>
    </row>
    <row r="370" spans="2:10" s="7" customFormat="1" ht="63" customHeight="1">
      <c r="B370" s="186" t="s">
        <v>233</v>
      </c>
      <c r="C370" s="85" t="s">
        <v>35</v>
      </c>
      <c r="D370" s="117" t="s">
        <v>7</v>
      </c>
      <c r="E370" s="78" t="s">
        <v>4</v>
      </c>
      <c r="F370" s="78" t="s">
        <v>77</v>
      </c>
      <c r="G370" s="78" t="s">
        <v>9</v>
      </c>
      <c r="H370" s="78" t="s">
        <v>234</v>
      </c>
      <c r="I370" s="120"/>
      <c r="J370" s="95">
        <f>J371</f>
        <v>11985.5</v>
      </c>
    </row>
    <row r="371" spans="2:10" s="7" customFormat="1" ht="18" customHeight="1">
      <c r="B371" s="62" t="s">
        <v>90</v>
      </c>
      <c r="C371" s="85" t="s">
        <v>35</v>
      </c>
      <c r="D371" s="117" t="s">
        <v>7</v>
      </c>
      <c r="E371" s="123" t="s">
        <v>4</v>
      </c>
      <c r="F371" s="156" t="s">
        <v>77</v>
      </c>
      <c r="G371" s="156" t="s">
        <v>9</v>
      </c>
      <c r="H371" s="85" t="s">
        <v>234</v>
      </c>
      <c r="I371" s="120">
        <v>610</v>
      </c>
      <c r="J371" s="95">
        <f>'приложение 5 2020г'!K531</f>
        <v>11985.5</v>
      </c>
    </row>
    <row r="372" spans="2:10" s="10" customFormat="1" ht="30.75" customHeight="1">
      <c r="B372" s="62" t="s">
        <v>392</v>
      </c>
      <c r="C372" s="85" t="s">
        <v>35</v>
      </c>
      <c r="D372" s="117" t="s">
        <v>7</v>
      </c>
      <c r="E372" s="123" t="s">
        <v>4</v>
      </c>
      <c r="F372" s="156" t="s">
        <v>77</v>
      </c>
      <c r="G372" s="156" t="s">
        <v>21</v>
      </c>
      <c r="H372" s="85" t="s">
        <v>68</v>
      </c>
      <c r="I372" s="120"/>
      <c r="J372" s="95">
        <f>J373</f>
        <v>3600</v>
      </c>
    </row>
    <row r="373" spans="2:10" s="10" customFormat="1" ht="21.75" customHeight="1">
      <c r="B373" s="62" t="s">
        <v>393</v>
      </c>
      <c r="C373" s="85" t="s">
        <v>35</v>
      </c>
      <c r="D373" s="117" t="s">
        <v>7</v>
      </c>
      <c r="E373" s="123" t="s">
        <v>4</v>
      </c>
      <c r="F373" s="156" t="s">
        <v>77</v>
      </c>
      <c r="G373" s="156" t="s">
        <v>21</v>
      </c>
      <c r="H373" s="85" t="s">
        <v>245</v>
      </c>
      <c r="I373" s="120"/>
      <c r="J373" s="95">
        <f>J374</f>
        <v>3600</v>
      </c>
    </row>
    <row r="374" spans="2:10" s="10" customFormat="1" ht="21.75" customHeight="1">
      <c r="B374" s="62" t="s">
        <v>90</v>
      </c>
      <c r="C374" s="85" t="s">
        <v>35</v>
      </c>
      <c r="D374" s="117" t="s">
        <v>7</v>
      </c>
      <c r="E374" s="123" t="s">
        <v>4</v>
      </c>
      <c r="F374" s="156" t="s">
        <v>77</v>
      </c>
      <c r="G374" s="156" t="s">
        <v>21</v>
      </c>
      <c r="H374" s="85" t="s">
        <v>245</v>
      </c>
      <c r="I374" s="120">
        <v>610</v>
      </c>
      <c r="J374" s="95">
        <f>'приложение 5 2020г'!K534</f>
        <v>3600</v>
      </c>
    </row>
    <row r="375" spans="2:10" s="10" customFormat="1" ht="37.5" customHeight="1">
      <c r="B375" s="188" t="s">
        <v>496</v>
      </c>
      <c r="C375" s="117" t="s">
        <v>35</v>
      </c>
      <c r="D375" s="117" t="s">
        <v>7</v>
      </c>
      <c r="E375" s="123" t="s">
        <v>4</v>
      </c>
      <c r="F375" s="156" t="s">
        <v>77</v>
      </c>
      <c r="G375" s="156" t="s">
        <v>45</v>
      </c>
      <c r="H375" s="85" t="s">
        <v>68</v>
      </c>
      <c r="I375" s="120"/>
      <c r="J375" s="95">
        <f>J376</f>
        <v>1448</v>
      </c>
    </row>
    <row r="376" spans="2:10" s="10" customFormat="1" ht="36" customHeight="1">
      <c r="B376" s="188" t="s">
        <v>497</v>
      </c>
      <c r="C376" s="117" t="s">
        <v>35</v>
      </c>
      <c r="D376" s="117" t="s">
        <v>7</v>
      </c>
      <c r="E376" s="123" t="s">
        <v>4</v>
      </c>
      <c r="F376" s="156" t="s">
        <v>77</v>
      </c>
      <c r="G376" s="156" t="s">
        <v>45</v>
      </c>
      <c r="H376" s="85" t="s">
        <v>245</v>
      </c>
      <c r="I376" s="120"/>
      <c r="J376" s="95">
        <f>J377</f>
        <v>1448</v>
      </c>
    </row>
    <row r="377" spans="2:10" s="10" customFormat="1" ht="27" customHeight="1">
      <c r="B377" s="105" t="s">
        <v>90</v>
      </c>
      <c r="C377" s="117" t="s">
        <v>35</v>
      </c>
      <c r="D377" s="117" t="s">
        <v>7</v>
      </c>
      <c r="E377" s="123" t="s">
        <v>4</v>
      </c>
      <c r="F377" s="156" t="s">
        <v>77</v>
      </c>
      <c r="G377" s="156" t="s">
        <v>45</v>
      </c>
      <c r="H377" s="85" t="s">
        <v>245</v>
      </c>
      <c r="I377" s="120">
        <v>610</v>
      </c>
      <c r="J377" s="95">
        <f>'приложение 5 2020г'!K537</f>
        <v>1448</v>
      </c>
    </row>
    <row r="378" spans="2:10" s="10" customFormat="1" ht="38.25" customHeight="1">
      <c r="B378" s="62" t="s">
        <v>416</v>
      </c>
      <c r="C378" s="85" t="s">
        <v>35</v>
      </c>
      <c r="D378" s="117" t="s">
        <v>7</v>
      </c>
      <c r="E378" s="123" t="s">
        <v>4</v>
      </c>
      <c r="F378" s="156" t="s">
        <v>77</v>
      </c>
      <c r="G378" s="156" t="s">
        <v>17</v>
      </c>
      <c r="H378" s="85" t="s">
        <v>68</v>
      </c>
      <c r="I378" s="120"/>
      <c r="J378" s="95">
        <f>J379</f>
        <v>21387.8</v>
      </c>
    </row>
    <row r="379" spans="2:10" s="10" customFormat="1" ht="34.5" customHeight="1">
      <c r="B379" s="62" t="s">
        <v>417</v>
      </c>
      <c r="C379" s="85" t="s">
        <v>35</v>
      </c>
      <c r="D379" s="117" t="s">
        <v>7</v>
      </c>
      <c r="E379" s="123" t="s">
        <v>4</v>
      </c>
      <c r="F379" s="156" t="s">
        <v>77</v>
      </c>
      <c r="G379" s="156" t="s">
        <v>17</v>
      </c>
      <c r="H379" s="85" t="s">
        <v>455</v>
      </c>
      <c r="I379" s="120"/>
      <c r="J379" s="95">
        <f>J380</f>
        <v>21387.8</v>
      </c>
    </row>
    <row r="380" spans="2:10" s="10" customFormat="1" ht="21.75" customHeight="1">
      <c r="B380" s="62" t="s">
        <v>90</v>
      </c>
      <c r="C380" s="85" t="s">
        <v>35</v>
      </c>
      <c r="D380" s="117" t="s">
        <v>7</v>
      </c>
      <c r="E380" s="123" t="s">
        <v>4</v>
      </c>
      <c r="F380" s="156" t="s">
        <v>77</v>
      </c>
      <c r="G380" s="156" t="s">
        <v>17</v>
      </c>
      <c r="H380" s="85" t="s">
        <v>455</v>
      </c>
      <c r="I380" s="120">
        <v>610</v>
      </c>
      <c r="J380" s="95">
        <f>'приложение 5 2020г'!K540</f>
        <v>21387.8</v>
      </c>
    </row>
    <row r="381" spans="2:10" s="10" customFormat="1" ht="33" customHeight="1">
      <c r="B381" s="62" t="s">
        <v>457</v>
      </c>
      <c r="C381" s="85" t="s">
        <v>35</v>
      </c>
      <c r="D381" s="117" t="s">
        <v>7</v>
      </c>
      <c r="E381" s="123" t="s">
        <v>4</v>
      </c>
      <c r="F381" s="156" t="s">
        <v>77</v>
      </c>
      <c r="G381" s="156" t="s">
        <v>458</v>
      </c>
      <c r="H381" s="85" t="s">
        <v>68</v>
      </c>
      <c r="I381" s="120"/>
      <c r="J381" s="95">
        <f>J382</f>
        <v>2234.3999999999996</v>
      </c>
    </row>
    <row r="382" spans="2:10" s="10" customFormat="1" ht="78.75" customHeight="1">
      <c r="B382" s="62" t="s">
        <v>456</v>
      </c>
      <c r="C382" s="85" t="s">
        <v>35</v>
      </c>
      <c r="D382" s="117" t="s">
        <v>7</v>
      </c>
      <c r="E382" s="123" t="s">
        <v>4</v>
      </c>
      <c r="F382" s="156" t="s">
        <v>77</v>
      </c>
      <c r="G382" s="156" t="s">
        <v>458</v>
      </c>
      <c r="H382" s="85" t="s">
        <v>459</v>
      </c>
      <c r="I382" s="120"/>
      <c r="J382" s="95">
        <f>J383</f>
        <v>2234.3999999999996</v>
      </c>
    </row>
    <row r="383" spans="2:10" s="10" customFormat="1" ht="21.75" customHeight="1">
      <c r="B383" s="62" t="s">
        <v>90</v>
      </c>
      <c r="C383" s="85" t="s">
        <v>35</v>
      </c>
      <c r="D383" s="117" t="s">
        <v>7</v>
      </c>
      <c r="E383" s="123" t="s">
        <v>4</v>
      </c>
      <c r="F383" s="156" t="s">
        <v>77</v>
      </c>
      <c r="G383" s="156" t="s">
        <v>458</v>
      </c>
      <c r="H383" s="85" t="s">
        <v>459</v>
      </c>
      <c r="I383" s="120">
        <v>610</v>
      </c>
      <c r="J383" s="95">
        <f>'приложение 5 2020г'!K543</f>
        <v>2234.3999999999996</v>
      </c>
    </row>
    <row r="384" spans="2:10" s="10" customFormat="1" ht="49.5" customHeight="1">
      <c r="B384" s="62" t="s">
        <v>486</v>
      </c>
      <c r="C384" s="117" t="s">
        <v>35</v>
      </c>
      <c r="D384" s="117" t="s">
        <v>7</v>
      </c>
      <c r="E384" s="123" t="s">
        <v>4</v>
      </c>
      <c r="F384" s="156" t="s">
        <v>77</v>
      </c>
      <c r="G384" s="156" t="s">
        <v>484</v>
      </c>
      <c r="H384" s="156" t="s">
        <v>68</v>
      </c>
      <c r="I384" s="120"/>
      <c r="J384" s="95">
        <f>J385</f>
        <v>0</v>
      </c>
    </row>
    <row r="385" spans="2:10" s="10" customFormat="1" ht="21.75" customHeight="1">
      <c r="B385" s="62" t="s">
        <v>487</v>
      </c>
      <c r="C385" s="117" t="s">
        <v>35</v>
      </c>
      <c r="D385" s="117" t="s">
        <v>7</v>
      </c>
      <c r="E385" s="123" t="s">
        <v>4</v>
      </c>
      <c r="F385" s="156" t="s">
        <v>77</v>
      </c>
      <c r="G385" s="156" t="s">
        <v>484</v>
      </c>
      <c r="H385" s="156" t="s">
        <v>485</v>
      </c>
      <c r="I385" s="120"/>
      <c r="J385" s="95">
        <f>J386</f>
        <v>0</v>
      </c>
    </row>
    <row r="386" spans="2:10" s="10" customFormat="1" ht="21.75" customHeight="1">
      <c r="B386" s="62" t="s">
        <v>90</v>
      </c>
      <c r="C386" s="117" t="s">
        <v>35</v>
      </c>
      <c r="D386" s="117" t="s">
        <v>7</v>
      </c>
      <c r="E386" s="123" t="s">
        <v>4</v>
      </c>
      <c r="F386" s="156" t="s">
        <v>77</v>
      </c>
      <c r="G386" s="156" t="s">
        <v>484</v>
      </c>
      <c r="H386" s="156" t="s">
        <v>485</v>
      </c>
      <c r="I386" s="120">
        <v>610</v>
      </c>
      <c r="J386" s="95">
        <f>'приложение 5 2020г'!K546</f>
        <v>0</v>
      </c>
    </row>
    <row r="387" spans="2:10" s="10" customFormat="1" ht="66" customHeight="1">
      <c r="B387" s="62" t="s">
        <v>567</v>
      </c>
      <c r="C387" s="117" t="s">
        <v>35</v>
      </c>
      <c r="D387" s="117" t="s">
        <v>7</v>
      </c>
      <c r="E387" s="123" t="s">
        <v>4</v>
      </c>
      <c r="F387" s="156" t="s">
        <v>77</v>
      </c>
      <c r="G387" s="156" t="s">
        <v>27</v>
      </c>
      <c r="H387" s="156" t="s">
        <v>68</v>
      </c>
      <c r="I387" s="120"/>
      <c r="J387" s="95">
        <f>J388</f>
        <v>5010</v>
      </c>
    </row>
    <row r="388" spans="2:10" s="10" customFormat="1" ht="45" customHeight="1">
      <c r="B388" s="62" t="s">
        <v>568</v>
      </c>
      <c r="C388" s="117" t="s">
        <v>35</v>
      </c>
      <c r="D388" s="117" t="s">
        <v>7</v>
      </c>
      <c r="E388" s="123" t="s">
        <v>4</v>
      </c>
      <c r="F388" s="156" t="s">
        <v>77</v>
      </c>
      <c r="G388" s="156" t="s">
        <v>27</v>
      </c>
      <c r="H388" s="156" t="s">
        <v>488</v>
      </c>
      <c r="I388" s="120"/>
      <c r="J388" s="95">
        <f>J389</f>
        <v>5010</v>
      </c>
    </row>
    <row r="389" spans="2:10" s="10" customFormat="1" ht="21.75" customHeight="1">
      <c r="B389" s="62" t="s">
        <v>90</v>
      </c>
      <c r="C389" s="117" t="s">
        <v>35</v>
      </c>
      <c r="D389" s="117" t="s">
        <v>7</v>
      </c>
      <c r="E389" s="123" t="s">
        <v>4</v>
      </c>
      <c r="F389" s="156" t="s">
        <v>77</v>
      </c>
      <c r="G389" s="156" t="s">
        <v>27</v>
      </c>
      <c r="H389" s="156" t="s">
        <v>488</v>
      </c>
      <c r="I389" s="120">
        <v>610</v>
      </c>
      <c r="J389" s="95">
        <f>'приложение 5 2020г'!K549</f>
        <v>5010</v>
      </c>
    </row>
    <row r="390" spans="2:10" s="7" customFormat="1" ht="19.5" customHeight="1">
      <c r="B390" s="110" t="s">
        <v>37</v>
      </c>
      <c r="C390" s="111" t="s">
        <v>35</v>
      </c>
      <c r="D390" s="112" t="s">
        <v>9</v>
      </c>
      <c r="E390" s="113"/>
      <c r="F390" s="114"/>
      <c r="G390" s="114"/>
      <c r="H390" s="114"/>
      <c r="I390" s="118"/>
      <c r="J390" s="95">
        <f>J391+J407</f>
        <v>19495</v>
      </c>
    </row>
    <row r="391" spans="2:10" s="7" customFormat="1" ht="47.25" customHeight="1">
      <c r="B391" s="97" t="s">
        <v>227</v>
      </c>
      <c r="C391" s="85" t="s">
        <v>35</v>
      </c>
      <c r="D391" s="117" t="s">
        <v>9</v>
      </c>
      <c r="E391" s="113" t="s">
        <v>4</v>
      </c>
      <c r="F391" s="114" t="s">
        <v>67</v>
      </c>
      <c r="G391" s="114" t="s">
        <v>5</v>
      </c>
      <c r="H391" s="114" t="s">
        <v>68</v>
      </c>
      <c r="I391" s="118"/>
      <c r="J391" s="95">
        <f>J392</f>
        <v>10636.3</v>
      </c>
    </row>
    <row r="392" spans="2:10" s="7" customFormat="1" ht="38.25">
      <c r="B392" s="62" t="s">
        <v>247</v>
      </c>
      <c r="C392" s="85" t="s">
        <v>35</v>
      </c>
      <c r="D392" s="117" t="s">
        <v>9</v>
      </c>
      <c r="E392" s="123" t="s">
        <v>4</v>
      </c>
      <c r="F392" s="156" t="s">
        <v>3</v>
      </c>
      <c r="G392" s="156" t="s">
        <v>5</v>
      </c>
      <c r="H392" s="85" t="s">
        <v>68</v>
      </c>
      <c r="I392" s="118"/>
      <c r="J392" s="95">
        <f>J393+J404+J401</f>
        <v>10636.3</v>
      </c>
    </row>
    <row r="393" spans="2:10" s="7" customFormat="1" ht="51">
      <c r="B393" s="109" t="s">
        <v>248</v>
      </c>
      <c r="C393" s="85" t="s">
        <v>35</v>
      </c>
      <c r="D393" s="117" t="s">
        <v>9</v>
      </c>
      <c r="E393" s="78" t="s">
        <v>4</v>
      </c>
      <c r="F393" s="78" t="s">
        <v>3</v>
      </c>
      <c r="G393" s="78" t="s">
        <v>4</v>
      </c>
      <c r="H393" s="78" t="s">
        <v>68</v>
      </c>
      <c r="I393" s="118"/>
      <c r="J393" s="95">
        <f>J394+J396+J402</f>
        <v>6897.4</v>
      </c>
    </row>
    <row r="394" spans="2:10" s="7" customFormat="1" ht="34.5" customHeight="1">
      <c r="B394" s="62" t="s">
        <v>165</v>
      </c>
      <c r="C394" s="85" t="s">
        <v>35</v>
      </c>
      <c r="D394" s="117" t="s">
        <v>9</v>
      </c>
      <c r="E394" s="113" t="s">
        <v>4</v>
      </c>
      <c r="F394" s="114" t="s">
        <v>3</v>
      </c>
      <c r="G394" s="114" t="s">
        <v>4</v>
      </c>
      <c r="H394" s="90" t="s">
        <v>249</v>
      </c>
      <c r="I394" s="120"/>
      <c r="J394" s="95">
        <f>J395</f>
        <v>3647</v>
      </c>
    </row>
    <row r="395" spans="2:10" s="7" customFormat="1" ht="18.75" customHeight="1">
      <c r="B395" s="62" t="s">
        <v>90</v>
      </c>
      <c r="C395" s="85" t="s">
        <v>35</v>
      </c>
      <c r="D395" s="117" t="s">
        <v>9</v>
      </c>
      <c r="E395" s="100" t="s">
        <v>4</v>
      </c>
      <c r="F395" s="100" t="s">
        <v>3</v>
      </c>
      <c r="G395" s="100" t="s">
        <v>4</v>
      </c>
      <c r="H395" s="100" t="s">
        <v>249</v>
      </c>
      <c r="I395" s="118" t="s">
        <v>202</v>
      </c>
      <c r="J395" s="95">
        <f>'приложение 5 2020г'!K555</f>
        <v>3647</v>
      </c>
    </row>
    <row r="396" spans="2:10" s="7" customFormat="1" ht="42.75" customHeight="1">
      <c r="B396" s="109" t="s">
        <v>446</v>
      </c>
      <c r="C396" s="85" t="s">
        <v>35</v>
      </c>
      <c r="D396" s="117" t="s">
        <v>9</v>
      </c>
      <c r="E396" s="113" t="s">
        <v>4</v>
      </c>
      <c r="F396" s="114" t="s">
        <v>3</v>
      </c>
      <c r="G396" s="114" t="s">
        <v>4</v>
      </c>
      <c r="H396" s="85" t="s">
        <v>447</v>
      </c>
      <c r="I396" s="118"/>
      <c r="J396" s="95">
        <f>J397</f>
        <v>3180.4</v>
      </c>
    </row>
    <row r="397" spans="2:10" s="7" customFormat="1" ht="18.75" customHeight="1">
      <c r="B397" s="109" t="s">
        <v>90</v>
      </c>
      <c r="C397" s="85" t="s">
        <v>35</v>
      </c>
      <c r="D397" s="117" t="s">
        <v>9</v>
      </c>
      <c r="E397" s="113" t="s">
        <v>4</v>
      </c>
      <c r="F397" s="114" t="s">
        <v>3</v>
      </c>
      <c r="G397" s="114" t="s">
        <v>4</v>
      </c>
      <c r="H397" s="100" t="s">
        <v>447</v>
      </c>
      <c r="I397" s="118" t="s">
        <v>202</v>
      </c>
      <c r="J397" s="95">
        <f>'приложение 5 2020г'!K557</f>
        <v>3180.4</v>
      </c>
    </row>
    <row r="398" spans="2:10" s="7" customFormat="1" ht="18.75" customHeight="1">
      <c r="B398" s="62" t="s">
        <v>247</v>
      </c>
      <c r="C398" s="117" t="s">
        <v>35</v>
      </c>
      <c r="D398" s="117" t="s">
        <v>9</v>
      </c>
      <c r="E398" s="123" t="s">
        <v>4</v>
      </c>
      <c r="F398" s="156" t="s">
        <v>3</v>
      </c>
      <c r="G398" s="156" t="s">
        <v>5</v>
      </c>
      <c r="H398" s="85" t="s">
        <v>68</v>
      </c>
      <c r="I398" s="120"/>
      <c r="J398" s="95">
        <f>J399</f>
        <v>728.9</v>
      </c>
    </row>
    <row r="399" spans="2:10" s="7" customFormat="1" ht="18.75" customHeight="1">
      <c r="B399" s="62" t="s">
        <v>560</v>
      </c>
      <c r="C399" s="117" t="s">
        <v>35</v>
      </c>
      <c r="D399" s="117" t="s">
        <v>9</v>
      </c>
      <c r="E399" s="123" t="s">
        <v>4</v>
      </c>
      <c r="F399" s="156" t="s">
        <v>3</v>
      </c>
      <c r="G399" s="156" t="s">
        <v>484</v>
      </c>
      <c r="H399" s="156" t="s">
        <v>68</v>
      </c>
      <c r="I399" s="120"/>
      <c r="J399" s="95">
        <f>J400</f>
        <v>728.9</v>
      </c>
    </row>
    <row r="400" spans="2:10" s="7" customFormat="1" ht="18.75" customHeight="1">
      <c r="B400" s="62" t="s">
        <v>561</v>
      </c>
      <c r="C400" s="117" t="s">
        <v>35</v>
      </c>
      <c r="D400" s="117" t="s">
        <v>9</v>
      </c>
      <c r="E400" s="123" t="s">
        <v>4</v>
      </c>
      <c r="F400" s="156" t="s">
        <v>3</v>
      </c>
      <c r="G400" s="156" t="s">
        <v>484</v>
      </c>
      <c r="H400" s="156" t="s">
        <v>485</v>
      </c>
      <c r="I400" s="120"/>
      <c r="J400" s="95">
        <f>J401</f>
        <v>728.9</v>
      </c>
    </row>
    <row r="401" spans="2:10" s="7" customFormat="1" ht="18.75" customHeight="1">
      <c r="B401" s="62" t="s">
        <v>90</v>
      </c>
      <c r="C401" s="117" t="s">
        <v>35</v>
      </c>
      <c r="D401" s="117" t="s">
        <v>9</v>
      </c>
      <c r="E401" s="123" t="s">
        <v>4</v>
      </c>
      <c r="F401" s="156" t="s">
        <v>3</v>
      </c>
      <c r="G401" s="156" t="s">
        <v>484</v>
      </c>
      <c r="H401" s="156" t="s">
        <v>485</v>
      </c>
      <c r="I401" s="120">
        <v>610</v>
      </c>
      <c r="J401" s="95">
        <f>'приложение 5 2020г'!K561</f>
        <v>728.9</v>
      </c>
    </row>
    <row r="402" spans="2:10" s="7" customFormat="1" ht="31.5" customHeight="1">
      <c r="B402" s="161" t="s">
        <v>512</v>
      </c>
      <c r="C402" s="117" t="s">
        <v>35</v>
      </c>
      <c r="D402" s="123" t="s">
        <v>9</v>
      </c>
      <c r="E402" s="136" t="s">
        <v>4</v>
      </c>
      <c r="F402" s="98" t="s">
        <v>3</v>
      </c>
      <c r="G402" s="98" t="s">
        <v>4</v>
      </c>
      <c r="H402" s="99" t="s">
        <v>513</v>
      </c>
      <c r="I402" s="87"/>
      <c r="J402" s="95">
        <f>J403</f>
        <v>70</v>
      </c>
    </row>
    <row r="403" spans="2:10" s="7" customFormat="1" ht="24.75" customHeight="1">
      <c r="B403" s="109" t="s">
        <v>90</v>
      </c>
      <c r="C403" s="117" t="s">
        <v>35</v>
      </c>
      <c r="D403" s="117" t="s">
        <v>9</v>
      </c>
      <c r="E403" s="138" t="s">
        <v>4</v>
      </c>
      <c r="F403" s="100" t="s">
        <v>3</v>
      </c>
      <c r="G403" s="100" t="s">
        <v>4</v>
      </c>
      <c r="H403" s="100" t="s">
        <v>513</v>
      </c>
      <c r="I403" s="118" t="s">
        <v>202</v>
      </c>
      <c r="J403" s="95">
        <f>'приложение 5 2020г'!K563</f>
        <v>70</v>
      </c>
    </row>
    <row r="404" spans="2:10" s="7" customFormat="1" ht="42" customHeight="1">
      <c r="B404" s="62" t="s">
        <v>250</v>
      </c>
      <c r="C404" s="85" t="s">
        <v>35</v>
      </c>
      <c r="D404" s="117" t="s">
        <v>9</v>
      </c>
      <c r="E404" s="113" t="s">
        <v>4</v>
      </c>
      <c r="F404" s="114" t="s">
        <v>3</v>
      </c>
      <c r="G404" s="114" t="s">
        <v>7</v>
      </c>
      <c r="H404" s="90" t="s">
        <v>68</v>
      </c>
      <c r="I404" s="118"/>
      <c r="J404" s="95">
        <f>J405</f>
        <v>3010</v>
      </c>
    </row>
    <row r="405" spans="2:10" s="7" customFormat="1" ht="37.5" customHeight="1">
      <c r="B405" s="161" t="s">
        <v>251</v>
      </c>
      <c r="C405" s="85" t="s">
        <v>35</v>
      </c>
      <c r="D405" s="117" t="s">
        <v>9</v>
      </c>
      <c r="E405" s="100" t="s">
        <v>4</v>
      </c>
      <c r="F405" s="100" t="s">
        <v>3</v>
      </c>
      <c r="G405" s="100" t="s">
        <v>7</v>
      </c>
      <c r="H405" s="100" t="s">
        <v>252</v>
      </c>
      <c r="I405" s="118"/>
      <c r="J405" s="95">
        <f>J406</f>
        <v>3010</v>
      </c>
    </row>
    <row r="406" spans="2:10" s="7" customFormat="1" ht="25.5">
      <c r="B406" s="161" t="s">
        <v>114</v>
      </c>
      <c r="C406" s="85" t="s">
        <v>35</v>
      </c>
      <c r="D406" s="117" t="s">
        <v>9</v>
      </c>
      <c r="E406" s="113" t="s">
        <v>4</v>
      </c>
      <c r="F406" s="114" t="s">
        <v>3</v>
      </c>
      <c r="G406" s="114" t="s">
        <v>7</v>
      </c>
      <c r="H406" s="90" t="s">
        <v>252</v>
      </c>
      <c r="I406" s="118" t="s">
        <v>115</v>
      </c>
      <c r="J406" s="95">
        <f>'приложение 5 2020г'!K566</f>
        <v>3010</v>
      </c>
    </row>
    <row r="407" spans="2:10" ht="41.25" customHeight="1">
      <c r="B407" s="106" t="s">
        <v>196</v>
      </c>
      <c r="C407" s="85" t="s">
        <v>35</v>
      </c>
      <c r="D407" s="117" t="s">
        <v>9</v>
      </c>
      <c r="E407" s="113" t="s">
        <v>7</v>
      </c>
      <c r="F407" s="114" t="s">
        <v>67</v>
      </c>
      <c r="G407" s="114" t="s">
        <v>5</v>
      </c>
      <c r="H407" s="114" t="s">
        <v>68</v>
      </c>
      <c r="I407" s="120"/>
      <c r="J407" s="95">
        <f>J408</f>
        <v>8858.7</v>
      </c>
    </row>
    <row r="408" spans="2:10" ht="27.75" customHeight="1">
      <c r="B408" s="106" t="s">
        <v>253</v>
      </c>
      <c r="C408" s="85" t="s">
        <v>35</v>
      </c>
      <c r="D408" s="117" t="s">
        <v>9</v>
      </c>
      <c r="E408" s="113" t="s">
        <v>7</v>
      </c>
      <c r="F408" s="114" t="s">
        <v>70</v>
      </c>
      <c r="G408" s="114" t="s">
        <v>5</v>
      </c>
      <c r="H408" s="114" t="s">
        <v>68</v>
      </c>
      <c r="I408" s="120"/>
      <c r="J408" s="95">
        <f>J409+J413+J414+J417</f>
        <v>8858.7</v>
      </c>
    </row>
    <row r="409" spans="2:10" ht="45.75" customHeight="1">
      <c r="B409" s="106" t="s">
        <v>254</v>
      </c>
      <c r="C409" s="85" t="s">
        <v>35</v>
      </c>
      <c r="D409" s="117" t="s">
        <v>9</v>
      </c>
      <c r="E409" s="100" t="s">
        <v>7</v>
      </c>
      <c r="F409" s="100" t="s">
        <v>70</v>
      </c>
      <c r="G409" s="100" t="s">
        <v>4</v>
      </c>
      <c r="H409" s="100" t="s">
        <v>68</v>
      </c>
      <c r="I409" s="118"/>
      <c r="J409" s="95">
        <f>J410</f>
        <v>6157</v>
      </c>
    </row>
    <row r="410" spans="2:10" ht="25.5">
      <c r="B410" s="62" t="s">
        <v>165</v>
      </c>
      <c r="C410" s="85" t="s">
        <v>35</v>
      </c>
      <c r="D410" s="117" t="s">
        <v>9</v>
      </c>
      <c r="E410" s="113" t="s">
        <v>7</v>
      </c>
      <c r="F410" s="114" t="s">
        <v>70</v>
      </c>
      <c r="G410" s="114" t="s">
        <v>4</v>
      </c>
      <c r="H410" s="114" t="s">
        <v>255</v>
      </c>
      <c r="I410" s="120"/>
      <c r="J410" s="95">
        <f>J411</f>
        <v>6157</v>
      </c>
    </row>
    <row r="411" spans="2:10" ht="12.75">
      <c r="B411" s="62" t="s">
        <v>90</v>
      </c>
      <c r="C411" s="85" t="s">
        <v>35</v>
      </c>
      <c r="D411" s="117" t="s">
        <v>9</v>
      </c>
      <c r="E411" s="100" t="s">
        <v>7</v>
      </c>
      <c r="F411" s="100" t="s">
        <v>70</v>
      </c>
      <c r="G411" s="100" t="s">
        <v>4</v>
      </c>
      <c r="H411" s="100" t="s">
        <v>255</v>
      </c>
      <c r="I411" s="118" t="s">
        <v>202</v>
      </c>
      <c r="J411" s="95">
        <f>'приложение 5 2020г'!K39</f>
        <v>6157</v>
      </c>
    </row>
    <row r="412" spans="2:10" ht="54.75" customHeight="1">
      <c r="B412" s="109" t="s">
        <v>446</v>
      </c>
      <c r="C412" s="85" t="s">
        <v>35</v>
      </c>
      <c r="D412" s="117" t="s">
        <v>9</v>
      </c>
      <c r="E412" s="113" t="s">
        <v>7</v>
      </c>
      <c r="F412" s="114" t="s">
        <v>70</v>
      </c>
      <c r="G412" s="114" t="s">
        <v>4</v>
      </c>
      <c r="H412" s="90" t="s">
        <v>447</v>
      </c>
      <c r="I412" s="118"/>
      <c r="J412" s="95">
        <f>J413</f>
        <v>2201.7</v>
      </c>
    </row>
    <row r="413" spans="2:10" s="7" customFormat="1" ht="20.25" customHeight="1">
      <c r="B413" s="109" t="s">
        <v>90</v>
      </c>
      <c r="C413" s="85" t="s">
        <v>35</v>
      </c>
      <c r="D413" s="117" t="s">
        <v>9</v>
      </c>
      <c r="E413" s="100" t="s">
        <v>7</v>
      </c>
      <c r="F413" s="100" t="s">
        <v>70</v>
      </c>
      <c r="G413" s="100" t="s">
        <v>4</v>
      </c>
      <c r="H413" s="100" t="s">
        <v>447</v>
      </c>
      <c r="I413" s="118" t="s">
        <v>202</v>
      </c>
      <c r="J413" s="95">
        <f>'приложение 5 2020г'!K41</f>
        <v>2201.7</v>
      </c>
    </row>
    <row r="414" spans="2:10" s="7" customFormat="1" ht="33.75" customHeight="1">
      <c r="B414" s="107" t="s">
        <v>500</v>
      </c>
      <c r="C414" s="117" t="s">
        <v>35</v>
      </c>
      <c r="D414" s="117" t="s">
        <v>9</v>
      </c>
      <c r="E414" s="113" t="s">
        <v>7</v>
      </c>
      <c r="F414" s="114" t="s">
        <v>70</v>
      </c>
      <c r="G414" s="114" t="s">
        <v>7</v>
      </c>
      <c r="H414" s="90" t="s">
        <v>68</v>
      </c>
      <c r="I414" s="118"/>
      <c r="J414" s="95">
        <f>J415</f>
        <v>0</v>
      </c>
    </row>
    <row r="415" spans="2:10" s="7" customFormat="1" ht="30" customHeight="1">
      <c r="B415" s="105" t="s">
        <v>165</v>
      </c>
      <c r="C415" s="117" t="s">
        <v>35</v>
      </c>
      <c r="D415" s="117" t="s">
        <v>9</v>
      </c>
      <c r="E415" s="113" t="s">
        <v>7</v>
      </c>
      <c r="F415" s="114" t="s">
        <v>70</v>
      </c>
      <c r="G415" s="114" t="s">
        <v>7</v>
      </c>
      <c r="H415" s="114" t="s">
        <v>255</v>
      </c>
      <c r="I415" s="118"/>
      <c r="J415" s="95">
        <f>J416</f>
        <v>0</v>
      </c>
    </row>
    <row r="416" spans="2:10" s="7" customFormat="1" ht="20.25" customHeight="1">
      <c r="B416" s="107" t="s">
        <v>90</v>
      </c>
      <c r="C416" s="117" t="s">
        <v>35</v>
      </c>
      <c r="D416" s="117" t="s">
        <v>9</v>
      </c>
      <c r="E416" s="100" t="s">
        <v>7</v>
      </c>
      <c r="F416" s="100" t="s">
        <v>70</v>
      </c>
      <c r="G416" s="100" t="s">
        <v>7</v>
      </c>
      <c r="H416" s="100" t="s">
        <v>255</v>
      </c>
      <c r="I416" s="118" t="s">
        <v>202</v>
      </c>
      <c r="J416" s="95">
        <f>'приложение 5 2020г'!K44</f>
        <v>0</v>
      </c>
    </row>
    <row r="417" spans="2:10" s="7" customFormat="1" ht="20.25" customHeight="1">
      <c r="B417" s="105" t="s">
        <v>501</v>
      </c>
      <c r="C417" s="117" t="s">
        <v>35</v>
      </c>
      <c r="D417" s="117" t="s">
        <v>9</v>
      </c>
      <c r="E417" s="113" t="s">
        <v>7</v>
      </c>
      <c r="F417" s="114" t="s">
        <v>70</v>
      </c>
      <c r="G417" s="114" t="s">
        <v>11</v>
      </c>
      <c r="H417" s="90" t="s">
        <v>68</v>
      </c>
      <c r="I417" s="118"/>
      <c r="J417" s="95">
        <f>J418</f>
        <v>500</v>
      </c>
    </row>
    <row r="418" spans="2:10" s="7" customFormat="1" ht="20.25" customHeight="1">
      <c r="B418" s="105" t="s">
        <v>502</v>
      </c>
      <c r="C418" s="117" t="s">
        <v>35</v>
      </c>
      <c r="D418" s="117" t="s">
        <v>9</v>
      </c>
      <c r="E418" s="113" t="s">
        <v>7</v>
      </c>
      <c r="F418" s="114" t="s">
        <v>70</v>
      </c>
      <c r="G418" s="114" t="s">
        <v>11</v>
      </c>
      <c r="H418" s="114" t="s">
        <v>255</v>
      </c>
      <c r="I418" s="118"/>
      <c r="J418" s="95">
        <f>J419</f>
        <v>500</v>
      </c>
    </row>
    <row r="419" spans="2:10" s="7" customFormat="1" ht="20.25" customHeight="1">
      <c r="B419" s="107" t="s">
        <v>90</v>
      </c>
      <c r="C419" s="117" t="s">
        <v>35</v>
      </c>
      <c r="D419" s="117" t="s">
        <v>9</v>
      </c>
      <c r="E419" s="100" t="s">
        <v>7</v>
      </c>
      <c r="F419" s="100" t="s">
        <v>70</v>
      </c>
      <c r="G419" s="100" t="s">
        <v>11</v>
      </c>
      <c r="H419" s="100" t="s">
        <v>255</v>
      </c>
      <c r="I419" s="118" t="s">
        <v>202</v>
      </c>
      <c r="J419" s="95">
        <f>'приложение 5 2020г'!K47</f>
        <v>500</v>
      </c>
    </row>
    <row r="420" spans="2:10" s="7" customFormat="1" ht="17.25" customHeight="1">
      <c r="B420" s="110" t="s">
        <v>38</v>
      </c>
      <c r="C420" s="111" t="s">
        <v>35</v>
      </c>
      <c r="D420" s="112" t="s">
        <v>35</v>
      </c>
      <c r="E420" s="113"/>
      <c r="F420" s="114"/>
      <c r="G420" s="114"/>
      <c r="H420" s="114"/>
      <c r="I420" s="118"/>
      <c r="J420" s="116">
        <f>J421+J429</f>
        <v>1079.4</v>
      </c>
    </row>
    <row r="421" spans="2:10" s="7" customFormat="1" ht="42.75" customHeight="1">
      <c r="B421" s="97" t="s">
        <v>227</v>
      </c>
      <c r="C421" s="85" t="s">
        <v>35</v>
      </c>
      <c r="D421" s="117" t="s">
        <v>35</v>
      </c>
      <c r="E421" s="113" t="s">
        <v>4</v>
      </c>
      <c r="F421" s="114" t="s">
        <v>67</v>
      </c>
      <c r="G421" s="114" t="s">
        <v>5</v>
      </c>
      <c r="H421" s="114" t="s">
        <v>68</v>
      </c>
      <c r="I421" s="121"/>
      <c r="J421" s="122">
        <f>J422</f>
        <v>650</v>
      </c>
    </row>
    <row r="422" spans="2:10" s="7" customFormat="1" ht="45" customHeight="1">
      <c r="B422" s="62" t="s">
        <v>247</v>
      </c>
      <c r="C422" s="85" t="s">
        <v>35</v>
      </c>
      <c r="D422" s="117" t="s">
        <v>35</v>
      </c>
      <c r="E422" s="123" t="s">
        <v>4</v>
      </c>
      <c r="F422" s="156" t="s">
        <v>3</v>
      </c>
      <c r="G422" s="156" t="s">
        <v>5</v>
      </c>
      <c r="H422" s="85" t="s">
        <v>68</v>
      </c>
      <c r="I422" s="120"/>
      <c r="J422" s="95">
        <f>J423+J426</f>
        <v>650</v>
      </c>
    </row>
    <row r="423" spans="2:10" s="7" customFormat="1" ht="33.75" customHeight="1">
      <c r="B423" s="187" t="s">
        <v>260</v>
      </c>
      <c r="C423" s="85" t="s">
        <v>35</v>
      </c>
      <c r="D423" s="117" t="s">
        <v>35</v>
      </c>
      <c r="E423" s="100" t="s">
        <v>4</v>
      </c>
      <c r="F423" s="100" t="s">
        <v>3</v>
      </c>
      <c r="G423" s="100" t="s">
        <v>9</v>
      </c>
      <c r="H423" s="100" t="s">
        <v>68</v>
      </c>
      <c r="I423" s="120"/>
      <c r="J423" s="95">
        <f>J424</f>
        <v>200</v>
      </c>
    </row>
    <row r="424" spans="2:10" s="7" customFormat="1" ht="18.75" customHeight="1">
      <c r="B424" s="106" t="s">
        <v>261</v>
      </c>
      <c r="C424" s="85" t="s">
        <v>35</v>
      </c>
      <c r="D424" s="117" t="s">
        <v>35</v>
      </c>
      <c r="E424" s="113" t="s">
        <v>4</v>
      </c>
      <c r="F424" s="114" t="s">
        <v>3</v>
      </c>
      <c r="G424" s="114" t="s">
        <v>9</v>
      </c>
      <c r="H424" s="90" t="s">
        <v>262</v>
      </c>
      <c r="I424" s="118"/>
      <c r="J424" s="95">
        <f>J425</f>
        <v>200</v>
      </c>
    </row>
    <row r="425" spans="2:10" s="7" customFormat="1" ht="18.75" customHeight="1">
      <c r="B425" s="62" t="s">
        <v>90</v>
      </c>
      <c r="C425" s="156" t="s">
        <v>35</v>
      </c>
      <c r="D425" s="117" t="s">
        <v>35</v>
      </c>
      <c r="E425" s="100" t="s">
        <v>4</v>
      </c>
      <c r="F425" s="100" t="s">
        <v>3</v>
      </c>
      <c r="G425" s="100" t="s">
        <v>9</v>
      </c>
      <c r="H425" s="100" t="s">
        <v>262</v>
      </c>
      <c r="I425" s="118" t="s">
        <v>202</v>
      </c>
      <c r="J425" s="95">
        <f>'приложение 5 2020г'!K572</f>
        <v>200</v>
      </c>
    </row>
    <row r="426" spans="2:10" s="7" customFormat="1" ht="48.75" customHeight="1">
      <c r="B426" s="62" t="s">
        <v>442</v>
      </c>
      <c r="C426" s="156" t="s">
        <v>35</v>
      </c>
      <c r="D426" s="117" t="s">
        <v>35</v>
      </c>
      <c r="E426" s="126" t="s">
        <v>4</v>
      </c>
      <c r="F426" s="98" t="s">
        <v>3</v>
      </c>
      <c r="G426" s="98" t="s">
        <v>11</v>
      </c>
      <c r="H426" s="130" t="s">
        <v>262</v>
      </c>
      <c r="I426" s="118"/>
      <c r="J426" s="95">
        <f>J427</f>
        <v>450</v>
      </c>
    </row>
    <row r="427" spans="2:10" s="7" customFormat="1" ht="27" customHeight="1">
      <c r="B427" s="189" t="s">
        <v>443</v>
      </c>
      <c r="C427" s="156" t="s">
        <v>35</v>
      </c>
      <c r="D427" s="117" t="s">
        <v>35</v>
      </c>
      <c r="E427" s="126" t="s">
        <v>4</v>
      </c>
      <c r="F427" s="98" t="s">
        <v>3</v>
      </c>
      <c r="G427" s="98" t="s">
        <v>11</v>
      </c>
      <c r="H427" s="130" t="s">
        <v>262</v>
      </c>
      <c r="I427" s="118"/>
      <c r="J427" s="95">
        <f>J428</f>
        <v>450</v>
      </c>
    </row>
    <row r="428" spans="2:10" s="7" customFormat="1" ht="25.5" customHeight="1">
      <c r="B428" s="189" t="s">
        <v>90</v>
      </c>
      <c r="C428" s="156" t="s">
        <v>35</v>
      </c>
      <c r="D428" s="117" t="s">
        <v>35</v>
      </c>
      <c r="E428" s="100" t="s">
        <v>4</v>
      </c>
      <c r="F428" s="100" t="s">
        <v>3</v>
      </c>
      <c r="G428" s="100" t="s">
        <v>11</v>
      </c>
      <c r="H428" s="100" t="s">
        <v>262</v>
      </c>
      <c r="I428" s="118" t="s">
        <v>202</v>
      </c>
      <c r="J428" s="95">
        <f>'приложение 5 2020г'!K575</f>
        <v>450</v>
      </c>
    </row>
    <row r="429" spans="2:10" s="7" customFormat="1" ht="45" customHeight="1">
      <c r="B429" s="106" t="s">
        <v>196</v>
      </c>
      <c r="C429" s="156" t="s">
        <v>35</v>
      </c>
      <c r="D429" s="123" t="s">
        <v>35</v>
      </c>
      <c r="E429" s="113" t="s">
        <v>7</v>
      </c>
      <c r="F429" s="114" t="s">
        <v>67</v>
      </c>
      <c r="G429" s="114" t="s">
        <v>5</v>
      </c>
      <c r="H429" s="114" t="s">
        <v>68</v>
      </c>
      <c r="I429" s="118"/>
      <c r="J429" s="95">
        <f>J430</f>
        <v>429.4</v>
      </c>
    </row>
    <row r="430" spans="2:10" s="7" customFormat="1" ht="21.75" customHeight="1">
      <c r="B430" s="106" t="s">
        <v>263</v>
      </c>
      <c r="C430" s="156" t="s">
        <v>35</v>
      </c>
      <c r="D430" s="117" t="s">
        <v>35</v>
      </c>
      <c r="E430" s="114" t="s">
        <v>7</v>
      </c>
      <c r="F430" s="114" t="s">
        <v>264</v>
      </c>
      <c r="G430" s="114" t="s">
        <v>5</v>
      </c>
      <c r="H430" s="90" t="s">
        <v>68</v>
      </c>
      <c r="I430" s="124"/>
      <c r="J430" s="95">
        <f>J431+J434+J437+J440+J443</f>
        <v>429.4</v>
      </c>
    </row>
    <row r="431" spans="2:10" s="7" customFormat="1" ht="26.25" customHeight="1">
      <c r="B431" s="97" t="s">
        <v>265</v>
      </c>
      <c r="C431" s="156" t="s">
        <v>35</v>
      </c>
      <c r="D431" s="117" t="s">
        <v>35</v>
      </c>
      <c r="E431" s="100" t="s">
        <v>7</v>
      </c>
      <c r="F431" s="100" t="s">
        <v>264</v>
      </c>
      <c r="G431" s="100" t="s">
        <v>4</v>
      </c>
      <c r="H431" s="100" t="s">
        <v>68</v>
      </c>
      <c r="I431" s="124"/>
      <c r="J431" s="95">
        <f>J432</f>
        <v>51.4</v>
      </c>
    </row>
    <row r="432" spans="2:10" s="7" customFormat="1" ht="25.5" customHeight="1">
      <c r="B432" s="97" t="s">
        <v>266</v>
      </c>
      <c r="C432" s="156" t="s">
        <v>35</v>
      </c>
      <c r="D432" s="117" t="s">
        <v>35</v>
      </c>
      <c r="E432" s="114" t="s">
        <v>7</v>
      </c>
      <c r="F432" s="114" t="s">
        <v>264</v>
      </c>
      <c r="G432" s="114" t="s">
        <v>4</v>
      </c>
      <c r="H432" s="90" t="s">
        <v>267</v>
      </c>
      <c r="I432" s="124"/>
      <c r="J432" s="95">
        <f>J433</f>
        <v>51.4</v>
      </c>
    </row>
    <row r="433" spans="2:10" s="7" customFormat="1" ht="27" customHeight="1">
      <c r="B433" s="62" t="s">
        <v>78</v>
      </c>
      <c r="C433" s="156" t="s">
        <v>35</v>
      </c>
      <c r="D433" s="117" t="s">
        <v>35</v>
      </c>
      <c r="E433" s="100" t="s">
        <v>7</v>
      </c>
      <c r="F433" s="100" t="s">
        <v>264</v>
      </c>
      <c r="G433" s="100" t="s">
        <v>4</v>
      </c>
      <c r="H433" s="100" t="s">
        <v>267</v>
      </c>
      <c r="I433" s="125">
        <v>240</v>
      </c>
      <c r="J433" s="95">
        <f>'приложение 5 2020г'!K53</f>
        <v>51.4</v>
      </c>
    </row>
    <row r="434" spans="2:10" s="7" customFormat="1" ht="43.5" customHeight="1">
      <c r="B434" s="97" t="s">
        <v>268</v>
      </c>
      <c r="C434" s="156" t="s">
        <v>35</v>
      </c>
      <c r="D434" s="117" t="s">
        <v>35</v>
      </c>
      <c r="E434" s="114" t="s">
        <v>7</v>
      </c>
      <c r="F434" s="114" t="s">
        <v>264</v>
      </c>
      <c r="G434" s="114" t="s">
        <v>7</v>
      </c>
      <c r="H434" s="90" t="s">
        <v>68</v>
      </c>
      <c r="I434" s="125"/>
      <c r="J434" s="95">
        <f>J435</f>
        <v>160</v>
      </c>
    </row>
    <row r="435" spans="2:10" s="7" customFormat="1" ht="30" customHeight="1">
      <c r="B435" s="97" t="s">
        <v>266</v>
      </c>
      <c r="C435" s="156" t="s">
        <v>35</v>
      </c>
      <c r="D435" s="117" t="s">
        <v>35</v>
      </c>
      <c r="E435" s="100" t="s">
        <v>7</v>
      </c>
      <c r="F435" s="100" t="s">
        <v>264</v>
      </c>
      <c r="G435" s="100" t="s">
        <v>7</v>
      </c>
      <c r="H435" s="100" t="s">
        <v>267</v>
      </c>
      <c r="I435" s="125"/>
      <c r="J435" s="95">
        <f>J436</f>
        <v>160</v>
      </c>
    </row>
    <row r="436" spans="2:10" s="7" customFormat="1" ht="27" customHeight="1">
      <c r="B436" s="62" t="s">
        <v>78</v>
      </c>
      <c r="C436" s="156" t="s">
        <v>35</v>
      </c>
      <c r="D436" s="117" t="s">
        <v>35</v>
      </c>
      <c r="E436" s="114" t="s">
        <v>7</v>
      </c>
      <c r="F436" s="114" t="s">
        <v>264</v>
      </c>
      <c r="G436" s="114" t="s">
        <v>7</v>
      </c>
      <c r="H436" s="90" t="s">
        <v>267</v>
      </c>
      <c r="I436" s="125">
        <v>240</v>
      </c>
      <c r="J436" s="95">
        <f>'приложение 5 2020г'!K56</f>
        <v>160</v>
      </c>
    </row>
    <row r="437" spans="2:10" s="7" customFormat="1" ht="37.5" customHeight="1">
      <c r="B437" s="62" t="s">
        <v>269</v>
      </c>
      <c r="C437" s="156" t="s">
        <v>35</v>
      </c>
      <c r="D437" s="117" t="s">
        <v>35</v>
      </c>
      <c r="E437" s="100" t="s">
        <v>7</v>
      </c>
      <c r="F437" s="100" t="s">
        <v>264</v>
      </c>
      <c r="G437" s="100" t="s">
        <v>9</v>
      </c>
      <c r="H437" s="100" t="s">
        <v>68</v>
      </c>
      <c r="I437" s="125"/>
      <c r="J437" s="95">
        <f>J438</f>
        <v>40</v>
      </c>
    </row>
    <row r="438" spans="2:10" s="7" customFormat="1" ht="29.25" customHeight="1">
      <c r="B438" s="97" t="s">
        <v>266</v>
      </c>
      <c r="C438" s="156" t="s">
        <v>35</v>
      </c>
      <c r="D438" s="117" t="s">
        <v>35</v>
      </c>
      <c r="E438" s="114" t="s">
        <v>7</v>
      </c>
      <c r="F438" s="114" t="s">
        <v>264</v>
      </c>
      <c r="G438" s="114" t="s">
        <v>9</v>
      </c>
      <c r="H438" s="90" t="s">
        <v>267</v>
      </c>
      <c r="I438" s="125"/>
      <c r="J438" s="95">
        <f>J439</f>
        <v>40</v>
      </c>
    </row>
    <row r="439" spans="2:10" s="7" customFormat="1" ht="28.5" customHeight="1">
      <c r="B439" s="62" t="s">
        <v>78</v>
      </c>
      <c r="C439" s="156" t="s">
        <v>35</v>
      </c>
      <c r="D439" s="117" t="s">
        <v>35</v>
      </c>
      <c r="E439" s="100" t="s">
        <v>7</v>
      </c>
      <c r="F439" s="100" t="s">
        <v>264</v>
      </c>
      <c r="G439" s="100" t="s">
        <v>9</v>
      </c>
      <c r="H439" s="100" t="s">
        <v>267</v>
      </c>
      <c r="I439" s="125">
        <v>240</v>
      </c>
      <c r="J439" s="95">
        <f>'приложение 5 2020г'!K59</f>
        <v>40</v>
      </c>
    </row>
    <row r="440" spans="2:10" s="7" customFormat="1" ht="45" customHeight="1">
      <c r="B440" s="62" t="s">
        <v>270</v>
      </c>
      <c r="C440" s="156" t="s">
        <v>35</v>
      </c>
      <c r="D440" s="117" t="s">
        <v>35</v>
      </c>
      <c r="E440" s="114" t="s">
        <v>7</v>
      </c>
      <c r="F440" s="114" t="s">
        <v>264</v>
      </c>
      <c r="G440" s="114" t="s">
        <v>11</v>
      </c>
      <c r="H440" s="90" t="s">
        <v>68</v>
      </c>
      <c r="I440" s="125"/>
      <c r="J440" s="95">
        <f>J441</f>
        <v>100</v>
      </c>
    </row>
    <row r="441" spans="2:10" s="7" customFormat="1" ht="27.75" customHeight="1">
      <c r="B441" s="97" t="s">
        <v>266</v>
      </c>
      <c r="C441" s="156" t="s">
        <v>35</v>
      </c>
      <c r="D441" s="117" t="s">
        <v>35</v>
      </c>
      <c r="E441" s="100" t="s">
        <v>7</v>
      </c>
      <c r="F441" s="100" t="s">
        <v>264</v>
      </c>
      <c r="G441" s="100" t="s">
        <v>11</v>
      </c>
      <c r="H441" s="100" t="s">
        <v>267</v>
      </c>
      <c r="I441" s="125"/>
      <c r="J441" s="95">
        <f>J442</f>
        <v>100</v>
      </c>
    </row>
    <row r="442" spans="2:10" s="7" customFormat="1" ht="31.5" customHeight="1">
      <c r="B442" s="62" t="s">
        <v>78</v>
      </c>
      <c r="C442" s="156" t="s">
        <v>35</v>
      </c>
      <c r="D442" s="117" t="s">
        <v>35</v>
      </c>
      <c r="E442" s="114" t="s">
        <v>7</v>
      </c>
      <c r="F442" s="114" t="s">
        <v>264</v>
      </c>
      <c r="G442" s="114" t="s">
        <v>11</v>
      </c>
      <c r="H442" s="90" t="s">
        <v>267</v>
      </c>
      <c r="I442" s="125">
        <v>240</v>
      </c>
      <c r="J442" s="95">
        <f>'приложение 5 2020г'!K62</f>
        <v>100</v>
      </c>
    </row>
    <row r="443" spans="2:10" s="7" customFormat="1" ht="30" customHeight="1">
      <c r="B443" s="62" t="s">
        <v>271</v>
      </c>
      <c r="C443" s="156" t="s">
        <v>35</v>
      </c>
      <c r="D443" s="117" t="s">
        <v>35</v>
      </c>
      <c r="E443" s="100" t="s">
        <v>7</v>
      </c>
      <c r="F443" s="100" t="s">
        <v>264</v>
      </c>
      <c r="G443" s="100" t="s">
        <v>13</v>
      </c>
      <c r="H443" s="100" t="s">
        <v>68</v>
      </c>
      <c r="I443" s="125"/>
      <c r="J443" s="95">
        <f>J444</f>
        <v>78</v>
      </c>
    </row>
    <row r="444" spans="2:10" s="7" customFormat="1" ht="32.25" customHeight="1">
      <c r="B444" s="106" t="s">
        <v>266</v>
      </c>
      <c r="C444" s="156" t="s">
        <v>35</v>
      </c>
      <c r="D444" s="117" t="s">
        <v>35</v>
      </c>
      <c r="E444" s="114" t="s">
        <v>7</v>
      </c>
      <c r="F444" s="114" t="s">
        <v>264</v>
      </c>
      <c r="G444" s="114" t="s">
        <v>13</v>
      </c>
      <c r="H444" s="90" t="s">
        <v>267</v>
      </c>
      <c r="I444" s="125"/>
      <c r="J444" s="95">
        <f>J445</f>
        <v>78</v>
      </c>
    </row>
    <row r="445" spans="2:10" s="7" customFormat="1" ht="18" customHeight="1">
      <c r="B445" s="62" t="s">
        <v>90</v>
      </c>
      <c r="C445" s="156"/>
      <c r="D445" s="117"/>
      <c r="E445" s="114" t="s">
        <v>7</v>
      </c>
      <c r="F445" s="114" t="s">
        <v>264</v>
      </c>
      <c r="G445" s="114" t="s">
        <v>13</v>
      </c>
      <c r="H445" s="90" t="s">
        <v>267</v>
      </c>
      <c r="I445" s="125">
        <v>610</v>
      </c>
      <c r="J445" s="95">
        <f>'приложение 5 2020г'!K65</f>
        <v>78</v>
      </c>
    </row>
    <row r="446" spans="2:10" s="7" customFormat="1" ht="14.25" customHeight="1">
      <c r="B446" s="191" t="s">
        <v>272</v>
      </c>
      <c r="C446" s="111" t="s">
        <v>35</v>
      </c>
      <c r="D446" s="112" t="s">
        <v>21</v>
      </c>
      <c r="E446" s="113"/>
      <c r="F446" s="114"/>
      <c r="G446" s="114"/>
      <c r="H446" s="114"/>
      <c r="I446" s="220"/>
      <c r="J446" s="202">
        <f>J451+J455+J456+J457+J459</f>
        <v>6325.8</v>
      </c>
    </row>
    <row r="447" spans="2:10" s="7" customFormat="1" ht="40.5" customHeight="1">
      <c r="B447" s="97" t="s">
        <v>227</v>
      </c>
      <c r="C447" s="85" t="s">
        <v>35</v>
      </c>
      <c r="D447" s="117" t="s">
        <v>21</v>
      </c>
      <c r="E447" s="113" t="s">
        <v>4</v>
      </c>
      <c r="F447" s="114" t="s">
        <v>67</v>
      </c>
      <c r="G447" s="114" t="s">
        <v>5</v>
      </c>
      <c r="H447" s="114" t="s">
        <v>68</v>
      </c>
      <c r="I447" s="121"/>
      <c r="J447" s="122">
        <f>J448+J452</f>
        <v>5617.5</v>
      </c>
    </row>
    <row r="448" spans="2:10" s="7" customFormat="1" ht="40.5" customHeight="1">
      <c r="B448" s="62" t="s">
        <v>241</v>
      </c>
      <c r="C448" s="85"/>
      <c r="D448" s="117"/>
      <c r="E448" s="113" t="s">
        <v>4</v>
      </c>
      <c r="F448" s="114" t="s">
        <v>77</v>
      </c>
      <c r="G448" s="114" t="s">
        <v>5</v>
      </c>
      <c r="H448" s="90" t="s">
        <v>68</v>
      </c>
      <c r="I448" s="120"/>
      <c r="J448" s="95">
        <f>J449</f>
        <v>1760.5</v>
      </c>
    </row>
    <row r="449" spans="2:10" s="7" customFormat="1" ht="79.5" customHeight="1">
      <c r="B449" s="187" t="s">
        <v>242</v>
      </c>
      <c r="C449" s="85" t="s">
        <v>35</v>
      </c>
      <c r="D449" s="117" t="s">
        <v>21</v>
      </c>
      <c r="E449" s="100" t="s">
        <v>4</v>
      </c>
      <c r="F449" s="100" t="s">
        <v>77</v>
      </c>
      <c r="G449" s="100" t="s">
        <v>4</v>
      </c>
      <c r="H449" s="100" t="s">
        <v>68</v>
      </c>
      <c r="I449" s="120"/>
      <c r="J449" s="95">
        <f>J450</f>
        <v>1760.5</v>
      </c>
    </row>
    <row r="450" spans="2:10" s="7" customFormat="1" ht="36" customHeight="1">
      <c r="B450" s="62" t="s">
        <v>230</v>
      </c>
      <c r="C450" s="85" t="s">
        <v>35</v>
      </c>
      <c r="D450" s="117" t="s">
        <v>21</v>
      </c>
      <c r="E450" s="123" t="s">
        <v>4</v>
      </c>
      <c r="F450" s="156" t="s">
        <v>77</v>
      </c>
      <c r="G450" s="156" t="s">
        <v>4</v>
      </c>
      <c r="H450" s="85" t="s">
        <v>231</v>
      </c>
      <c r="I450" s="120"/>
      <c r="J450" s="95">
        <f>J451</f>
        <v>1760.5</v>
      </c>
    </row>
    <row r="451" spans="2:10" s="7" customFormat="1" ht="28.5" customHeight="1">
      <c r="B451" s="62" t="s">
        <v>78</v>
      </c>
      <c r="C451" s="85" t="s">
        <v>35</v>
      </c>
      <c r="D451" s="117" t="s">
        <v>21</v>
      </c>
      <c r="E451" s="123" t="s">
        <v>4</v>
      </c>
      <c r="F451" s="156" t="s">
        <v>77</v>
      </c>
      <c r="G451" s="156" t="s">
        <v>4</v>
      </c>
      <c r="H451" s="85" t="s">
        <v>231</v>
      </c>
      <c r="I451" s="120">
        <v>240</v>
      </c>
      <c r="J451" s="95">
        <f>'приложение 5 2020г'!K581</f>
        <v>1760.5</v>
      </c>
    </row>
    <row r="452" spans="2:10" s="7" customFormat="1" ht="51">
      <c r="B452" s="62" t="s">
        <v>273</v>
      </c>
      <c r="C452" s="85" t="s">
        <v>35</v>
      </c>
      <c r="D452" s="117" t="s">
        <v>21</v>
      </c>
      <c r="E452" s="113" t="s">
        <v>4</v>
      </c>
      <c r="F452" s="114" t="s">
        <v>274</v>
      </c>
      <c r="G452" s="114" t="s">
        <v>5</v>
      </c>
      <c r="H452" s="90" t="s">
        <v>68</v>
      </c>
      <c r="I452" s="120"/>
      <c r="J452" s="95">
        <f>J453</f>
        <v>3857</v>
      </c>
    </row>
    <row r="453" spans="2:10" s="7" customFormat="1" ht="30.75" customHeight="1">
      <c r="B453" s="187" t="s">
        <v>275</v>
      </c>
      <c r="C453" s="85" t="s">
        <v>35</v>
      </c>
      <c r="D453" s="117" t="s">
        <v>21</v>
      </c>
      <c r="E453" s="100" t="s">
        <v>4</v>
      </c>
      <c r="F453" s="100" t="s">
        <v>274</v>
      </c>
      <c r="G453" s="100" t="s">
        <v>4</v>
      </c>
      <c r="H453" s="100" t="s">
        <v>68</v>
      </c>
      <c r="I453" s="118"/>
      <c r="J453" s="95">
        <f>J454</f>
        <v>3857</v>
      </c>
    </row>
    <row r="454" spans="2:10" s="7" customFormat="1" ht="24.75" customHeight="1">
      <c r="B454" s="62" t="s">
        <v>276</v>
      </c>
      <c r="C454" s="85" t="s">
        <v>35</v>
      </c>
      <c r="D454" s="117" t="s">
        <v>21</v>
      </c>
      <c r="E454" s="113" t="s">
        <v>4</v>
      </c>
      <c r="F454" s="114" t="s">
        <v>274</v>
      </c>
      <c r="G454" s="114" t="s">
        <v>4</v>
      </c>
      <c r="H454" s="90" t="s">
        <v>72</v>
      </c>
      <c r="I454" s="118"/>
      <c r="J454" s="95">
        <f>J455+J456+J457</f>
        <v>3857</v>
      </c>
    </row>
    <row r="455" spans="2:10" s="7" customFormat="1" ht="33.75" customHeight="1">
      <c r="B455" s="62" t="s">
        <v>73</v>
      </c>
      <c r="C455" s="85" t="s">
        <v>35</v>
      </c>
      <c r="D455" s="117" t="s">
        <v>21</v>
      </c>
      <c r="E455" s="100" t="s">
        <v>4</v>
      </c>
      <c r="F455" s="100" t="s">
        <v>274</v>
      </c>
      <c r="G455" s="100" t="s">
        <v>4</v>
      </c>
      <c r="H455" s="100" t="s">
        <v>72</v>
      </c>
      <c r="I455" s="118" t="s">
        <v>74</v>
      </c>
      <c r="J455" s="95">
        <f>'приложение 5 2020г'!K585</f>
        <v>3434</v>
      </c>
    </row>
    <row r="456" spans="2:10" s="7" customFormat="1" ht="31.5" customHeight="1">
      <c r="B456" s="62" t="s">
        <v>78</v>
      </c>
      <c r="C456" s="85" t="s">
        <v>35</v>
      </c>
      <c r="D456" s="117" t="s">
        <v>21</v>
      </c>
      <c r="E456" s="113" t="s">
        <v>4</v>
      </c>
      <c r="F456" s="114" t="s">
        <v>274</v>
      </c>
      <c r="G456" s="114" t="s">
        <v>4</v>
      </c>
      <c r="H456" s="90" t="s">
        <v>72</v>
      </c>
      <c r="I456" s="118" t="s">
        <v>79</v>
      </c>
      <c r="J456" s="95">
        <f>'приложение 5 2020г'!K586</f>
        <v>413</v>
      </c>
    </row>
    <row r="457" spans="2:10" s="7" customFormat="1" ht="20.25" customHeight="1">
      <c r="B457" s="62" t="s">
        <v>80</v>
      </c>
      <c r="C457" s="85" t="s">
        <v>35</v>
      </c>
      <c r="D457" s="117" t="s">
        <v>21</v>
      </c>
      <c r="E457" s="113" t="s">
        <v>4</v>
      </c>
      <c r="F457" s="114" t="s">
        <v>274</v>
      </c>
      <c r="G457" s="114" t="s">
        <v>4</v>
      </c>
      <c r="H457" s="90" t="s">
        <v>72</v>
      </c>
      <c r="I457" s="118" t="s">
        <v>81</v>
      </c>
      <c r="J457" s="95">
        <f>'приложение 5 2020г'!K587</f>
        <v>10</v>
      </c>
    </row>
    <row r="458" spans="2:10" s="7" customFormat="1" ht="51.75" customHeight="1">
      <c r="B458" s="109" t="s">
        <v>446</v>
      </c>
      <c r="C458" s="85" t="s">
        <v>35</v>
      </c>
      <c r="D458" s="117" t="s">
        <v>21</v>
      </c>
      <c r="E458" s="140" t="s">
        <v>4</v>
      </c>
      <c r="F458" s="141" t="s">
        <v>274</v>
      </c>
      <c r="G458" s="141" t="s">
        <v>4</v>
      </c>
      <c r="H458" s="142" t="s">
        <v>447</v>
      </c>
      <c r="I458" s="118"/>
      <c r="J458" s="95">
        <v>278.6</v>
      </c>
    </row>
    <row r="459" spans="2:10" s="7" customFormat="1" ht="34.5" customHeight="1">
      <c r="B459" s="62" t="s">
        <v>73</v>
      </c>
      <c r="C459" s="85" t="s">
        <v>35</v>
      </c>
      <c r="D459" s="117" t="s">
        <v>21</v>
      </c>
      <c r="E459" s="126" t="s">
        <v>4</v>
      </c>
      <c r="F459" s="98" t="s">
        <v>274</v>
      </c>
      <c r="G459" s="98" t="s">
        <v>4</v>
      </c>
      <c r="H459" s="130" t="s">
        <v>447</v>
      </c>
      <c r="I459" s="118" t="s">
        <v>74</v>
      </c>
      <c r="J459" s="95">
        <f>'приложение 5 2020г'!K589</f>
        <v>708.3</v>
      </c>
    </row>
    <row r="460" spans="2:10" s="7" customFormat="1" ht="22.5" customHeight="1">
      <c r="B460" s="193" t="s">
        <v>39</v>
      </c>
      <c r="C460" s="111" t="s">
        <v>40</v>
      </c>
      <c r="D460" s="112"/>
      <c r="E460" s="100"/>
      <c r="F460" s="100"/>
      <c r="G460" s="100"/>
      <c r="H460" s="100"/>
      <c r="I460" s="115"/>
      <c r="J460" s="116">
        <f>J461+J520</f>
        <v>46998.81</v>
      </c>
    </row>
    <row r="461" spans="2:10" s="7" customFormat="1" ht="16.5" customHeight="1">
      <c r="B461" s="191" t="s">
        <v>277</v>
      </c>
      <c r="C461" s="111" t="s">
        <v>40</v>
      </c>
      <c r="D461" s="112" t="s">
        <v>4</v>
      </c>
      <c r="E461" s="113"/>
      <c r="F461" s="114"/>
      <c r="G461" s="114"/>
      <c r="H461" s="90"/>
      <c r="I461" s="220"/>
      <c r="J461" s="116">
        <f>J462</f>
        <v>44543.81</v>
      </c>
    </row>
    <row r="462" spans="2:10" s="7" customFormat="1" ht="43.5" customHeight="1">
      <c r="B462" s="106" t="s">
        <v>196</v>
      </c>
      <c r="C462" s="85" t="s">
        <v>40</v>
      </c>
      <c r="D462" s="117" t="s">
        <v>4</v>
      </c>
      <c r="E462" s="113" t="s">
        <v>7</v>
      </c>
      <c r="F462" s="114" t="s">
        <v>67</v>
      </c>
      <c r="G462" s="114" t="s">
        <v>5</v>
      </c>
      <c r="H462" s="114" t="s">
        <v>68</v>
      </c>
      <c r="I462" s="121"/>
      <c r="J462" s="122">
        <f>J463+J486+J507</f>
        <v>44543.81</v>
      </c>
    </row>
    <row r="463" spans="2:10" s="7" customFormat="1" ht="28.5" customHeight="1">
      <c r="B463" s="106" t="s">
        <v>278</v>
      </c>
      <c r="C463" s="85" t="s">
        <v>40</v>
      </c>
      <c r="D463" s="117" t="s">
        <v>4</v>
      </c>
      <c r="E463" s="113" t="s">
        <v>7</v>
      </c>
      <c r="F463" s="114" t="s">
        <v>77</v>
      </c>
      <c r="G463" s="114" t="s">
        <v>5</v>
      </c>
      <c r="H463" s="114" t="s">
        <v>68</v>
      </c>
      <c r="I463" s="125"/>
      <c r="J463" s="96">
        <f>J464+J472+J469+J477+J480+J483</f>
        <v>15578.3</v>
      </c>
    </row>
    <row r="464" spans="2:10" s="7" customFormat="1" ht="26.25" customHeight="1">
      <c r="B464" s="106" t="s">
        <v>279</v>
      </c>
      <c r="C464" s="85" t="s">
        <v>40</v>
      </c>
      <c r="D464" s="117" t="s">
        <v>4</v>
      </c>
      <c r="E464" s="100" t="s">
        <v>7</v>
      </c>
      <c r="F464" s="100" t="s">
        <v>77</v>
      </c>
      <c r="G464" s="100" t="s">
        <v>4</v>
      </c>
      <c r="H464" s="100" t="s">
        <v>68</v>
      </c>
      <c r="I464" s="125"/>
      <c r="J464" s="96">
        <f>J465</f>
        <v>12485.8</v>
      </c>
    </row>
    <row r="465" spans="2:10" s="7" customFormat="1" ht="16.5" customHeight="1">
      <c r="B465" s="97" t="s">
        <v>280</v>
      </c>
      <c r="C465" s="85" t="s">
        <v>40</v>
      </c>
      <c r="D465" s="117" t="s">
        <v>4</v>
      </c>
      <c r="E465" s="113" t="s">
        <v>7</v>
      </c>
      <c r="F465" s="114" t="s">
        <v>77</v>
      </c>
      <c r="G465" s="114" t="s">
        <v>4</v>
      </c>
      <c r="H465" s="90" t="s">
        <v>281</v>
      </c>
      <c r="I465" s="125"/>
      <c r="J465" s="96">
        <f>J466+J468</f>
        <v>12485.8</v>
      </c>
    </row>
    <row r="466" spans="2:10" s="7" customFormat="1" ht="18" customHeight="1">
      <c r="B466" s="97" t="s">
        <v>90</v>
      </c>
      <c r="C466" s="85" t="s">
        <v>40</v>
      </c>
      <c r="D466" s="117" t="s">
        <v>4</v>
      </c>
      <c r="E466" s="100" t="s">
        <v>7</v>
      </c>
      <c r="F466" s="100" t="s">
        <v>77</v>
      </c>
      <c r="G466" s="100" t="s">
        <v>4</v>
      </c>
      <c r="H466" s="100" t="s">
        <v>281</v>
      </c>
      <c r="I466" s="125">
        <v>610</v>
      </c>
      <c r="J466" s="96">
        <f>'приложение 5 2020г'!K72</f>
        <v>9524.8</v>
      </c>
    </row>
    <row r="467" spans="2:10" s="7" customFormat="1" ht="53.25" customHeight="1">
      <c r="B467" s="109" t="s">
        <v>446</v>
      </c>
      <c r="C467" s="85" t="s">
        <v>40</v>
      </c>
      <c r="D467" s="117" t="s">
        <v>4</v>
      </c>
      <c r="E467" s="113" t="s">
        <v>7</v>
      </c>
      <c r="F467" s="114" t="s">
        <v>77</v>
      </c>
      <c r="G467" s="114" t="s">
        <v>4</v>
      </c>
      <c r="H467" s="85" t="s">
        <v>447</v>
      </c>
      <c r="I467" s="118"/>
      <c r="J467" s="96">
        <f>J468</f>
        <v>2961</v>
      </c>
    </row>
    <row r="468" spans="2:10" s="7" customFormat="1" ht="23.25" customHeight="1">
      <c r="B468" s="109" t="s">
        <v>90</v>
      </c>
      <c r="C468" s="85" t="s">
        <v>40</v>
      </c>
      <c r="D468" s="117" t="s">
        <v>4</v>
      </c>
      <c r="E468" s="100" t="s">
        <v>7</v>
      </c>
      <c r="F468" s="100" t="s">
        <v>77</v>
      </c>
      <c r="G468" s="100" t="s">
        <v>4</v>
      </c>
      <c r="H468" s="100" t="s">
        <v>447</v>
      </c>
      <c r="I468" s="118" t="s">
        <v>202</v>
      </c>
      <c r="J468" s="96">
        <f>'приложение 5 2020г'!K74</f>
        <v>2961</v>
      </c>
    </row>
    <row r="469" spans="2:10" s="7" customFormat="1" ht="36.75" customHeight="1">
      <c r="B469" s="97" t="s">
        <v>413</v>
      </c>
      <c r="C469" s="85" t="s">
        <v>40</v>
      </c>
      <c r="D469" s="117" t="s">
        <v>4</v>
      </c>
      <c r="E469" s="126" t="s">
        <v>7</v>
      </c>
      <c r="F469" s="98" t="s">
        <v>77</v>
      </c>
      <c r="G469" s="98" t="s">
        <v>7</v>
      </c>
      <c r="H469" s="127" t="s">
        <v>68</v>
      </c>
      <c r="I469" s="118"/>
      <c r="J469" s="96">
        <f>J470</f>
        <v>1694.5</v>
      </c>
    </row>
    <row r="470" spans="2:10" s="7" customFormat="1" ht="31.5" customHeight="1">
      <c r="B470" s="97" t="s">
        <v>414</v>
      </c>
      <c r="C470" s="85" t="s">
        <v>40</v>
      </c>
      <c r="D470" s="117" t="s">
        <v>4</v>
      </c>
      <c r="E470" s="128" t="s">
        <v>7</v>
      </c>
      <c r="F470" s="129" t="s">
        <v>77</v>
      </c>
      <c r="G470" s="129" t="s">
        <v>7</v>
      </c>
      <c r="H470" s="130" t="s">
        <v>448</v>
      </c>
      <c r="I470" s="118"/>
      <c r="J470" s="96">
        <f>J471</f>
        <v>1694.5</v>
      </c>
    </row>
    <row r="471" spans="2:10" s="7" customFormat="1" ht="23.25" customHeight="1">
      <c r="B471" s="109" t="s">
        <v>90</v>
      </c>
      <c r="C471" s="85" t="s">
        <v>40</v>
      </c>
      <c r="D471" s="117" t="s">
        <v>4</v>
      </c>
      <c r="E471" s="128" t="s">
        <v>7</v>
      </c>
      <c r="F471" s="129" t="s">
        <v>77</v>
      </c>
      <c r="G471" s="129" t="s">
        <v>7</v>
      </c>
      <c r="H471" s="130" t="s">
        <v>448</v>
      </c>
      <c r="I471" s="118" t="s">
        <v>202</v>
      </c>
      <c r="J471" s="96">
        <f>'приложение 5 2020г'!K77</f>
        <v>1694.5</v>
      </c>
    </row>
    <row r="472" spans="2:10" s="7" customFormat="1" ht="18.75" customHeight="1">
      <c r="B472" s="97" t="s">
        <v>282</v>
      </c>
      <c r="C472" s="85" t="s">
        <v>40</v>
      </c>
      <c r="D472" s="117" t="s">
        <v>4</v>
      </c>
      <c r="E472" s="113" t="s">
        <v>7</v>
      </c>
      <c r="F472" s="114" t="s">
        <v>77</v>
      </c>
      <c r="G472" s="114" t="s">
        <v>9</v>
      </c>
      <c r="H472" s="90" t="s">
        <v>68</v>
      </c>
      <c r="I472" s="125"/>
      <c r="J472" s="96">
        <f>J473+J475</f>
        <v>341</v>
      </c>
    </row>
    <row r="473" spans="2:10" s="7" customFormat="1" ht="27.75" customHeight="1">
      <c r="B473" s="97" t="s">
        <v>283</v>
      </c>
      <c r="C473" s="85" t="s">
        <v>40</v>
      </c>
      <c r="D473" s="117" t="s">
        <v>4</v>
      </c>
      <c r="E473" s="100" t="s">
        <v>7</v>
      </c>
      <c r="F473" s="100" t="s">
        <v>77</v>
      </c>
      <c r="G473" s="100" t="s">
        <v>9</v>
      </c>
      <c r="H473" s="100" t="s">
        <v>284</v>
      </c>
      <c r="I473" s="125"/>
      <c r="J473" s="96">
        <f>J474</f>
        <v>1</v>
      </c>
    </row>
    <row r="474" spans="2:10" s="7" customFormat="1" ht="18.75" customHeight="1">
      <c r="B474" s="97" t="s">
        <v>90</v>
      </c>
      <c r="C474" s="85" t="s">
        <v>40</v>
      </c>
      <c r="D474" s="117" t="s">
        <v>4</v>
      </c>
      <c r="E474" s="113" t="s">
        <v>7</v>
      </c>
      <c r="F474" s="114" t="s">
        <v>77</v>
      </c>
      <c r="G474" s="114" t="s">
        <v>9</v>
      </c>
      <c r="H474" s="90" t="s">
        <v>284</v>
      </c>
      <c r="I474" s="125">
        <v>610</v>
      </c>
      <c r="J474" s="96">
        <f>'приложение 5 2020г'!K80</f>
        <v>1</v>
      </c>
    </row>
    <row r="475" spans="2:10" s="7" customFormat="1" ht="18.75" customHeight="1">
      <c r="B475" s="97" t="s">
        <v>403</v>
      </c>
      <c r="C475" s="85" t="s">
        <v>40</v>
      </c>
      <c r="D475" s="117" t="s">
        <v>4</v>
      </c>
      <c r="E475" s="113" t="s">
        <v>7</v>
      </c>
      <c r="F475" s="114" t="s">
        <v>77</v>
      </c>
      <c r="G475" s="114" t="s">
        <v>9</v>
      </c>
      <c r="H475" s="100" t="s">
        <v>402</v>
      </c>
      <c r="I475" s="125"/>
      <c r="J475" s="96">
        <f>J476</f>
        <v>340</v>
      </c>
    </row>
    <row r="476" spans="2:10" s="7" customFormat="1" ht="18.75" customHeight="1">
      <c r="B476" s="97" t="s">
        <v>90</v>
      </c>
      <c r="C476" s="85" t="s">
        <v>40</v>
      </c>
      <c r="D476" s="117" t="s">
        <v>4</v>
      </c>
      <c r="E476" s="113" t="s">
        <v>7</v>
      </c>
      <c r="F476" s="114" t="s">
        <v>77</v>
      </c>
      <c r="G476" s="114" t="s">
        <v>9</v>
      </c>
      <c r="H476" s="130" t="s">
        <v>402</v>
      </c>
      <c r="I476" s="125">
        <v>610</v>
      </c>
      <c r="J476" s="96">
        <f>'приложение 5 2020г'!K82</f>
        <v>340</v>
      </c>
    </row>
    <row r="477" spans="2:10" s="7" customFormat="1" ht="54" customHeight="1">
      <c r="B477" s="107" t="s">
        <v>468</v>
      </c>
      <c r="C477" s="117" t="s">
        <v>40</v>
      </c>
      <c r="D477" s="117" t="s">
        <v>4</v>
      </c>
      <c r="E477" s="126" t="s">
        <v>7</v>
      </c>
      <c r="F477" s="98" t="s">
        <v>77</v>
      </c>
      <c r="G477" s="98" t="s">
        <v>11</v>
      </c>
      <c r="H477" s="130" t="s">
        <v>68</v>
      </c>
      <c r="I477" s="125"/>
      <c r="J477" s="96">
        <f>J478</f>
        <v>750</v>
      </c>
    </row>
    <row r="478" spans="2:10" s="7" customFormat="1" ht="55.5" customHeight="1">
      <c r="B478" s="133" t="s">
        <v>469</v>
      </c>
      <c r="C478" s="117" t="s">
        <v>40</v>
      </c>
      <c r="D478" s="117" t="s">
        <v>4</v>
      </c>
      <c r="E478" s="131" t="s">
        <v>7</v>
      </c>
      <c r="F478" s="132" t="s">
        <v>77</v>
      </c>
      <c r="G478" s="132" t="s">
        <v>11</v>
      </c>
      <c r="H478" s="88" t="s">
        <v>470</v>
      </c>
      <c r="I478" s="125"/>
      <c r="J478" s="96">
        <f>J479</f>
        <v>750</v>
      </c>
    </row>
    <row r="479" spans="2:10" s="7" customFormat="1" ht="18.75" customHeight="1">
      <c r="B479" s="107" t="s">
        <v>90</v>
      </c>
      <c r="C479" s="117" t="s">
        <v>40</v>
      </c>
      <c r="D479" s="117" t="s">
        <v>4</v>
      </c>
      <c r="E479" s="100" t="s">
        <v>7</v>
      </c>
      <c r="F479" s="100" t="s">
        <v>77</v>
      </c>
      <c r="G479" s="100" t="s">
        <v>11</v>
      </c>
      <c r="H479" s="100" t="s">
        <v>470</v>
      </c>
      <c r="I479" s="125">
        <v>610</v>
      </c>
      <c r="J479" s="96">
        <f>'приложение 5 2020г'!K85</f>
        <v>750</v>
      </c>
    </row>
    <row r="480" spans="2:10" s="7" customFormat="1" ht="30" customHeight="1">
      <c r="B480" s="105" t="s">
        <v>501</v>
      </c>
      <c r="C480" s="117" t="s">
        <v>40</v>
      </c>
      <c r="D480" s="117" t="s">
        <v>4</v>
      </c>
      <c r="E480" s="126" t="s">
        <v>7</v>
      </c>
      <c r="F480" s="98" t="s">
        <v>77</v>
      </c>
      <c r="G480" s="98" t="s">
        <v>15</v>
      </c>
      <c r="H480" s="130" t="s">
        <v>68</v>
      </c>
      <c r="I480" s="125"/>
      <c r="J480" s="96">
        <f>J481</f>
        <v>257</v>
      </c>
    </row>
    <row r="481" spans="2:10" s="7" customFormat="1" ht="27" customHeight="1">
      <c r="B481" s="105" t="s">
        <v>502</v>
      </c>
      <c r="C481" s="117" t="s">
        <v>40</v>
      </c>
      <c r="D481" s="117" t="s">
        <v>4</v>
      </c>
      <c r="E481" s="100" t="s">
        <v>7</v>
      </c>
      <c r="F481" s="100" t="s">
        <v>77</v>
      </c>
      <c r="G481" s="100" t="s">
        <v>15</v>
      </c>
      <c r="H481" s="100" t="s">
        <v>281</v>
      </c>
      <c r="I481" s="125"/>
      <c r="J481" s="96">
        <f>J482</f>
        <v>257</v>
      </c>
    </row>
    <row r="482" spans="2:10" s="7" customFormat="1" ht="18.75" customHeight="1">
      <c r="B482" s="97" t="s">
        <v>90</v>
      </c>
      <c r="C482" s="117" t="s">
        <v>40</v>
      </c>
      <c r="D482" s="117" t="s">
        <v>4</v>
      </c>
      <c r="E482" s="126" t="s">
        <v>7</v>
      </c>
      <c r="F482" s="98" t="s">
        <v>77</v>
      </c>
      <c r="G482" s="98" t="s">
        <v>15</v>
      </c>
      <c r="H482" s="130" t="s">
        <v>281</v>
      </c>
      <c r="I482" s="125">
        <v>610</v>
      </c>
      <c r="J482" s="96">
        <f>'приложение 5 2020г'!K88</f>
        <v>257</v>
      </c>
    </row>
    <row r="483" spans="2:10" s="7" customFormat="1" ht="42" customHeight="1">
      <c r="B483" s="106" t="s">
        <v>573</v>
      </c>
      <c r="C483" s="117" t="s">
        <v>40</v>
      </c>
      <c r="D483" s="117" t="s">
        <v>4</v>
      </c>
      <c r="E483" s="138" t="s">
        <v>7</v>
      </c>
      <c r="F483" s="100" t="s">
        <v>77</v>
      </c>
      <c r="G483" s="100" t="s">
        <v>35</v>
      </c>
      <c r="H483" s="100" t="s">
        <v>68</v>
      </c>
      <c r="I483" s="125"/>
      <c r="J483" s="96">
        <f>J484</f>
        <v>50</v>
      </c>
    </row>
    <row r="484" spans="2:10" s="7" customFormat="1" ht="34.5" customHeight="1">
      <c r="B484" s="106" t="s">
        <v>574</v>
      </c>
      <c r="C484" s="117" t="s">
        <v>40</v>
      </c>
      <c r="D484" s="117" t="s">
        <v>4</v>
      </c>
      <c r="E484" s="126" t="s">
        <v>7</v>
      </c>
      <c r="F484" s="98" t="s">
        <v>77</v>
      </c>
      <c r="G484" s="98" t="s">
        <v>35</v>
      </c>
      <c r="H484" s="130" t="s">
        <v>572</v>
      </c>
      <c r="I484" s="125"/>
      <c r="J484" s="96">
        <f>J485</f>
        <v>50</v>
      </c>
    </row>
    <row r="485" spans="2:10" s="7" customFormat="1" ht="21.75" customHeight="1">
      <c r="B485" s="106" t="s">
        <v>90</v>
      </c>
      <c r="C485" s="117" t="s">
        <v>40</v>
      </c>
      <c r="D485" s="117" t="s">
        <v>4</v>
      </c>
      <c r="E485" s="138" t="s">
        <v>7</v>
      </c>
      <c r="F485" s="100" t="s">
        <v>77</v>
      </c>
      <c r="G485" s="100" t="s">
        <v>35</v>
      </c>
      <c r="H485" s="100" t="s">
        <v>572</v>
      </c>
      <c r="I485" s="125">
        <v>610</v>
      </c>
      <c r="J485" s="96">
        <f>'приложение 5 2020г'!K91</f>
        <v>50</v>
      </c>
    </row>
    <row r="486" spans="2:10" s="7" customFormat="1" ht="37.5" customHeight="1">
      <c r="B486" s="106" t="s">
        <v>285</v>
      </c>
      <c r="C486" s="85" t="s">
        <v>40</v>
      </c>
      <c r="D486" s="117" t="s">
        <v>4</v>
      </c>
      <c r="E486" s="113" t="s">
        <v>7</v>
      </c>
      <c r="F486" s="114" t="s">
        <v>3</v>
      </c>
      <c r="G486" s="114" t="s">
        <v>5</v>
      </c>
      <c r="H486" s="114" t="s">
        <v>68</v>
      </c>
      <c r="I486" s="125"/>
      <c r="J486" s="96">
        <f>J487+J492+J495+J501+J498+J504</f>
        <v>16054.51</v>
      </c>
    </row>
    <row r="487" spans="2:10" s="7" customFormat="1" ht="42.75" customHeight="1">
      <c r="B487" s="97" t="s">
        <v>286</v>
      </c>
      <c r="C487" s="85" t="s">
        <v>40</v>
      </c>
      <c r="D487" s="117" t="s">
        <v>4</v>
      </c>
      <c r="E487" s="113" t="s">
        <v>7</v>
      </c>
      <c r="F487" s="114" t="s">
        <v>3</v>
      </c>
      <c r="G487" s="114" t="s">
        <v>4</v>
      </c>
      <c r="H487" s="114" t="s">
        <v>68</v>
      </c>
      <c r="I487" s="124"/>
      <c r="J487" s="96">
        <f>J488+J490</f>
        <v>6097.349999999999</v>
      </c>
    </row>
    <row r="488" spans="2:10" s="7" customFormat="1" ht="25.5" customHeight="1">
      <c r="B488" s="97" t="s">
        <v>287</v>
      </c>
      <c r="C488" s="85" t="s">
        <v>40</v>
      </c>
      <c r="D488" s="117" t="s">
        <v>4</v>
      </c>
      <c r="E488" s="100" t="s">
        <v>7</v>
      </c>
      <c r="F488" s="100" t="s">
        <v>3</v>
      </c>
      <c r="G488" s="100" t="s">
        <v>4</v>
      </c>
      <c r="H488" s="100" t="s">
        <v>288</v>
      </c>
      <c r="I488" s="124"/>
      <c r="J488" s="96">
        <f>J489</f>
        <v>2952.8499999999995</v>
      </c>
    </row>
    <row r="489" spans="2:10" s="7" customFormat="1" ht="18" customHeight="1">
      <c r="B489" s="97" t="s">
        <v>90</v>
      </c>
      <c r="C489" s="85" t="s">
        <v>40</v>
      </c>
      <c r="D489" s="117" t="s">
        <v>4</v>
      </c>
      <c r="E489" s="113" t="s">
        <v>7</v>
      </c>
      <c r="F489" s="114" t="s">
        <v>3</v>
      </c>
      <c r="G489" s="114" t="s">
        <v>4</v>
      </c>
      <c r="H489" s="90" t="s">
        <v>288</v>
      </c>
      <c r="I489" s="125">
        <v>610</v>
      </c>
      <c r="J489" s="96">
        <f>'приложение 5 2020г'!K95</f>
        <v>2952.8499999999995</v>
      </c>
    </row>
    <row r="490" spans="2:10" s="7" customFormat="1" ht="42.75" customHeight="1">
      <c r="B490" s="109" t="s">
        <v>446</v>
      </c>
      <c r="C490" s="85" t="s">
        <v>40</v>
      </c>
      <c r="D490" s="117" t="s">
        <v>4</v>
      </c>
      <c r="E490" s="113" t="s">
        <v>7</v>
      </c>
      <c r="F490" s="114" t="s">
        <v>3</v>
      </c>
      <c r="G490" s="114" t="s">
        <v>4</v>
      </c>
      <c r="H490" s="85" t="s">
        <v>447</v>
      </c>
      <c r="I490" s="125"/>
      <c r="J490" s="96">
        <f>J491</f>
        <v>3144.5</v>
      </c>
    </row>
    <row r="491" spans="2:10" s="7" customFormat="1" ht="23.25" customHeight="1">
      <c r="B491" s="109" t="s">
        <v>90</v>
      </c>
      <c r="C491" s="85" t="s">
        <v>40</v>
      </c>
      <c r="D491" s="117" t="s">
        <v>4</v>
      </c>
      <c r="E491" s="113" t="s">
        <v>7</v>
      </c>
      <c r="F491" s="114" t="s">
        <v>3</v>
      </c>
      <c r="G491" s="114" t="s">
        <v>4</v>
      </c>
      <c r="H491" s="85" t="s">
        <v>447</v>
      </c>
      <c r="I491" s="125">
        <v>610</v>
      </c>
      <c r="J491" s="96">
        <f>'приложение 5 2020г'!K97</f>
        <v>3144.5</v>
      </c>
    </row>
    <row r="492" spans="2:10" s="10" customFormat="1" ht="28.5" customHeight="1">
      <c r="B492" s="97" t="s">
        <v>550</v>
      </c>
      <c r="C492" s="85" t="s">
        <v>40</v>
      </c>
      <c r="D492" s="117" t="s">
        <v>4</v>
      </c>
      <c r="E492" s="100" t="s">
        <v>7</v>
      </c>
      <c r="F492" s="100" t="s">
        <v>3</v>
      </c>
      <c r="G492" s="135" t="s">
        <v>401</v>
      </c>
      <c r="H492" s="90" t="s">
        <v>68</v>
      </c>
      <c r="I492" s="125"/>
      <c r="J492" s="102">
        <f>J493</f>
        <v>3633.86</v>
      </c>
    </row>
    <row r="493" spans="2:10" s="10" customFormat="1" ht="57.75" customHeight="1">
      <c r="B493" s="97" t="s">
        <v>551</v>
      </c>
      <c r="C493" s="85" t="s">
        <v>40</v>
      </c>
      <c r="D493" s="117" t="s">
        <v>4</v>
      </c>
      <c r="E493" s="134" t="s">
        <v>7</v>
      </c>
      <c r="F493" s="135" t="s">
        <v>3</v>
      </c>
      <c r="G493" s="135" t="s">
        <v>401</v>
      </c>
      <c r="H493" s="99" t="s">
        <v>552</v>
      </c>
      <c r="I493" s="125"/>
      <c r="J493" s="102">
        <f>J494</f>
        <v>3633.86</v>
      </c>
    </row>
    <row r="494" spans="2:10" s="7" customFormat="1" ht="15.75" customHeight="1">
      <c r="B494" s="97" t="s">
        <v>90</v>
      </c>
      <c r="C494" s="85" t="s">
        <v>40</v>
      </c>
      <c r="D494" s="117" t="s">
        <v>4</v>
      </c>
      <c r="E494" s="113" t="s">
        <v>7</v>
      </c>
      <c r="F494" s="114" t="s">
        <v>3</v>
      </c>
      <c r="G494" s="135" t="s">
        <v>401</v>
      </c>
      <c r="H494" s="101" t="s">
        <v>552</v>
      </c>
      <c r="I494" s="125">
        <v>610</v>
      </c>
      <c r="J494" s="102">
        <f>'приложение 5 2020г'!K100</f>
        <v>3633.86</v>
      </c>
    </row>
    <row r="495" spans="2:10" s="7" customFormat="1" ht="54.75" customHeight="1">
      <c r="B495" s="107" t="s">
        <v>471</v>
      </c>
      <c r="C495" s="117" t="s">
        <v>40</v>
      </c>
      <c r="D495" s="117" t="s">
        <v>4</v>
      </c>
      <c r="E495" s="113" t="s">
        <v>7</v>
      </c>
      <c r="F495" s="114" t="s">
        <v>3</v>
      </c>
      <c r="G495" s="114" t="s">
        <v>9</v>
      </c>
      <c r="H495" s="90" t="s">
        <v>68</v>
      </c>
      <c r="I495" s="125"/>
      <c r="J495" s="102">
        <f>J496</f>
        <v>4980</v>
      </c>
    </row>
    <row r="496" spans="2:10" s="7" customFormat="1" ht="48.75" customHeight="1">
      <c r="B496" s="139" t="s">
        <v>472</v>
      </c>
      <c r="C496" s="117" t="s">
        <v>40</v>
      </c>
      <c r="D496" s="117" t="s">
        <v>4</v>
      </c>
      <c r="E496" s="100" t="s">
        <v>7</v>
      </c>
      <c r="F496" s="100" t="s">
        <v>3</v>
      </c>
      <c r="G496" s="100" t="s">
        <v>9</v>
      </c>
      <c r="H496" s="100" t="s">
        <v>470</v>
      </c>
      <c r="I496" s="124"/>
      <c r="J496" s="102">
        <f>J497</f>
        <v>4980</v>
      </c>
    </row>
    <row r="497" spans="2:10" s="7" customFormat="1" ht="24" customHeight="1">
      <c r="B497" s="104" t="s">
        <v>90</v>
      </c>
      <c r="C497" s="117" t="s">
        <v>40</v>
      </c>
      <c r="D497" s="117" t="s">
        <v>4</v>
      </c>
      <c r="E497" s="113" t="s">
        <v>7</v>
      </c>
      <c r="F497" s="114" t="s">
        <v>3</v>
      </c>
      <c r="G497" s="114" t="s">
        <v>9</v>
      </c>
      <c r="H497" s="90" t="s">
        <v>470</v>
      </c>
      <c r="I497" s="125">
        <v>610</v>
      </c>
      <c r="J497" s="102">
        <f>'приложение 5 2020г'!K103</f>
        <v>4980</v>
      </c>
    </row>
    <row r="498" spans="2:10" s="7" customFormat="1" ht="33" customHeight="1">
      <c r="B498" s="221" t="s">
        <v>553</v>
      </c>
      <c r="C498" s="86" t="s">
        <v>40</v>
      </c>
      <c r="D498" s="86" t="s">
        <v>4</v>
      </c>
      <c r="E498" s="140" t="s">
        <v>7</v>
      </c>
      <c r="F498" s="141" t="s">
        <v>3</v>
      </c>
      <c r="G498" s="129" t="s">
        <v>11</v>
      </c>
      <c r="H498" s="129" t="s">
        <v>68</v>
      </c>
      <c r="I498" s="144"/>
      <c r="J498" s="102">
        <f>J499</f>
        <v>350.7</v>
      </c>
    </row>
    <row r="499" spans="2:10" s="7" customFormat="1" ht="33" customHeight="1">
      <c r="B499" s="221" t="s">
        <v>554</v>
      </c>
      <c r="C499" s="86" t="s">
        <v>40</v>
      </c>
      <c r="D499" s="86" t="s">
        <v>4</v>
      </c>
      <c r="E499" s="140" t="s">
        <v>7</v>
      </c>
      <c r="F499" s="141" t="s">
        <v>3</v>
      </c>
      <c r="G499" s="129" t="s">
        <v>11</v>
      </c>
      <c r="H499" s="129" t="s">
        <v>288</v>
      </c>
      <c r="I499" s="144"/>
      <c r="J499" s="102">
        <f>J500</f>
        <v>350.7</v>
      </c>
    </row>
    <row r="500" spans="2:10" s="7" customFormat="1" ht="24" customHeight="1">
      <c r="B500" s="222" t="s">
        <v>90</v>
      </c>
      <c r="C500" s="86" t="s">
        <v>40</v>
      </c>
      <c r="D500" s="86" t="s">
        <v>4</v>
      </c>
      <c r="E500" s="140" t="s">
        <v>7</v>
      </c>
      <c r="F500" s="141" t="s">
        <v>3</v>
      </c>
      <c r="G500" s="129" t="s">
        <v>11</v>
      </c>
      <c r="H500" s="129" t="s">
        <v>288</v>
      </c>
      <c r="I500" s="144">
        <v>610</v>
      </c>
      <c r="J500" s="102">
        <f>'приложение 5 2020г'!K106</f>
        <v>350.7</v>
      </c>
    </row>
    <row r="501" spans="2:10" s="7" customFormat="1" ht="24" customHeight="1">
      <c r="B501" s="105" t="s">
        <v>501</v>
      </c>
      <c r="C501" s="85" t="s">
        <v>40</v>
      </c>
      <c r="D501" s="117" t="s">
        <v>4</v>
      </c>
      <c r="E501" s="136" t="s">
        <v>7</v>
      </c>
      <c r="F501" s="98" t="s">
        <v>3</v>
      </c>
      <c r="G501" s="98" t="s">
        <v>13</v>
      </c>
      <c r="H501" s="99" t="s">
        <v>68</v>
      </c>
      <c r="I501" s="125"/>
      <c r="J501" s="102">
        <f>J502</f>
        <v>137.6</v>
      </c>
    </row>
    <row r="502" spans="2:10" s="7" customFormat="1" ht="24" customHeight="1">
      <c r="B502" s="105" t="s">
        <v>502</v>
      </c>
      <c r="C502" s="85" t="s">
        <v>40</v>
      </c>
      <c r="D502" s="117" t="s">
        <v>4</v>
      </c>
      <c r="E502" s="136" t="s">
        <v>7</v>
      </c>
      <c r="F502" s="98" t="s">
        <v>3</v>
      </c>
      <c r="G502" s="98" t="s">
        <v>13</v>
      </c>
      <c r="H502" s="99" t="s">
        <v>288</v>
      </c>
      <c r="I502" s="125"/>
      <c r="J502" s="102">
        <f>J503</f>
        <v>137.6</v>
      </c>
    </row>
    <row r="503" spans="2:10" s="7" customFormat="1" ht="24" customHeight="1">
      <c r="B503" s="107" t="s">
        <v>90</v>
      </c>
      <c r="C503" s="85" t="s">
        <v>40</v>
      </c>
      <c r="D503" s="117" t="s">
        <v>4</v>
      </c>
      <c r="E503" s="136" t="s">
        <v>7</v>
      </c>
      <c r="F503" s="98" t="s">
        <v>3</v>
      </c>
      <c r="G503" s="98" t="s">
        <v>13</v>
      </c>
      <c r="H503" s="99" t="s">
        <v>288</v>
      </c>
      <c r="I503" s="125">
        <v>610</v>
      </c>
      <c r="J503" s="102">
        <f>'приложение 5 2020г'!K109</f>
        <v>137.6</v>
      </c>
    </row>
    <row r="504" spans="2:10" s="7" customFormat="1" ht="33.75" customHeight="1">
      <c r="B504" s="106" t="s">
        <v>557</v>
      </c>
      <c r="C504" s="76" t="s">
        <v>40</v>
      </c>
      <c r="D504" s="76" t="s">
        <v>4</v>
      </c>
      <c r="E504" s="145" t="s">
        <v>7</v>
      </c>
      <c r="F504" s="146" t="s">
        <v>3</v>
      </c>
      <c r="G504" s="100" t="s">
        <v>15</v>
      </c>
      <c r="H504" s="99" t="s">
        <v>68</v>
      </c>
      <c r="I504" s="144"/>
      <c r="J504" s="102">
        <f>J505</f>
        <v>855</v>
      </c>
    </row>
    <row r="505" spans="2:10" s="7" customFormat="1" ht="45.75" customHeight="1">
      <c r="B505" s="107" t="s">
        <v>558</v>
      </c>
      <c r="C505" s="76" t="s">
        <v>40</v>
      </c>
      <c r="D505" s="76" t="s">
        <v>4</v>
      </c>
      <c r="E505" s="136" t="s">
        <v>7</v>
      </c>
      <c r="F505" s="98" t="s">
        <v>3</v>
      </c>
      <c r="G505" s="98" t="s">
        <v>15</v>
      </c>
      <c r="H505" s="99" t="s">
        <v>288</v>
      </c>
      <c r="I505" s="144"/>
      <c r="J505" s="102">
        <f>J506</f>
        <v>855</v>
      </c>
    </row>
    <row r="506" spans="2:10" s="7" customFormat="1" ht="33.75" customHeight="1">
      <c r="B506" s="106" t="s">
        <v>289</v>
      </c>
      <c r="C506" s="76" t="s">
        <v>40</v>
      </c>
      <c r="D506" s="76" t="s">
        <v>4</v>
      </c>
      <c r="E506" s="147" t="s">
        <v>7</v>
      </c>
      <c r="F506" s="100" t="s">
        <v>3</v>
      </c>
      <c r="G506" s="100" t="s">
        <v>15</v>
      </c>
      <c r="H506" s="99" t="s">
        <v>288</v>
      </c>
      <c r="I506" s="144">
        <v>240</v>
      </c>
      <c r="J506" s="102">
        <f>'приложение 5 2020г'!K112</f>
        <v>855</v>
      </c>
    </row>
    <row r="507" spans="2:10" s="7" customFormat="1" ht="21.75" customHeight="1">
      <c r="B507" s="106" t="s">
        <v>290</v>
      </c>
      <c r="C507" s="85" t="s">
        <v>40</v>
      </c>
      <c r="D507" s="117" t="s">
        <v>4</v>
      </c>
      <c r="E507" s="113" t="s">
        <v>7</v>
      </c>
      <c r="F507" s="114" t="s">
        <v>274</v>
      </c>
      <c r="G507" s="135" t="s">
        <v>5</v>
      </c>
      <c r="H507" s="159" t="s">
        <v>68</v>
      </c>
      <c r="I507" s="125"/>
      <c r="J507" s="102">
        <f>J508+J513+J516</f>
        <v>12911</v>
      </c>
    </row>
    <row r="508" spans="2:10" s="7" customFormat="1" ht="27.75" customHeight="1">
      <c r="B508" s="97" t="s">
        <v>291</v>
      </c>
      <c r="C508" s="85" t="s">
        <v>40</v>
      </c>
      <c r="D508" s="117" t="s">
        <v>4</v>
      </c>
      <c r="E508" s="113" t="s">
        <v>7</v>
      </c>
      <c r="F508" s="114" t="s">
        <v>274</v>
      </c>
      <c r="G508" s="114" t="s">
        <v>4</v>
      </c>
      <c r="H508" s="90" t="s">
        <v>68</v>
      </c>
      <c r="I508" s="124"/>
      <c r="J508" s="102">
        <f>J509+J511</f>
        <v>9720</v>
      </c>
    </row>
    <row r="509" spans="2:10" s="7" customFormat="1" ht="20.25" customHeight="1">
      <c r="B509" s="97" t="s">
        <v>292</v>
      </c>
      <c r="C509" s="85" t="s">
        <v>40</v>
      </c>
      <c r="D509" s="117" t="s">
        <v>4</v>
      </c>
      <c r="E509" s="100" t="s">
        <v>7</v>
      </c>
      <c r="F509" s="100" t="s">
        <v>274</v>
      </c>
      <c r="G509" s="100" t="s">
        <v>4</v>
      </c>
      <c r="H509" s="100" t="s">
        <v>293</v>
      </c>
      <c r="I509" s="124"/>
      <c r="J509" s="102">
        <f>J510</f>
        <v>7464</v>
      </c>
    </row>
    <row r="510" spans="2:10" s="7" customFormat="1" ht="19.5" customHeight="1">
      <c r="B510" s="97" t="s">
        <v>90</v>
      </c>
      <c r="C510" s="85" t="s">
        <v>40</v>
      </c>
      <c r="D510" s="117" t="s">
        <v>4</v>
      </c>
      <c r="E510" s="113" t="s">
        <v>7</v>
      </c>
      <c r="F510" s="114" t="s">
        <v>274</v>
      </c>
      <c r="G510" s="114" t="s">
        <v>4</v>
      </c>
      <c r="H510" s="90" t="s">
        <v>293</v>
      </c>
      <c r="I510" s="125">
        <v>610</v>
      </c>
      <c r="J510" s="102">
        <f>'приложение 5 2020г'!K116</f>
        <v>7464</v>
      </c>
    </row>
    <row r="511" spans="2:10" s="7" customFormat="1" ht="50.25" customHeight="1">
      <c r="B511" s="109" t="s">
        <v>446</v>
      </c>
      <c r="C511" s="85" t="s">
        <v>40</v>
      </c>
      <c r="D511" s="117" t="s">
        <v>4</v>
      </c>
      <c r="E511" s="113" t="s">
        <v>7</v>
      </c>
      <c r="F511" s="114" t="s">
        <v>274</v>
      </c>
      <c r="G511" s="114" t="s">
        <v>4</v>
      </c>
      <c r="H511" s="85" t="s">
        <v>447</v>
      </c>
      <c r="I511" s="125"/>
      <c r="J511" s="102">
        <f>J512</f>
        <v>2256</v>
      </c>
    </row>
    <row r="512" spans="2:10" s="7" customFormat="1" ht="25.5" customHeight="1">
      <c r="B512" s="109" t="s">
        <v>90</v>
      </c>
      <c r="C512" s="85" t="s">
        <v>40</v>
      </c>
      <c r="D512" s="117" t="s">
        <v>4</v>
      </c>
      <c r="E512" s="113" t="s">
        <v>7</v>
      </c>
      <c r="F512" s="114" t="s">
        <v>274</v>
      </c>
      <c r="G512" s="114" t="s">
        <v>4</v>
      </c>
      <c r="H512" s="85" t="s">
        <v>447</v>
      </c>
      <c r="I512" s="125">
        <v>610</v>
      </c>
      <c r="J512" s="102">
        <f>'приложение 5 2020г'!K118</f>
        <v>2256</v>
      </c>
    </row>
    <row r="513" spans="2:10" s="7" customFormat="1" ht="30" customHeight="1">
      <c r="B513" s="97" t="s">
        <v>294</v>
      </c>
      <c r="C513" s="85" t="s">
        <v>40</v>
      </c>
      <c r="D513" s="117" t="s">
        <v>4</v>
      </c>
      <c r="E513" s="100" t="s">
        <v>7</v>
      </c>
      <c r="F513" s="100" t="s">
        <v>274</v>
      </c>
      <c r="G513" s="100" t="s">
        <v>7</v>
      </c>
      <c r="H513" s="100" t="s">
        <v>68</v>
      </c>
      <c r="I513" s="124"/>
      <c r="J513" s="102">
        <f>J514</f>
        <v>42</v>
      </c>
    </row>
    <row r="514" spans="2:10" s="7" customFormat="1" ht="25.5" customHeight="1">
      <c r="B514" s="97" t="s">
        <v>295</v>
      </c>
      <c r="C514" s="85" t="s">
        <v>40</v>
      </c>
      <c r="D514" s="117" t="s">
        <v>4</v>
      </c>
      <c r="E514" s="113" t="s">
        <v>7</v>
      </c>
      <c r="F514" s="114" t="s">
        <v>274</v>
      </c>
      <c r="G514" s="114" t="s">
        <v>7</v>
      </c>
      <c r="H514" s="90" t="s">
        <v>293</v>
      </c>
      <c r="I514" s="124"/>
      <c r="J514" s="102">
        <f>J515</f>
        <v>42</v>
      </c>
    </row>
    <row r="515" spans="2:10" s="7" customFormat="1" ht="21" customHeight="1">
      <c r="B515" s="106" t="s">
        <v>90</v>
      </c>
      <c r="C515" s="85" t="s">
        <v>40</v>
      </c>
      <c r="D515" s="117" t="s">
        <v>4</v>
      </c>
      <c r="E515" s="100" t="s">
        <v>7</v>
      </c>
      <c r="F515" s="100" t="s">
        <v>274</v>
      </c>
      <c r="G515" s="100" t="s">
        <v>7</v>
      </c>
      <c r="H515" s="100" t="s">
        <v>293</v>
      </c>
      <c r="I515" s="125">
        <v>610</v>
      </c>
      <c r="J515" s="102">
        <f>'приложение 5 2020г'!K121</f>
        <v>42</v>
      </c>
    </row>
    <row r="516" spans="2:10" s="7" customFormat="1" ht="38.25" customHeight="1">
      <c r="B516" s="105" t="s">
        <v>555</v>
      </c>
      <c r="C516" s="117" t="s">
        <v>40</v>
      </c>
      <c r="D516" s="117" t="s">
        <v>4</v>
      </c>
      <c r="E516" s="126" t="s">
        <v>7</v>
      </c>
      <c r="F516" s="98" t="s">
        <v>274</v>
      </c>
      <c r="G516" s="98" t="s">
        <v>11</v>
      </c>
      <c r="H516" s="130" t="s">
        <v>68</v>
      </c>
      <c r="I516" s="124"/>
      <c r="J516" s="102">
        <f>J517</f>
        <v>3149</v>
      </c>
    </row>
    <row r="517" spans="2:10" s="7" customFormat="1" ht="37.5" customHeight="1">
      <c r="B517" s="105" t="s">
        <v>556</v>
      </c>
      <c r="C517" s="117" t="s">
        <v>40</v>
      </c>
      <c r="D517" s="117" t="s">
        <v>4</v>
      </c>
      <c r="E517" s="131" t="s">
        <v>7</v>
      </c>
      <c r="F517" s="132" t="s">
        <v>274</v>
      </c>
      <c r="G517" s="132" t="s">
        <v>11</v>
      </c>
      <c r="H517" s="88" t="s">
        <v>293</v>
      </c>
      <c r="I517" s="124"/>
      <c r="J517" s="102">
        <f>J518+J519</f>
        <v>3149</v>
      </c>
    </row>
    <row r="518" spans="2:10" s="7" customFormat="1" ht="21" customHeight="1">
      <c r="B518" s="97" t="s">
        <v>90</v>
      </c>
      <c r="C518" s="117" t="s">
        <v>40</v>
      </c>
      <c r="D518" s="117" t="s">
        <v>4</v>
      </c>
      <c r="E518" s="100" t="s">
        <v>7</v>
      </c>
      <c r="F518" s="100" t="s">
        <v>274</v>
      </c>
      <c r="G518" s="100" t="s">
        <v>11</v>
      </c>
      <c r="H518" s="100" t="s">
        <v>293</v>
      </c>
      <c r="I518" s="151">
        <v>610</v>
      </c>
      <c r="J518" s="102">
        <f>'приложение 5 2020г'!K124</f>
        <v>0</v>
      </c>
    </row>
    <row r="519" spans="2:10" s="7" customFormat="1" ht="40.5" customHeight="1">
      <c r="B519" s="106" t="s">
        <v>289</v>
      </c>
      <c r="C519" s="117" t="s">
        <v>40</v>
      </c>
      <c r="D519" s="123" t="s">
        <v>4</v>
      </c>
      <c r="E519" s="136" t="s">
        <v>7</v>
      </c>
      <c r="F519" s="98" t="s">
        <v>274</v>
      </c>
      <c r="G519" s="98" t="s">
        <v>11</v>
      </c>
      <c r="H519" s="99" t="s">
        <v>293</v>
      </c>
      <c r="I519" s="152">
        <v>240</v>
      </c>
      <c r="J519" s="102">
        <f>'приложение 5 2020г'!K125</f>
        <v>3149</v>
      </c>
    </row>
    <row r="520" spans="2:10" s="7" customFormat="1" ht="17.25" customHeight="1">
      <c r="B520" s="191" t="s">
        <v>41</v>
      </c>
      <c r="C520" s="111" t="s">
        <v>40</v>
      </c>
      <c r="D520" s="112" t="s">
        <v>11</v>
      </c>
      <c r="E520" s="113"/>
      <c r="F520" s="114"/>
      <c r="G520" s="114"/>
      <c r="H520" s="90"/>
      <c r="I520" s="115"/>
      <c r="J520" s="116">
        <f>J525+J526+J527+J529</f>
        <v>2455</v>
      </c>
    </row>
    <row r="521" spans="2:10" s="7" customFormat="1" ht="44.25" customHeight="1">
      <c r="B521" s="106" t="s">
        <v>196</v>
      </c>
      <c r="C521" s="85" t="s">
        <v>40</v>
      </c>
      <c r="D521" s="117" t="s">
        <v>11</v>
      </c>
      <c r="E521" s="113" t="s">
        <v>7</v>
      </c>
      <c r="F521" s="114" t="s">
        <v>67</v>
      </c>
      <c r="G521" s="114" t="s">
        <v>5</v>
      </c>
      <c r="H521" s="114" t="s">
        <v>68</v>
      </c>
      <c r="I521" s="118"/>
      <c r="J521" s="95">
        <f>J522</f>
        <v>2080</v>
      </c>
    </row>
    <row r="522" spans="2:10" s="7" customFormat="1" ht="34.5" customHeight="1">
      <c r="B522" s="97" t="s">
        <v>296</v>
      </c>
      <c r="C522" s="85"/>
      <c r="D522" s="117"/>
      <c r="E522" s="113" t="s">
        <v>7</v>
      </c>
      <c r="F522" s="114" t="s">
        <v>297</v>
      </c>
      <c r="G522" s="114" t="s">
        <v>5</v>
      </c>
      <c r="H522" s="90" t="s">
        <v>68</v>
      </c>
      <c r="I522" s="118"/>
      <c r="J522" s="95">
        <f>J523</f>
        <v>2080</v>
      </c>
    </row>
    <row r="523" spans="2:10" s="7" customFormat="1" ht="54" customHeight="1">
      <c r="B523" s="97" t="s">
        <v>298</v>
      </c>
      <c r="C523" s="85" t="s">
        <v>40</v>
      </c>
      <c r="D523" s="117" t="s">
        <v>11</v>
      </c>
      <c r="E523" s="100" t="s">
        <v>7</v>
      </c>
      <c r="F523" s="100" t="s">
        <v>297</v>
      </c>
      <c r="G523" s="100" t="s">
        <v>4</v>
      </c>
      <c r="H523" s="100" t="s">
        <v>68</v>
      </c>
      <c r="I523" s="118"/>
      <c r="J523" s="95">
        <f>J524</f>
        <v>2080</v>
      </c>
    </row>
    <row r="524" spans="2:10" s="7" customFormat="1" ht="24" customHeight="1">
      <c r="B524" s="62" t="s">
        <v>276</v>
      </c>
      <c r="C524" s="85" t="s">
        <v>40</v>
      </c>
      <c r="D524" s="117" t="s">
        <v>11</v>
      </c>
      <c r="E524" s="114" t="s">
        <v>7</v>
      </c>
      <c r="F524" s="114" t="s">
        <v>297</v>
      </c>
      <c r="G524" s="114" t="s">
        <v>4</v>
      </c>
      <c r="H524" s="114" t="s">
        <v>299</v>
      </c>
      <c r="I524" s="153"/>
      <c r="J524" s="122">
        <f>J525+J526+J527</f>
        <v>2080</v>
      </c>
    </row>
    <row r="525" spans="2:10" s="7" customFormat="1" ht="29.25" customHeight="1">
      <c r="B525" s="97" t="s">
        <v>73</v>
      </c>
      <c r="C525" s="85" t="s">
        <v>40</v>
      </c>
      <c r="D525" s="117" t="s">
        <v>11</v>
      </c>
      <c r="E525" s="100" t="s">
        <v>7</v>
      </c>
      <c r="F525" s="100" t="s">
        <v>297</v>
      </c>
      <c r="G525" s="100" t="s">
        <v>4</v>
      </c>
      <c r="H525" s="100" t="s">
        <v>299</v>
      </c>
      <c r="I525" s="125">
        <v>120</v>
      </c>
      <c r="J525" s="96">
        <f>'приложение 5 2020г'!K131</f>
        <v>1820</v>
      </c>
    </row>
    <row r="526" spans="2:10" s="7" customFormat="1" ht="33.75" customHeight="1">
      <c r="B526" s="106" t="s">
        <v>289</v>
      </c>
      <c r="C526" s="85" t="s">
        <v>40</v>
      </c>
      <c r="D526" s="117" t="s">
        <v>11</v>
      </c>
      <c r="E526" s="113" t="s">
        <v>7</v>
      </c>
      <c r="F526" s="114" t="s">
        <v>297</v>
      </c>
      <c r="G526" s="114" t="s">
        <v>4</v>
      </c>
      <c r="H526" s="114" t="s">
        <v>299</v>
      </c>
      <c r="I526" s="125">
        <v>240</v>
      </c>
      <c r="J526" s="96">
        <f>'приложение 5 2020г'!K132</f>
        <v>250</v>
      </c>
    </row>
    <row r="527" spans="2:10" s="7" customFormat="1" ht="18" customHeight="1">
      <c r="B527" s="62" t="s">
        <v>80</v>
      </c>
      <c r="C527" s="85" t="s">
        <v>40</v>
      </c>
      <c r="D527" s="117" t="s">
        <v>11</v>
      </c>
      <c r="E527" s="113" t="s">
        <v>7</v>
      </c>
      <c r="F527" s="114" t="s">
        <v>297</v>
      </c>
      <c r="G527" s="114" t="s">
        <v>4</v>
      </c>
      <c r="H527" s="114" t="s">
        <v>299</v>
      </c>
      <c r="I527" s="119">
        <v>850</v>
      </c>
      <c r="J527" s="96">
        <f>'приложение 5 2020г'!K133</f>
        <v>10</v>
      </c>
    </row>
    <row r="528" spans="2:10" s="7" customFormat="1" ht="37.5" customHeight="1">
      <c r="B528" s="109" t="s">
        <v>446</v>
      </c>
      <c r="C528" s="85" t="s">
        <v>40</v>
      </c>
      <c r="D528" s="117" t="s">
        <v>11</v>
      </c>
      <c r="E528" s="113" t="s">
        <v>7</v>
      </c>
      <c r="F528" s="114" t="s">
        <v>297</v>
      </c>
      <c r="G528" s="114" t="s">
        <v>4</v>
      </c>
      <c r="H528" s="114" t="s">
        <v>447</v>
      </c>
      <c r="I528" s="119"/>
      <c r="J528" s="102">
        <v>155.8</v>
      </c>
    </row>
    <row r="529" spans="2:10" s="7" customFormat="1" ht="35.25" customHeight="1">
      <c r="B529" s="62" t="s">
        <v>73</v>
      </c>
      <c r="C529" s="85" t="s">
        <v>40</v>
      </c>
      <c r="D529" s="117" t="s">
        <v>11</v>
      </c>
      <c r="E529" s="113" t="s">
        <v>7</v>
      </c>
      <c r="F529" s="114" t="s">
        <v>297</v>
      </c>
      <c r="G529" s="114" t="s">
        <v>4</v>
      </c>
      <c r="H529" s="114" t="s">
        <v>447</v>
      </c>
      <c r="I529" s="119">
        <v>120</v>
      </c>
      <c r="J529" s="102">
        <f>'приложение 5 2020г'!K135</f>
        <v>375</v>
      </c>
    </row>
    <row r="530" spans="2:10" s="7" customFormat="1" ht="18" customHeight="1">
      <c r="B530" s="191" t="s">
        <v>42</v>
      </c>
      <c r="C530" s="111" t="s">
        <v>21</v>
      </c>
      <c r="D530" s="112" t="s">
        <v>5</v>
      </c>
      <c r="E530" s="113"/>
      <c r="F530" s="114"/>
      <c r="G530" s="114"/>
      <c r="H530" s="114"/>
      <c r="I530" s="192"/>
      <c r="J530" s="116">
        <f>J531</f>
        <v>168.89000000000001</v>
      </c>
    </row>
    <row r="531" spans="2:10" s="7" customFormat="1" ht="18.75" customHeight="1">
      <c r="B531" s="211" t="s">
        <v>43</v>
      </c>
      <c r="C531" s="196" t="s">
        <v>21</v>
      </c>
      <c r="D531" s="115" t="s">
        <v>35</v>
      </c>
      <c r="E531" s="113"/>
      <c r="F531" s="114"/>
      <c r="G531" s="114"/>
      <c r="H531" s="114"/>
      <c r="I531" s="192"/>
      <c r="J531" s="95">
        <f>J532</f>
        <v>168.89000000000001</v>
      </c>
    </row>
    <row r="532" spans="2:10" s="7" customFormat="1" ht="18.75" customHeight="1">
      <c r="B532" s="62" t="s">
        <v>94</v>
      </c>
      <c r="C532" s="87" t="s">
        <v>21</v>
      </c>
      <c r="D532" s="118" t="s">
        <v>35</v>
      </c>
      <c r="E532" s="113" t="s">
        <v>95</v>
      </c>
      <c r="F532" s="114" t="s">
        <v>67</v>
      </c>
      <c r="G532" s="114" t="s">
        <v>5</v>
      </c>
      <c r="H532" s="114" t="s">
        <v>68</v>
      </c>
      <c r="I532" s="192"/>
      <c r="J532" s="95">
        <f>J533</f>
        <v>168.89000000000001</v>
      </c>
    </row>
    <row r="533" spans="2:10" s="7" customFormat="1" ht="73.5" customHeight="1">
      <c r="B533" s="62" t="s">
        <v>300</v>
      </c>
      <c r="C533" s="87" t="s">
        <v>21</v>
      </c>
      <c r="D533" s="118" t="s">
        <v>35</v>
      </c>
      <c r="E533" s="113" t="s">
        <v>95</v>
      </c>
      <c r="F533" s="114" t="s">
        <v>67</v>
      </c>
      <c r="G533" s="114" t="s">
        <v>5</v>
      </c>
      <c r="H533" s="114" t="s">
        <v>301</v>
      </c>
      <c r="I533" s="192"/>
      <c r="J533" s="95">
        <f>J534</f>
        <v>168.89000000000001</v>
      </c>
    </row>
    <row r="534" spans="2:10" s="7" customFormat="1" ht="27" customHeight="1">
      <c r="B534" s="62" t="s">
        <v>78</v>
      </c>
      <c r="C534" s="87" t="s">
        <v>21</v>
      </c>
      <c r="D534" s="118" t="s">
        <v>35</v>
      </c>
      <c r="E534" s="113" t="s">
        <v>95</v>
      </c>
      <c r="F534" s="114" t="s">
        <v>67</v>
      </c>
      <c r="G534" s="114" t="s">
        <v>5</v>
      </c>
      <c r="H534" s="114" t="s">
        <v>301</v>
      </c>
      <c r="I534" s="120">
        <v>240</v>
      </c>
      <c r="J534" s="95">
        <f>'приложение 5 2020г'!K422</f>
        <v>168.89000000000001</v>
      </c>
    </row>
    <row r="535" spans="2:10" s="7" customFormat="1" ht="17.25" customHeight="1">
      <c r="B535" s="193" t="s">
        <v>44</v>
      </c>
      <c r="C535" s="196" t="s">
        <v>45</v>
      </c>
      <c r="D535" s="115" t="s">
        <v>5</v>
      </c>
      <c r="E535" s="113"/>
      <c r="F535" s="114"/>
      <c r="G535" s="114"/>
      <c r="H535" s="114"/>
      <c r="I535" s="192"/>
      <c r="J535" s="116">
        <f>J536+J542+J553+J559</f>
        <v>11329.76</v>
      </c>
    </row>
    <row r="536" spans="2:10" s="7" customFormat="1" ht="15" customHeight="1">
      <c r="B536" s="211" t="s">
        <v>46</v>
      </c>
      <c r="C536" s="196" t="s">
        <v>45</v>
      </c>
      <c r="D536" s="115" t="s">
        <v>4</v>
      </c>
      <c r="E536" s="113"/>
      <c r="F536" s="114"/>
      <c r="G536" s="114"/>
      <c r="H536" s="90"/>
      <c r="I536" s="118"/>
      <c r="J536" s="95">
        <f>J537</f>
        <v>1763.2</v>
      </c>
    </row>
    <row r="537" spans="2:10" s="7" customFormat="1" ht="36" customHeight="1">
      <c r="B537" s="109" t="s">
        <v>131</v>
      </c>
      <c r="C537" s="87" t="s">
        <v>45</v>
      </c>
      <c r="D537" s="118" t="s">
        <v>4</v>
      </c>
      <c r="E537" s="100" t="s">
        <v>35</v>
      </c>
      <c r="F537" s="100" t="s">
        <v>67</v>
      </c>
      <c r="G537" s="100" t="s">
        <v>5</v>
      </c>
      <c r="H537" s="100" t="s">
        <v>68</v>
      </c>
      <c r="I537" s="133"/>
      <c r="J537" s="223">
        <f>J538</f>
        <v>1763.2</v>
      </c>
    </row>
    <row r="538" spans="2:10" s="7" customFormat="1" ht="39.75" customHeight="1">
      <c r="B538" s="62" t="s">
        <v>302</v>
      </c>
      <c r="C538" s="87" t="s">
        <v>45</v>
      </c>
      <c r="D538" s="118" t="s">
        <v>4</v>
      </c>
      <c r="E538" s="113" t="s">
        <v>35</v>
      </c>
      <c r="F538" s="114" t="s">
        <v>67</v>
      </c>
      <c r="G538" s="114" t="s">
        <v>13</v>
      </c>
      <c r="H538" s="90" t="s">
        <v>68</v>
      </c>
      <c r="I538" s="118"/>
      <c r="J538" s="95">
        <f>J539</f>
        <v>1763.2</v>
      </c>
    </row>
    <row r="539" spans="2:10" s="7" customFormat="1" ht="15.75" customHeight="1">
      <c r="B539" s="62" t="s">
        <v>303</v>
      </c>
      <c r="C539" s="87" t="s">
        <v>45</v>
      </c>
      <c r="D539" s="118" t="s">
        <v>4</v>
      </c>
      <c r="E539" s="100" t="s">
        <v>35</v>
      </c>
      <c r="F539" s="100" t="s">
        <v>67</v>
      </c>
      <c r="G539" s="100" t="s">
        <v>13</v>
      </c>
      <c r="H539" s="100" t="s">
        <v>304</v>
      </c>
      <c r="I539" s="118"/>
      <c r="J539" s="95">
        <f>J540+J541</f>
        <v>1763.2</v>
      </c>
    </row>
    <row r="540" spans="2:10" s="7" customFormat="1" ht="14.25" customHeight="1">
      <c r="B540" s="62" t="s">
        <v>118</v>
      </c>
      <c r="C540" s="87" t="s">
        <v>45</v>
      </c>
      <c r="D540" s="118" t="s">
        <v>4</v>
      </c>
      <c r="E540" s="113" t="s">
        <v>35</v>
      </c>
      <c r="F540" s="114" t="s">
        <v>67</v>
      </c>
      <c r="G540" s="114" t="s">
        <v>13</v>
      </c>
      <c r="H540" s="90" t="s">
        <v>304</v>
      </c>
      <c r="I540" s="118" t="s">
        <v>305</v>
      </c>
      <c r="J540" s="95">
        <f>'приложение 5 2020г'!K654</f>
        <v>1753.2</v>
      </c>
    </row>
    <row r="541" spans="2:10" s="7" customFormat="1" ht="29.25" customHeight="1">
      <c r="B541" s="62" t="s">
        <v>78</v>
      </c>
      <c r="C541" s="87" t="s">
        <v>45</v>
      </c>
      <c r="D541" s="118" t="s">
        <v>4</v>
      </c>
      <c r="E541" s="113" t="s">
        <v>35</v>
      </c>
      <c r="F541" s="114" t="s">
        <v>67</v>
      </c>
      <c r="G541" s="114" t="s">
        <v>13</v>
      </c>
      <c r="H541" s="90" t="s">
        <v>304</v>
      </c>
      <c r="I541" s="118" t="s">
        <v>79</v>
      </c>
      <c r="J541" s="95">
        <f>'приложение 5 2020г'!K655</f>
        <v>10</v>
      </c>
    </row>
    <row r="542" spans="2:10" s="7" customFormat="1" ht="16.5" customHeight="1">
      <c r="B542" s="191" t="s">
        <v>306</v>
      </c>
      <c r="C542" s="196" t="s">
        <v>45</v>
      </c>
      <c r="D542" s="115" t="s">
        <v>9</v>
      </c>
      <c r="E542" s="113"/>
      <c r="F542" s="114"/>
      <c r="G542" s="114"/>
      <c r="H542" s="114"/>
      <c r="I542" s="118"/>
      <c r="J542" s="116">
        <f>J543+J548</f>
        <v>1429.56</v>
      </c>
    </row>
    <row r="543" spans="2:10" s="7" customFormat="1" ht="45" customHeight="1">
      <c r="B543" s="106" t="s">
        <v>196</v>
      </c>
      <c r="C543" s="156" t="s">
        <v>45</v>
      </c>
      <c r="D543" s="117" t="s">
        <v>9</v>
      </c>
      <c r="E543" s="114" t="s">
        <v>7</v>
      </c>
      <c r="F543" s="114" t="s">
        <v>67</v>
      </c>
      <c r="G543" s="114" t="s">
        <v>5</v>
      </c>
      <c r="H543" s="114" t="s">
        <v>68</v>
      </c>
      <c r="I543" s="118"/>
      <c r="J543" s="95">
        <f>J544</f>
        <v>1299.46</v>
      </c>
    </row>
    <row r="544" spans="2:10" s="7" customFormat="1" ht="21.75" customHeight="1">
      <c r="B544" s="106" t="s">
        <v>263</v>
      </c>
      <c r="C544" s="156"/>
      <c r="D544" s="117"/>
      <c r="E544" s="114" t="s">
        <v>7</v>
      </c>
      <c r="F544" s="114" t="s">
        <v>264</v>
      </c>
      <c r="G544" s="114" t="s">
        <v>5</v>
      </c>
      <c r="H544" s="90" t="s">
        <v>68</v>
      </c>
      <c r="I544" s="118"/>
      <c r="J544" s="95">
        <f>J545</f>
        <v>1299.46</v>
      </c>
    </row>
    <row r="545" spans="2:10" s="7" customFormat="1" ht="20.25" customHeight="1">
      <c r="B545" s="106" t="s">
        <v>308</v>
      </c>
      <c r="C545" s="156" t="s">
        <v>45</v>
      </c>
      <c r="D545" s="117" t="s">
        <v>9</v>
      </c>
      <c r="E545" s="100" t="s">
        <v>7</v>
      </c>
      <c r="F545" s="100" t="s">
        <v>264</v>
      </c>
      <c r="G545" s="100" t="s">
        <v>15</v>
      </c>
      <c r="H545" s="100" t="s">
        <v>68</v>
      </c>
      <c r="I545" s="118"/>
      <c r="J545" s="95">
        <f>J546</f>
        <v>1299.46</v>
      </c>
    </row>
    <row r="546" spans="2:10" s="7" customFormat="1" ht="20.25" customHeight="1">
      <c r="B546" s="106" t="s">
        <v>309</v>
      </c>
      <c r="C546" s="156" t="s">
        <v>45</v>
      </c>
      <c r="D546" s="117" t="s">
        <v>9</v>
      </c>
      <c r="E546" s="114" t="s">
        <v>7</v>
      </c>
      <c r="F546" s="114" t="s">
        <v>264</v>
      </c>
      <c r="G546" s="114" t="s">
        <v>15</v>
      </c>
      <c r="H546" s="90" t="s">
        <v>310</v>
      </c>
      <c r="I546" s="118"/>
      <c r="J546" s="95">
        <f>J547</f>
        <v>1299.46</v>
      </c>
    </row>
    <row r="547" spans="2:10" s="7" customFormat="1" ht="30.75" customHeight="1">
      <c r="B547" s="106" t="s">
        <v>311</v>
      </c>
      <c r="C547" s="156" t="s">
        <v>45</v>
      </c>
      <c r="D547" s="117" t="s">
        <v>9</v>
      </c>
      <c r="E547" s="100" t="s">
        <v>7</v>
      </c>
      <c r="F547" s="100" t="s">
        <v>264</v>
      </c>
      <c r="G547" s="100" t="s">
        <v>15</v>
      </c>
      <c r="H547" s="100" t="s">
        <v>310</v>
      </c>
      <c r="I547" s="118" t="s">
        <v>307</v>
      </c>
      <c r="J547" s="95">
        <f>'приложение 5 2020г'!K142</f>
        <v>1299.46</v>
      </c>
    </row>
    <row r="548" spans="2:10" s="7" customFormat="1" ht="43.5" customHeight="1">
      <c r="B548" s="62" t="s">
        <v>424</v>
      </c>
      <c r="C548" s="156" t="s">
        <v>45</v>
      </c>
      <c r="D548" s="89" t="s">
        <v>9</v>
      </c>
      <c r="E548" s="89" t="s">
        <v>467</v>
      </c>
      <c r="F548" s="168" t="s">
        <v>67</v>
      </c>
      <c r="G548" s="168" t="s">
        <v>5</v>
      </c>
      <c r="H548" s="168" t="s">
        <v>68</v>
      </c>
      <c r="I548" s="118"/>
      <c r="J548" s="95">
        <f>J549</f>
        <v>130.1</v>
      </c>
    </row>
    <row r="549" spans="2:10" s="7" customFormat="1" ht="43.5" customHeight="1">
      <c r="B549" s="62" t="s">
        <v>433</v>
      </c>
      <c r="C549" s="156" t="s">
        <v>45</v>
      </c>
      <c r="D549" s="76" t="s">
        <v>9</v>
      </c>
      <c r="E549" s="165" t="s">
        <v>467</v>
      </c>
      <c r="F549" s="165" t="s">
        <v>70</v>
      </c>
      <c r="G549" s="165" t="s">
        <v>5</v>
      </c>
      <c r="H549" s="166" t="s">
        <v>68</v>
      </c>
      <c r="I549" s="118"/>
      <c r="J549" s="95">
        <f>J550</f>
        <v>130.1</v>
      </c>
    </row>
    <row r="550" spans="2:10" s="7" customFormat="1" ht="41.25" customHeight="1">
      <c r="B550" s="62" t="s">
        <v>434</v>
      </c>
      <c r="C550" s="156" t="s">
        <v>45</v>
      </c>
      <c r="D550" s="76" t="s">
        <v>9</v>
      </c>
      <c r="E550" s="78" t="s">
        <v>467</v>
      </c>
      <c r="F550" s="78" t="s">
        <v>70</v>
      </c>
      <c r="G550" s="78" t="s">
        <v>4</v>
      </c>
      <c r="H550" s="78" t="s">
        <v>68</v>
      </c>
      <c r="I550" s="118"/>
      <c r="J550" s="95">
        <f>J551</f>
        <v>130.1</v>
      </c>
    </row>
    <row r="551" spans="2:10" s="7" customFormat="1" ht="30.75" customHeight="1">
      <c r="B551" s="106" t="s">
        <v>312</v>
      </c>
      <c r="C551" s="156" t="s">
        <v>45</v>
      </c>
      <c r="D551" s="118" t="s">
        <v>9</v>
      </c>
      <c r="E551" s="156" t="s">
        <v>467</v>
      </c>
      <c r="F551" s="156" t="s">
        <v>70</v>
      </c>
      <c r="G551" s="156" t="s">
        <v>4</v>
      </c>
      <c r="H551" s="85" t="s">
        <v>313</v>
      </c>
      <c r="I551" s="118"/>
      <c r="J551" s="95">
        <f>J552</f>
        <v>130.1</v>
      </c>
    </row>
    <row r="552" spans="2:10" s="7" customFormat="1" ht="30.75" customHeight="1">
      <c r="B552" s="106" t="s">
        <v>311</v>
      </c>
      <c r="C552" s="156" t="s">
        <v>45</v>
      </c>
      <c r="D552" s="117" t="s">
        <v>9</v>
      </c>
      <c r="E552" s="123" t="s">
        <v>467</v>
      </c>
      <c r="F552" s="156" t="s">
        <v>70</v>
      </c>
      <c r="G552" s="156" t="s">
        <v>4</v>
      </c>
      <c r="H552" s="85" t="s">
        <v>313</v>
      </c>
      <c r="I552" s="118" t="s">
        <v>307</v>
      </c>
      <c r="J552" s="95">
        <f>'приложение 5 2020г'!K429</f>
        <v>130.1</v>
      </c>
    </row>
    <row r="553" spans="2:10" s="7" customFormat="1" ht="16.5" customHeight="1">
      <c r="B553" s="191" t="s">
        <v>314</v>
      </c>
      <c r="C553" s="111" t="s">
        <v>45</v>
      </c>
      <c r="D553" s="224" t="s">
        <v>11</v>
      </c>
      <c r="E553" s="113"/>
      <c r="F553" s="114"/>
      <c r="G553" s="114"/>
      <c r="H553" s="114"/>
      <c r="I553" s="118"/>
      <c r="J553" s="95">
        <f>J554</f>
        <v>1617.2</v>
      </c>
    </row>
    <row r="554" spans="2:10" s="7" customFormat="1" ht="45.75" customHeight="1">
      <c r="B554" s="97" t="s">
        <v>227</v>
      </c>
      <c r="C554" s="85" t="s">
        <v>45</v>
      </c>
      <c r="D554" s="123" t="s">
        <v>11</v>
      </c>
      <c r="E554" s="113" t="s">
        <v>4</v>
      </c>
      <c r="F554" s="114" t="s">
        <v>67</v>
      </c>
      <c r="G554" s="114" t="s">
        <v>5</v>
      </c>
      <c r="H554" s="114" t="s">
        <v>68</v>
      </c>
      <c r="I554" s="118"/>
      <c r="J554" s="95">
        <f>J555</f>
        <v>1617.2</v>
      </c>
    </row>
    <row r="555" spans="2:10" s="7" customFormat="1" ht="29.25" customHeight="1">
      <c r="B555" s="97" t="s">
        <v>228</v>
      </c>
      <c r="C555" s="85"/>
      <c r="D555" s="123"/>
      <c r="E555" s="134" t="s">
        <v>4</v>
      </c>
      <c r="F555" s="135" t="s">
        <v>70</v>
      </c>
      <c r="G555" s="135" t="s">
        <v>5</v>
      </c>
      <c r="H555" s="135" t="s">
        <v>68</v>
      </c>
      <c r="I555" s="118"/>
      <c r="J555" s="95">
        <f>J556</f>
        <v>1617.2</v>
      </c>
    </row>
    <row r="556" spans="2:10" ht="76.5">
      <c r="B556" s="109" t="s">
        <v>232</v>
      </c>
      <c r="C556" s="85" t="s">
        <v>45</v>
      </c>
      <c r="D556" s="123" t="s">
        <v>11</v>
      </c>
      <c r="E556" s="113" t="s">
        <v>4</v>
      </c>
      <c r="F556" s="114" t="s">
        <v>70</v>
      </c>
      <c r="G556" s="114" t="s">
        <v>7</v>
      </c>
      <c r="H556" s="90" t="s">
        <v>68</v>
      </c>
      <c r="I556" s="118"/>
      <c r="J556" s="95">
        <f>J557</f>
        <v>1617.2</v>
      </c>
    </row>
    <row r="557" spans="2:10" ht="62.25" customHeight="1">
      <c r="B557" s="186" t="s">
        <v>233</v>
      </c>
      <c r="C557" s="85" t="s">
        <v>45</v>
      </c>
      <c r="D557" s="123" t="s">
        <v>11</v>
      </c>
      <c r="E557" s="123" t="s">
        <v>4</v>
      </c>
      <c r="F557" s="156" t="s">
        <v>70</v>
      </c>
      <c r="G557" s="156" t="s">
        <v>7</v>
      </c>
      <c r="H557" s="156" t="s">
        <v>234</v>
      </c>
      <c r="I557" s="118"/>
      <c r="J557" s="95">
        <f>J558</f>
        <v>1617.2</v>
      </c>
    </row>
    <row r="558" spans="2:10" ht="25.5">
      <c r="B558" s="62" t="s">
        <v>235</v>
      </c>
      <c r="C558" s="85" t="s">
        <v>45</v>
      </c>
      <c r="D558" s="123" t="s">
        <v>11</v>
      </c>
      <c r="E558" s="123" t="s">
        <v>4</v>
      </c>
      <c r="F558" s="156" t="s">
        <v>70</v>
      </c>
      <c r="G558" s="156" t="s">
        <v>7</v>
      </c>
      <c r="H558" s="156" t="s">
        <v>234</v>
      </c>
      <c r="I558" s="118" t="s">
        <v>307</v>
      </c>
      <c r="J558" s="95">
        <f>'приложение 5 2020г'!K596</f>
        <v>1617.2</v>
      </c>
    </row>
    <row r="559" spans="2:10" s="7" customFormat="1" ht="12.75">
      <c r="B559" s="191" t="s">
        <v>47</v>
      </c>
      <c r="C559" s="156" t="s">
        <v>45</v>
      </c>
      <c r="D559" s="123" t="s">
        <v>15</v>
      </c>
      <c r="E559" s="123"/>
      <c r="F559" s="156"/>
      <c r="G559" s="156"/>
      <c r="H559" s="156"/>
      <c r="I559" s="118"/>
      <c r="J559" s="95">
        <f>J560+J567</f>
        <v>6519.8</v>
      </c>
    </row>
    <row r="560" spans="2:10" s="7" customFormat="1" ht="38.25">
      <c r="B560" s="109" t="s">
        <v>315</v>
      </c>
      <c r="C560" s="156" t="s">
        <v>45</v>
      </c>
      <c r="D560" s="123" t="s">
        <v>15</v>
      </c>
      <c r="E560" s="123" t="s">
        <v>83</v>
      </c>
      <c r="F560" s="156" t="s">
        <v>67</v>
      </c>
      <c r="G560" s="156" t="s">
        <v>5</v>
      </c>
      <c r="H560" s="85" t="s">
        <v>68</v>
      </c>
      <c r="I560" s="118"/>
      <c r="J560" s="95">
        <f>J561+J564</f>
        <v>1304.5</v>
      </c>
    </row>
    <row r="561" spans="2:10" s="7" customFormat="1" ht="25.5">
      <c r="B561" s="62" t="s">
        <v>84</v>
      </c>
      <c r="C561" s="156" t="s">
        <v>45</v>
      </c>
      <c r="D561" s="117" t="s">
        <v>15</v>
      </c>
      <c r="E561" s="78" t="s">
        <v>83</v>
      </c>
      <c r="F561" s="78" t="s">
        <v>67</v>
      </c>
      <c r="G561" s="78" t="s">
        <v>4</v>
      </c>
      <c r="H561" s="78" t="s">
        <v>68</v>
      </c>
      <c r="I561" s="118"/>
      <c r="J561" s="95">
        <f>J562</f>
        <v>310.6</v>
      </c>
    </row>
    <row r="562" spans="2:10" s="7" customFormat="1" ht="127.5" customHeight="1">
      <c r="B562" s="62" t="s">
        <v>453</v>
      </c>
      <c r="C562" s="85" t="s">
        <v>45</v>
      </c>
      <c r="D562" s="117" t="s">
        <v>15</v>
      </c>
      <c r="E562" s="123" t="s">
        <v>83</v>
      </c>
      <c r="F562" s="156" t="s">
        <v>67</v>
      </c>
      <c r="G562" s="156" t="s">
        <v>4</v>
      </c>
      <c r="H562" s="114" t="s">
        <v>396</v>
      </c>
      <c r="I562" s="118"/>
      <c r="J562" s="95">
        <f>J563</f>
        <v>310.6</v>
      </c>
    </row>
    <row r="563" spans="2:10" s="7" customFormat="1" ht="27" customHeight="1">
      <c r="B563" s="62" t="s">
        <v>78</v>
      </c>
      <c r="C563" s="85" t="s">
        <v>45</v>
      </c>
      <c r="D563" s="117" t="s">
        <v>15</v>
      </c>
      <c r="E563" s="123" t="s">
        <v>83</v>
      </c>
      <c r="F563" s="156" t="s">
        <v>67</v>
      </c>
      <c r="G563" s="156" t="s">
        <v>4</v>
      </c>
      <c r="H563" s="114" t="s">
        <v>396</v>
      </c>
      <c r="I563" s="118" t="s">
        <v>79</v>
      </c>
      <c r="J563" s="95">
        <f>'приложение 5 2020г'!K434</f>
        <v>310.6</v>
      </c>
    </row>
    <row r="564" spans="2:10" s="7" customFormat="1" ht="25.5" customHeight="1">
      <c r="B564" s="62" t="s">
        <v>316</v>
      </c>
      <c r="C564" s="156" t="s">
        <v>45</v>
      </c>
      <c r="D564" s="123" t="s">
        <v>15</v>
      </c>
      <c r="E564" s="123" t="s">
        <v>83</v>
      </c>
      <c r="F564" s="156" t="s">
        <v>67</v>
      </c>
      <c r="G564" s="156" t="s">
        <v>7</v>
      </c>
      <c r="H564" s="85" t="s">
        <v>68</v>
      </c>
      <c r="I564" s="118"/>
      <c r="J564" s="95">
        <f>J565</f>
        <v>993.9</v>
      </c>
    </row>
    <row r="565" spans="2:10" s="7" customFormat="1" ht="126" customHeight="1">
      <c r="B565" s="62" t="s">
        <v>453</v>
      </c>
      <c r="C565" s="85" t="s">
        <v>45</v>
      </c>
      <c r="D565" s="117" t="s">
        <v>15</v>
      </c>
      <c r="E565" s="123" t="s">
        <v>83</v>
      </c>
      <c r="F565" s="156" t="s">
        <v>67</v>
      </c>
      <c r="G565" s="156" t="s">
        <v>7</v>
      </c>
      <c r="H565" s="114" t="s">
        <v>396</v>
      </c>
      <c r="I565" s="118"/>
      <c r="J565" s="95">
        <f>J566</f>
        <v>993.9</v>
      </c>
    </row>
    <row r="566" spans="2:10" s="7" customFormat="1" ht="25.5" customHeight="1">
      <c r="B566" s="62" t="s">
        <v>73</v>
      </c>
      <c r="C566" s="85" t="s">
        <v>45</v>
      </c>
      <c r="D566" s="117" t="s">
        <v>15</v>
      </c>
      <c r="E566" s="123" t="s">
        <v>83</v>
      </c>
      <c r="F566" s="156" t="s">
        <v>67</v>
      </c>
      <c r="G566" s="156" t="s">
        <v>7</v>
      </c>
      <c r="H566" s="114" t="s">
        <v>396</v>
      </c>
      <c r="I566" s="118" t="s">
        <v>74</v>
      </c>
      <c r="J566" s="95">
        <f>'приложение 5 2020г'!K437</f>
        <v>993.9</v>
      </c>
    </row>
    <row r="567" spans="2:10" s="7" customFormat="1" ht="47.25" customHeight="1">
      <c r="B567" s="109" t="s">
        <v>152</v>
      </c>
      <c r="C567" s="156" t="s">
        <v>45</v>
      </c>
      <c r="D567" s="148" t="s">
        <v>15</v>
      </c>
      <c r="E567" s="123" t="s">
        <v>153</v>
      </c>
      <c r="F567" s="156" t="s">
        <v>67</v>
      </c>
      <c r="G567" s="156" t="s">
        <v>5</v>
      </c>
      <c r="H567" s="85" t="s">
        <v>68</v>
      </c>
      <c r="I567" s="118"/>
      <c r="J567" s="95">
        <f>J568</f>
        <v>5215.3</v>
      </c>
    </row>
    <row r="568" spans="2:10" s="7" customFormat="1" ht="47.25" customHeight="1">
      <c r="B568" s="106" t="s">
        <v>404</v>
      </c>
      <c r="C568" s="156" t="s">
        <v>45</v>
      </c>
      <c r="D568" s="148" t="s">
        <v>15</v>
      </c>
      <c r="E568" s="123" t="s">
        <v>153</v>
      </c>
      <c r="F568" s="156" t="s">
        <v>70</v>
      </c>
      <c r="G568" s="156" t="s">
        <v>5</v>
      </c>
      <c r="H568" s="156" t="s">
        <v>68</v>
      </c>
      <c r="I568" s="118"/>
      <c r="J568" s="95">
        <f>J569</f>
        <v>5215.3</v>
      </c>
    </row>
    <row r="569" spans="2:10" s="7" customFormat="1" ht="47.25" customHeight="1">
      <c r="B569" s="62" t="s">
        <v>317</v>
      </c>
      <c r="C569" s="156" t="s">
        <v>45</v>
      </c>
      <c r="D569" s="123" t="s">
        <v>15</v>
      </c>
      <c r="E569" s="123" t="s">
        <v>153</v>
      </c>
      <c r="F569" s="156" t="s">
        <v>70</v>
      </c>
      <c r="G569" s="156" t="s">
        <v>400</v>
      </c>
      <c r="H569" s="156" t="s">
        <v>318</v>
      </c>
      <c r="I569" s="118"/>
      <c r="J569" s="95">
        <f>J570+J571</f>
        <v>5215.3</v>
      </c>
    </row>
    <row r="570" spans="2:10" s="7" customFormat="1" ht="25.5" customHeight="1">
      <c r="B570" s="62" t="s">
        <v>235</v>
      </c>
      <c r="C570" s="156" t="s">
        <v>45</v>
      </c>
      <c r="D570" s="123" t="s">
        <v>15</v>
      </c>
      <c r="E570" s="184">
        <v>15</v>
      </c>
      <c r="F570" s="156" t="s">
        <v>70</v>
      </c>
      <c r="G570" s="156" t="s">
        <v>400</v>
      </c>
      <c r="H570" s="156" t="s">
        <v>318</v>
      </c>
      <c r="I570" s="118" t="s">
        <v>307</v>
      </c>
      <c r="J570" s="95">
        <f>'приложение 5 2020г'!K486</f>
        <v>5138.2</v>
      </c>
    </row>
    <row r="571" spans="2:10" s="7" customFormat="1" ht="25.5" customHeight="1">
      <c r="B571" s="62" t="s">
        <v>78</v>
      </c>
      <c r="C571" s="156" t="s">
        <v>45</v>
      </c>
      <c r="D571" s="123" t="s">
        <v>15</v>
      </c>
      <c r="E571" s="184">
        <v>15</v>
      </c>
      <c r="F571" s="156" t="s">
        <v>70</v>
      </c>
      <c r="G571" s="156" t="s">
        <v>400</v>
      </c>
      <c r="H571" s="156" t="s">
        <v>318</v>
      </c>
      <c r="I571" s="118" t="s">
        <v>79</v>
      </c>
      <c r="J571" s="95">
        <f>'приложение 5 2020г'!K487</f>
        <v>77.1</v>
      </c>
    </row>
    <row r="572" spans="2:10" s="7" customFormat="1" ht="12.75">
      <c r="B572" s="191" t="s">
        <v>48</v>
      </c>
      <c r="C572" s="111" t="s">
        <v>17</v>
      </c>
      <c r="D572" s="117"/>
      <c r="E572" s="113"/>
      <c r="F572" s="114"/>
      <c r="G572" s="114"/>
      <c r="H572" s="114"/>
      <c r="I572" s="121"/>
      <c r="J572" s="122">
        <f>J573+J602+J590</f>
        <v>16266.039999999999</v>
      </c>
    </row>
    <row r="573" spans="2:10" s="7" customFormat="1" ht="12.75">
      <c r="B573" s="191" t="s">
        <v>319</v>
      </c>
      <c r="C573" s="111" t="s">
        <v>17</v>
      </c>
      <c r="D573" s="112" t="s">
        <v>4</v>
      </c>
      <c r="E573" s="113"/>
      <c r="F573" s="114"/>
      <c r="G573" s="114"/>
      <c r="H573" s="114"/>
      <c r="I573" s="120"/>
      <c r="J573" s="95">
        <f>J574+J585</f>
        <v>2268.5</v>
      </c>
    </row>
    <row r="574" spans="2:10" s="7" customFormat="1" ht="48" customHeight="1">
      <c r="B574" s="106" t="s">
        <v>196</v>
      </c>
      <c r="C574" s="87" t="s">
        <v>17</v>
      </c>
      <c r="D574" s="118" t="s">
        <v>4</v>
      </c>
      <c r="E574" s="113" t="s">
        <v>7</v>
      </c>
      <c r="F574" s="114" t="s">
        <v>67</v>
      </c>
      <c r="G574" s="114" t="s">
        <v>5</v>
      </c>
      <c r="H574" s="114" t="s">
        <v>68</v>
      </c>
      <c r="I574" s="120"/>
      <c r="J574" s="95">
        <f>J575</f>
        <v>2253.5</v>
      </c>
    </row>
    <row r="575" spans="2:10" s="7" customFormat="1" ht="19.5" customHeight="1">
      <c r="B575" s="106" t="s">
        <v>320</v>
      </c>
      <c r="C575" s="87" t="s">
        <v>17</v>
      </c>
      <c r="D575" s="118" t="s">
        <v>4</v>
      </c>
      <c r="E575" s="113" t="s">
        <v>7</v>
      </c>
      <c r="F575" s="114" t="s">
        <v>321</v>
      </c>
      <c r="G575" s="114" t="s">
        <v>5</v>
      </c>
      <c r="H575" s="90" t="s">
        <v>68</v>
      </c>
      <c r="I575" s="120"/>
      <c r="J575" s="95">
        <f>J576+J579+J582</f>
        <v>2253.5</v>
      </c>
    </row>
    <row r="576" spans="2:10" s="7" customFormat="1" ht="27" customHeight="1">
      <c r="B576" s="62" t="s">
        <v>322</v>
      </c>
      <c r="C576" s="87" t="s">
        <v>17</v>
      </c>
      <c r="D576" s="118" t="s">
        <v>4</v>
      </c>
      <c r="E576" s="100" t="s">
        <v>7</v>
      </c>
      <c r="F576" s="100" t="s">
        <v>321</v>
      </c>
      <c r="G576" s="100" t="s">
        <v>4</v>
      </c>
      <c r="H576" s="100" t="s">
        <v>68</v>
      </c>
      <c r="I576" s="118"/>
      <c r="J576" s="95">
        <f>J577</f>
        <v>862</v>
      </c>
    </row>
    <row r="577" spans="2:10" s="7" customFormat="1" ht="19.5" customHeight="1">
      <c r="B577" s="62" t="s">
        <v>323</v>
      </c>
      <c r="C577" s="87" t="s">
        <v>17</v>
      </c>
      <c r="D577" s="118" t="s">
        <v>4</v>
      </c>
      <c r="E577" s="113" t="s">
        <v>7</v>
      </c>
      <c r="F577" s="114" t="s">
        <v>321</v>
      </c>
      <c r="G577" s="114" t="s">
        <v>4</v>
      </c>
      <c r="H577" s="90" t="s">
        <v>324</v>
      </c>
      <c r="I577" s="118"/>
      <c r="J577" s="95">
        <f>J578</f>
        <v>862</v>
      </c>
    </row>
    <row r="578" spans="2:10" s="7" customFormat="1" ht="24.75" customHeight="1">
      <c r="B578" s="62" t="s">
        <v>90</v>
      </c>
      <c r="C578" s="87" t="s">
        <v>17</v>
      </c>
      <c r="D578" s="118" t="s">
        <v>4</v>
      </c>
      <c r="E578" s="100" t="s">
        <v>7</v>
      </c>
      <c r="F578" s="100" t="s">
        <v>321</v>
      </c>
      <c r="G578" s="100" t="s">
        <v>4</v>
      </c>
      <c r="H578" s="100" t="s">
        <v>324</v>
      </c>
      <c r="I578" s="118" t="s">
        <v>202</v>
      </c>
      <c r="J578" s="95">
        <f>'приложение 5 2020г'!K149</f>
        <v>862</v>
      </c>
    </row>
    <row r="579" spans="2:10" s="7" customFormat="1" ht="36" customHeight="1">
      <c r="B579" s="62" t="s">
        <v>325</v>
      </c>
      <c r="C579" s="87" t="s">
        <v>17</v>
      </c>
      <c r="D579" s="118" t="s">
        <v>4</v>
      </c>
      <c r="E579" s="126" t="s">
        <v>7</v>
      </c>
      <c r="F579" s="98" t="s">
        <v>321</v>
      </c>
      <c r="G579" s="98" t="s">
        <v>7</v>
      </c>
      <c r="H579" s="130" t="s">
        <v>68</v>
      </c>
      <c r="I579" s="118"/>
      <c r="J579" s="95">
        <f>J580</f>
        <v>448.8</v>
      </c>
    </row>
    <row r="580" spans="2:10" s="7" customFormat="1" ht="42.75" customHeight="1">
      <c r="B580" s="109" t="s">
        <v>446</v>
      </c>
      <c r="C580" s="87" t="s">
        <v>17</v>
      </c>
      <c r="D580" s="118" t="s">
        <v>4</v>
      </c>
      <c r="E580" s="131" t="s">
        <v>7</v>
      </c>
      <c r="F580" s="132" t="s">
        <v>321</v>
      </c>
      <c r="G580" s="132" t="s">
        <v>7</v>
      </c>
      <c r="H580" s="85" t="s">
        <v>447</v>
      </c>
      <c r="I580" s="118"/>
      <c r="J580" s="95">
        <f>J581</f>
        <v>448.8</v>
      </c>
    </row>
    <row r="581" spans="2:10" s="7" customFormat="1" ht="24.75" customHeight="1">
      <c r="B581" s="109" t="s">
        <v>90</v>
      </c>
      <c r="C581" s="87" t="s">
        <v>17</v>
      </c>
      <c r="D581" s="118" t="s">
        <v>4</v>
      </c>
      <c r="E581" s="113" t="s">
        <v>7</v>
      </c>
      <c r="F581" s="114" t="s">
        <v>321</v>
      </c>
      <c r="G581" s="114" t="s">
        <v>7</v>
      </c>
      <c r="H581" s="85" t="s">
        <v>447</v>
      </c>
      <c r="I581" s="118" t="s">
        <v>202</v>
      </c>
      <c r="J581" s="95">
        <f>'приложение 5 2020г'!K152</f>
        <v>448.8</v>
      </c>
    </row>
    <row r="582" spans="2:10" s="7" customFormat="1" ht="80.25" customHeight="1">
      <c r="B582" s="107" t="s">
        <v>474</v>
      </c>
      <c r="C582" s="118" t="s">
        <v>17</v>
      </c>
      <c r="D582" s="118" t="s">
        <v>4</v>
      </c>
      <c r="E582" s="113" t="s">
        <v>7</v>
      </c>
      <c r="F582" s="114" t="s">
        <v>321</v>
      </c>
      <c r="G582" s="114" t="s">
        <v>11</v>
      </c>
      <c r="H582" s="90" t="s">
        <v>68</v>
      </c>
      <c r="I582" s="118"/>
      <c r="J582" s="95">
        <f>J583</f>
        <v>942.7</v>
      </c>
    </row>
    <row r="583" spans="2:10" s="7" customFormat="1" ht="75.75" customHeight="1">
      <c r="B583" s="154" t="s">
        <v>473</v>
      </c>
      <c r="C583" s="118" t="s">
        <v>17</v>
      </c>
      <c r="D583" s="118" t="s">
        <v>4</v>
      </c>
      <c r="E583" s="100" t="s">
        <v>7</v>
      </c>
      <c r="F583" s="100" t="s">
        <v>321</v>
      </c>
      <c r="G583" s="100" t="s">
        <v>11</v>
      </c>
      <c r="H583" s="100" t="s">
        <v>470</v>
      </c>
      <c r="I583" s="118"/>
      <c r="J583" s="95">
        <f>J584</f>
        <v>942.7</v>
      </c>
    </row>
    <row r="584" spans="2:10" s="7" customFormat="1" ht="24.75" customHeight="1">
      <c r="B584" s="105" t="s">
        <v>90</v>
      </c>
      <c r="C584" s="118" t="s">
        <v>17</v>
      </c>
      <c r="D584" s="118" t="s">
        <v>4</v>
      </c>
      <c r="E584" s="126" t="s">
        <v>7</v>
      </c>
      <c r="F584" s="98" t="s">
        <v>321</v>
      </c>
      <c r="G584" s="98" t="s">
        <v>11</v>
      </c>
      <c r="H584" s="130" t="s">
        <v>470</v>
      </c>
      <c r="I584" s="118" t="s">
        <v>202</v>
      </c>
      <c r="J584" s="95">
        <f>'приложение 5 2020г'!K155</f>
        <v>942.7</v>
      </c>
    </row>
    <row r="585" spans="2:10" s="7" customFormat="1" ht="44.25" customHeight="1">
      <c r="B585" s="106" t="s">
        <v>91</v>
      </c>
      <c r="C585" s="87" t="s">
        <v>17</v>
      </c>
      <c r="D585" s="118" t="s">
        <v>4</v>
      </c>
      <c r="E585" s="123" t="s">
        <v>9</v>
      </c>
      <c r="F585" s="156" t="s">
        <v>67</v>
      </c>
      <c r="G585" s="156" t="s">
        <v>5</v>
      </c>
      <c r="H585" s="85" t="s">
        <v>68</v>
      </c>
      <c r="I585" s="118"/>
      <c r="J585" s="95">
        <f>J586</f>
        <v>15</v>
      </c>
    </row>
    <row r="586" spans="2:10" s="7" customFormat="1" ht="31.5" customHeight="1">
      <c r="B586" s="106" t="s">
        <v>256</v>
      </c>
      <c r="C586" s="87" t="s">
        <v>17</v>
      </c>
      <c r="D586" s="118" t="s">
        <v>4</v>
      </c>
      <c r="E586" s="78" t="s">
        <v>9</v>
      </c>
      <c r="F586" s="78" t="s">
        <v>77</v>
      </c>
      <c r="G586" s="78" t="s">
        <v>5</v>
      </c>
      <c r="H586" s="78" t="s">
        <v>68</v>
      </c>
      <c r="I586" s="118"/>
      <c r="J586" s="95">
        <f>J587</f>
        <v>15</v>
      </c>
    </row>
    <row r="587" spans="2:10" s="7" customFormat="1" ht="29.25" customHeight="1">
      <c r="B587" s="62" t="s">
        <v>257</v>
      </c>
      <c r="C587" s="87" t="s">
        <v>17</v>
      </c>
      <c r="D587" s="118" t="s">
        <v>4</v>
      </c>
      <c r="E587" s="123" t="s">
        <v>9</v>
      </c>
      <c r="F587" s="156" t="s">
        <v>77</v>
      </c>
      <c r="G587" s="156" t="s">
        <v>9</v>
      </c>
      <c r="H587" s="156" t="s">
        <v>68</v>
      </c>
      <c r="I587" s="118"/>
      <c r="J587" s="95">
        <f>J588</f>
        <v>15</v>
      </c>
    </row>
    <row r="588" spans="2:10" s="7" customFormat="1" ht="15.75" customHeight="1">
      <c r="B588" s="62" t="s">
        <v>258</v>
      </c>
      <c r="C588" s="87" t="s">
        <v>17</v>
      </c>
      <c r="D588" s="118" t="s">
        <v>4</v>
      </c>
      <c r="E588" s="78" t="s">
        <v>9</v>
      </c>
      <c r="F588" s="78" t="s">
        <v>77</v>
      </c>
      <c r="G588" s="78" t="s">
        <v>9</v>
      </c>
      <c r="H588" s="78" t="s">
        <v>259</v>
      </c>
      <c r="I588" s="118"/>
      <c r="J588" s="95">
        <f>J589</f>
        <v>15</v>
      </c>
    </row>
    <row r="589" spans="2:10" s="7" customFormat="1" ht="16.5" customHeight="1">
      <c r="B589" s="62" t="s">
        <v>90</v>
      </c>
      <c r="C589" s="87" t="s">
        <v>17</v>
      </c>
      <c r="D589" s="118" t="s">
        <v>4</v>
      </c>
      <c r="E589" s="123" t="s">
        <v>9</v>
      </c>
      <c r="F589" s="156" t="s">
        <v>77</v>
      </c>
      <c r="G589" s="156" t="s">
        <v>9</v>
      </c>
      <c r="H589" s="156" t="s">
        <v>259</v>
      </c>
      <c r="I589" s="118" t="s">
        <v>202</v>
      </c>
      <c r="J589" s="95">
        <f>'приложение 5 2020г'!K160</f>
        <v>15</v>
      </c>
    </row>
    <row r="590" spans="2:10" s="7" customFormat="1" ht="16.5" customHeight="1">
      <c r="B590" s="69" t="s">
        <v>506</v>
      </c>
      <c r="C590" s="76" t="s">
        <v>17</v>
      </c>
      <c r="D590" s="76" t="s">
        <v>514</v>
      </c>
      <c r="E590" s="136"/>
      <c r="F590" s="98"/>
      <c r="G590" s="98"/>
      <c r="H590" s="98"/>
      <c r="I590" s="77"/>
      <c r="J590" s="95">
        <f>J591</f>
        <v>10338.539999999999</v>
      </c>
    </row>
    <row r="591" spans="2:10" s="7" customFormat="1" ht="42.75" customHeight="1">
      <c r="B591" s="106" t="s">
        <v>196</v>
      </c>
      <c r="C591" s="77" t="s">
        <v>17</v>
      </c>
      <c r="D591" s="77" t="s">
        <v>7</v>
      </c>
      <c r="E591" s="136" t="s">
        <v>7</v>
      </c>
      <c r="F591" s="98" t="s">
        <v>67</v>
      </c>
      <c r="G591" s="98" t="s">
        <v>5</v>
      </c>
      <c r="H591" s="98" t="s">
        <v>68</v>
      </c>
      <c r="I591" s="77"/>
      <c r="J591" s="95">
        <f>J592</f>
        <v>10338.539999999999</v>
      </c>
    </row>
    <row r="592" spans="2:10" s="7" customFormat="1" ht="24.75" customHeight="1">
      <c r="B592" s="106" t="s">
        <v>320</v>
      </c>
      <c r="C592" s="76" t="s">
        <v>17</v>
      </c>
      <c r="D592" s="76" t="s">
        <v>7</v>
      </c>
      <c r="E592" s="136" t="s">
        <v>7</v>
      </c>
      <c r="F592" s="98" t="s">
        <v>321</v>
      </c>
      <c r="G592" s="98" t="s">
        <v>5</v>
      </c>
      <c r="H592" s="99" t="s">
        <v>68</v>
      </c>
      <c r="I592" s="77"/>
      <c r="J592" s="95">
        <f>J593+J599+J596</f>
        <v>10338.539999999999</v>
      </c>
    </row>
    <row r="593" spans="2:10" s="7" customFormat="1" ht="42" customHeight="1">
      <c r="B593" s="62" t="s">
        <v>515</v>
      </c>
      <c r="C593" s="77" t="s">
        <v>17</v>
      </c>
      <c r="D593" s="77" t="s">
        <v>7</v>
      </c>
      <c r="E593" s="100" t="s">
        <v>7</v>
      </c>
      <c r="F593" s="100" t="s">
        <v>321</v>
      </c>
      <c r="G593" s="100" t="s">
        <v>9</v>
      </c>
      <c r="H593" s="100" t="s">
        <v>68</v>
      </c>
      <c r="I593" s="77"/>
      <c r="J593" s="95">
        <f>J594</f>
        <v>10000.63</v>
      </c>
    </row>
    <row r="594" spans="2:10" s="7" customFormat="1" ht="33" customHeight="1">
      <c r="B594" s="69" t="s">
        <v>516</v>
      </c>
      <c r="C594" s="77" t="s">
        <v>17</v>
      </c>
      <c r="D594" s="77" t="s">
        <v>7</v>
      </c>
      <c r="E594" s="136" t="s">
        <v>7</v>
      </c>
      <c r="F594" s="98" t="s">
        <v>321</v>
      </c>
      <c r="G594" s="98" t="s">
        <v>9</v>
      </c>
      <c r="H594" s="99" t="s">
        <v>517</v>
      </c>
      <c r="I594" s="77"/>
      <c r="J594" s="95">
        <f>J595</f>
        <v>10000.63</v>
      </c>
    </row>
    <row r="595" spans="2:10" s="7" customFormat="1" ht="16.5" customHeight="1">
      <c r="B595" s="62" t="s">
        <v>90</v>
      </c>
      <c r="C595" s="77" t="s">
        <v>17</v>
      </c>
      <c r="D595" s="77" t="s">
        <v>7</v>
      </c>
      <c r="E595" s="136" t="s">
        <v>7</v>
      </c>
      <c r="F595" s="98" t="s">
        <v>321</v>
      </c>
      <c r="G595" s="98" t="s">
        <v>9</v>
      </c>
      <c r="H595" s="99" t="s">
        <v>517</v>
      </c>
      <c r="I595" s="77" t="s">
        <v>202</v>
      </c>
      <c r="J595" s="95">
        <f>'приложение 5 2020г'!K166</f>
        <v>10000.63</v>
      </c>
    </row>
    <row r="596" spans="2:10" s="7" customFormat="1" ht="30" customHeight="1">
      <c r="B596" s="105" t="s">
        <v>559</v>
      </c>
      <c r="C596" s="118" t="s">
        <v>17</v>
      </c>
      <c r="D596" s="118" t="s">
        <v>7</v>
      </c>
      <c r="E596" s="113" t="s">
        <v>7</v>
      </c>
      <c r="F596" s="114" t="s">
        <v>321</v>
      </c>
      <c r="G596" s="114" t="s">
        <v>13</v>
      </c>
      <c r="H596" s="90" t="s">
        <v>324</v>
      </c>
      <c r="I596" s="118"/>
      <c r="J596" s="95">
        <f>J597</f>
        <v>78.9</v>
      </c>
    </row>
    <row r="597" spans="2:10" s="7" customFormat="1" ht="28.5" customHeight="1">
      <c r="B597" s="105" t="s">
        <v>502</v>
      </c>
      <c r="C597" s="118" t="s">
        <v>17</v>
      </c>
      <c r="D597" s="118" t="s">
        <v>7</v>
      </c>
      <c r="E597" s="113" t="s">
        <v>7</v>
      </c>
      <c r="F597" s="114" t="s">
        <v>321</v>
      </c>
      <c r="G597" s="114" t="s">
        <v>13</v>
      </c>
      <c r="H597" s="90" t="s">
        <v>324</v>
      </c>
      <c r="I597" s="118"/>
      <c r="J597" s="95">
        <f>J598</f>
        <v>78.9</v>
      </c>
    </row>
    <row r="598" spans="2:10" s="7" customFormat="1" ht="23.25" customHeight="1">
      <c r="B598" s="105" t="s">
        <v>90</v>
      </c>
      <c r="C598" s="118" t="s">
        <v>17</v>
      </c>
      <c r="D598" s="118" t="s">
        <v>7</v>
      </c>
      <c r="E598" s="113" t="s">
        <v>7</v>
      </c>
      <c r="F598" s="114" t="s">
        <v>321</v>
      </c>
      <c r="G598" s="114" t="s">
        <v>13</v>
      </c>
      <c r="H598" s="90" t="s">
        <v>324</v>
      </c>
      <c r="I598" s="118" t="s">
        <v>202</v>
      </c>
      <c r="J598" s="95">
        <f>'приложение 5 2020г'!K169</f>
        <v>78.9</v>
      </c>
    </row>
    <row r="599" spans="2:10" s="7" customFormat="1" ht="27.75" customHeight="1">
      <c r="B599" s="62" t="s">
        <v>518</v>
      </c>
      <c r="C599" s="77" t="s">
        <v>17</v>
      </c>
      <c r="D599" s="77" t="s">
        <v>7</v>
      </c>
      <c r="E599" s="136" t="s">
        <v>7</v>
      </c>
      <c r="F599" s="98" t="s">
        <v>321</v>
      </c>
      <c r="G599" s="98" t="s">
        <v>40</v>
      </c>
      <c r="H599" s="99" t="s">
        <v>68</v>
      </c>
      <c r="I599" s="76"/>
      <c r="J599" s="95">
        <f>J600</f>
        <v>259.01</v>
      </c>
    </row>
    <row r="600" spans="2:10" s="7" customFormat="1" ht="28.5" customHeight="1">
      <c r="B600" s="62" t="s">
        <v>519</v>
      </c>
      <c r="C600" s="77" t="s">
        <v>17</v>
      </c>
      <c r="D600" s="77" t="s">
        <v>7</v>
      </c>
      <c r="E600" s="136" t="s">
        <v>7</v>
      </c>
      <c r="F600" s="98" t="s">
        <v>321</v>
      </c>
      <c r="G600" s="98" t="s">
        <v>40</v>
      </c>
      <c r="H600" s="99" t="s">
        <v>520</v>
      </c>
      <c r="I600" s="78"/>
      <c r="J600" s="95">
        <f>J601</f>
        <v>259.01</v>
      </c>
    </row>
    <row r="601" spans="2:10" s="7" customFormat="1" ht="22.5" customHeight="1">
      <c r="B601" s="62" t="s">
        <v>90</v>
      </c>
      <c r="C601" s="77" t="s">
        <v>17</v>
      </c>
      <c r="D601" s="77" t="s">
        <v>7</v>
      </c>
      <c r="E601" s="136" t="s">
        <v>7</v>
      </c>
      <c r="F601" s="98" t="s">
        <v>321</v>
      </c>
      <c r="G601" s="98" t="s">
        <v>40</v>
      </c>
      <c r="H601" s="99" t="s">
        <v>520</v>
      </c>
      <c r="I601" s="76" t="s">
        <v>202</v>
      </c>
      <c r="J601" s="95">
        <f>'приложение 5 2020г'!K172</f>
        <v>259.01</v>
      </c>
    </row>
    <row r="602" spans="2:10" s="7" customFormat="1" ht="18" customHeight="1">
      <c r="B602" s="193" t="s">
        <v>49</v>
      </c>
      <c r="C602" s="225" t="s">
        <v>17</v>
      </c>
      <c r="D602" s="226" t="s">
        <v>13</v>
      </c>
      <c r="E602" s="113"/>
      <c r="F602" s="114"/>
      <c r="G602" s="114"/>
      <c r="H602" s="90"/>
      <c r="I602" s="118"/>
      <c r="J602" s="95">
        <f>J603</f>
        <v>3659</v>
      </c>
    </row>
    <row r="603" spans="2:10" s="7" customFormat="1" ht="44.25" customHeight="1">
      <c r="B603" s="106" t="s">
        <v>196</v>
      </c>
      <c r="C603" s="155" t="s">
        <v>17</v>
      </c>
      <c r="D603" s="148" t="s">
        <v>13</v>
      </c>
      <c r="E603" s="113" t="s">
        <v>7</v>
      </c>
      <c r="F603" s="114" t="s">
        <v>67</v>
      </c>
      <c r="G603" s="114" t="s">
        <v>5</v>
      </c>
      <c r="H603" s="114" t="s">
        <v>68</v>
      </c>
      <c r="I603" s="118"/>
      <c r="J603" s="95">
        <f>J604</f>
        <v>3659</v>
      </c>
    </row>
    <row r="604" spans="2:10" s="7" customFormat="1" ht="23.25" customHeight="1">
      <c r="B604" s="106" t="s">
        <v>320</v>
      </c>
      <c r="C604" s="155" t="s">
        <v>17</v>
      </c>
      <c r="D604" s="148" t="s">
        <v>13</v>
      </c>
      <c r="E604" s="113" t="s">
        <v>7</v>
      </c>
      <c r="F604" s="114" t="s">
        <v>321</v>
      </c>
      <c r="G604" s="114" t="s">
        <v>5</v>
      </c>
      <c r="H604" s="90" t="s">
        <v>68</v>
      </c>
      <c r="I604" s="118"/>
      <c r="J604" s="95">
        <f>J605</f>
        <v>3659</v>
      </c>
    </row>
    <row r="605" spans="2:10" s="7" customFormat="1" ht="30" customHeight="1">
      <c r="B605" s="62" t="s">
        <v>325</v>
      </c>
      <c r="C605" s="155" t="s">
        <v>17</v>
      </c>
      <c r="D605" s="117" t="s">
        <v>13</v>
      </c>
      <c r="E605" s="100" t="s">
        <v>7</v>
      </c>
      <c r="F605" s="100" t="s">
        <v>321</v>
      </c>
      <c r="G605" s="100" t="s">
        <v>7</v>
      </c>
      <c r="H605" s="100" t="s">
        <v>68</v>
      </c>
      <c r="I605" s="118"/>
      <c r="J605" s="95">
        <f>J606+J608</f>
        <v>3659</v>
      </c>
    </row>
    <row r="606" spans="2:10" s="7" customFormat="1" ht="31.5" customHeight="1">
      <c r="B606" s="62" t="s">
        <v>326</v>
      </c>
      <c r="C606" s="155" t="s">
        <v>17</v>
      </c>
      <c r="D606" s="117" t="s">
        <v>13</v>
      </c>
      <c r="E606" s="113" t="s">
        <v>7</v>
      </c>
      <c r="F606" s="114" t="s">
        <v>321</v>
      </c>
      <c r="G606" s="114" t="s">
        <v>7</v>
      </c>
      <c r="H606" s="90" t="s">
        <v>324</v>
      </c>
      <c r="I606" s="118"/>
      <c r="J606" s="95">
        <f>J607</f>
        <v>3526.9</v>
      </c>
    </row>
    <row r="607" spans="2:10" s="7" customFormat="1" ht="18" customHeight="1">
      <c r="B607" s="62" t="s">
        <v>90</v>
      </c>
      <c r="C607" s="155" t="s">
        <v>17</v>
      </c>
      <c r="D607" s="117" t="s">
        <v>13</v>
      </c>
      <c r="E607" s="113" t="s">
        <v>7</v>
      </c>
      <c r="F607" s="114" t="s">
        <v>321</v>
      </c>
      <c r="G607" s="114" t="s">
        <v>7</v>
      </c>
      <c r="H607" s="90" t="s">
        <v>324</v>
      </c>
      <c r="I607" s="118" t="s">
        <v>202</v>
      </c>
      <c r="J607" s="95">
        <f>'приложение 5 2020г'!K178</f>
        <v>3526.9</v>
      </c>
    </row>
    <row r="608" spans="2:10" s="7" customFormat="1" ht="54.75" customHeight="1">
      <c r="B608" s="109" t="s">
        <v>446</v>
      </c>
      <c r="C608" s="117" t="s">
        <v>17</v>
      </c>
      <c r="D608" s="123" t="s">
        <v>13</v>
      </c>
      <c r="E608" s="136" t="s">
        <v>7</v>
      </c>
      <c r="F608" s="98" t="s">
        <v>321</v>
      </c>
      <c r="G608" s="98" t="s">
        <v>7</v>
      </c>
      <c r="H608" s="99" t="s">
        <v>447</v>
      </c>
      <c r="I608" s="87"/>
      <c r="J608" s="95">
        <f>J609</f>
        <v>132.1</v>
      </c>
    </row>
    <row r="609" spans="2:10" s="7" customFormat="1" ht="25.5" customHeight="1">
      <c r="B609" s="109" t="s">
        <v>90</v>
      </c>
      <c r="C609" s="117" t="s">
        <v>17</v>
      </c>
      <c r="D609" s="117" t="s">
        <v>13</v>
      </c>
      <c r="E609" s="131" t="s">
        <v>7</v>
      </c>
      <c r="F609" s="132" t="s">
        <v>321</v>
      </c>
      <c r="G609" s="132" t="s">
        <v>7</v>
      </c>
      <c r="H609" s="100" t="s">
        <v>447</v>
      </c>
      <c r="I609" s="118" t="s">
        <v>202</v>
      </c>
      <c r="J609" s="95">
        <f>'приложение 5 2020г'!K180</f>
        <v>132.1</v>
      </c>
    </row>
    <row r="610" spans="2:10" s="7" customFormat="1" ht="39.75" customHeight="1">
      <c r="B610" s="193" t="s">
        <v>50</v>
      </c>
      <c r="C610" s="227" t="s">
        <v>23</v>
      </c>
      <c r="D610" s="224"/>
      <c r="E610" s="113"/>
      <c r="F610" s="114"/>
      <c r="G610" s="114"/>
      <c r="H610" s="90"/>
      <c r="I610" s="115"/>
      <c r="J610" s="116">
        <f>J611+J619</f>
        <v>38856.399999999994</v>
      </c>
    </row>
    <row r="611" spans="2:10" s="7" customFormat="1" ht="39.75" customHeight="1">
      <c r="B611" s="193" t="s">
        <v>51</v>
      </c>
      <c r="C611" s="227" t="s">
        <v>23</v>
      </c>
      <c r="D611" s="224" t="s">
        <v>4</v>
      </c>
      <c r="E611" s="113"/>
      <c r="F611" s="114"/>
      <c r="G611" s="114"/>
      <c r="H611" s="90"/>
      <c r="I611" s="115"/>
      <c r="J611" s="116">
        <f>J612</f>
        <v>10846.8</v>
      </c>
    </row>
    <row r="612" spans="2:10" s="7" customFormat="1" ht="33" customHeight="1">
      <c r="B612" s="62" t="s">
        <v>98</v>
      </c>
      <c r="C612" s="156" t="s">
        <v>23</v>
      </c>
      <c r="D612" s="117" t="s">
        <v>4</v>
      </c>
      <c r="E612" s="78" t="s">
        <v>45</v>
      </c>
      <c r="F612" s="78" t="s">
        <v>67</v>
      </c>
      <c r="G612" s="78" t="s">
        <v>5</v>
      </c>
      <c r="H612" s="78" t="s">
        <v>68</v>
      </c>
      <c r="I612" s="118"/>
      <c r="J612" s="95">
        <f>J613</f>
        <v>10846.8</v>
      </c>
    </row>
    <row r="613" spans="2:10" s="7" customFormat="1" ht="25.5">
      <c r="B613" s="62" t="s">
        <v>327</v>
      </c>
      <c r="C613" s="156" t="s">
        <v>23</v>
      </c>
      <c r="D613" s="117" t="s">
        <v>4</v>
      </c>
      <c r="E613" s="156" t="s">
        <v>45</v>
      </c>
      <c r="F613" s="156" t="s">
        <v>77</v>
      </c>
      <c r="G613" s="156" t="s">
        <v>5</v>
      </c>
      <c r="H613" s="85" t="s">
        <v>68</v>
      </c>
      <c r="I613" s="118"/>
      <c r="J613" s="95">
        <f>J614</f>
        <v>10846.8</v>
      </c>
    </row>
    <row r="614" spans="2:13" s="7" customFormat="1" ht="27" customHeight="1">
      <c r="B614" s="62" t="s">
        <v>328</v>
      </c>
      <c r="C614" s="156" t="s">
        <v>23</v>
      </c>
      <c r="D614" s="117" t="s">
        <v>4</v>
      </c>
      <c r="E614" s="78" t="s">
        <v>45</v>
      </c>
      <c r="F614" s="78" t="s">
        <v>77</v>
      </c>
      <c r="G614" s="78" t="s">
        <v>4</v>
      </c>
      <c r="H614" s="78" t="s">
        <v>68</v>
      </c>
      <c r="I614" s="118"/>
      <c r="J614" s="95">
        <f>J615+J617</f>
        <v>10846.8</v>
      </c>
      <c r="M614" s="14"/>
    </row>
    <row r="615" spans="2:13" s="7" customFormat="1" ht="25.5">
      <c r="B615" s="62" t="s">
        <v>329</v>
      </c>
      <c r="C615" s="156" t="s">
        <v>23</v>
      </c>
      <c r="D615" s="117" t="s">
        <v>4</v>
      </c>
      <c r="E615" s="156" t="s">
        <v>45</v>
      </c>
      <c r="F615" s="156" t="s">
        <v>77</v>
      </c>
      <c r="G615" s="156" t="s">
        <v>4</v>
      </c>
      <c r="H615" s="85" t="s">
        <v>330</v>
      </c>
      <c r="I615" s="118"/>
      <c r="J615" s="95">
        <f>J616</f>
        <v>7761</v>
      </c>
      <c r="M615" s="14"/>
    </row>
    <row r="616" spans="2:13" s="7" customFormat="1" ht="20.25">
      <c r="B616" s="62" t="s">
        <v>331</v>
      </c>
      <c r="C616" s="156" t="s">
        <v>23</v>
      </c>
      <c r="D616" s="117" t="s">
        <v>4</v>
      </c>
      <c r="E616" s="78" t="s">
        <v>45</v>
      </c>
      <c r="F616" s="78" t="s">
        <v>77</v>
      </c>
      <c r="G616" s="78" t="s">
        <v>4</v>
      </c>
      <c r="H616" s="78" t="s">
        <v>330</v>
      </c>
      <c r="I616" s="118" t="s">
        <v>332</v>
      </c>
      <c r="J616" s="95">
        <f>'приложение 5 2020г'!K662</f>
        <v>7761</v>
      </c>
      <c r="M616" s="14"/>
    </row>
    <row r="617" spans="2:13" s="7" customFormat="1" ht="79.5" customHeight="1">
      <c r="B617" s="62" t="s">
        <v>333</v>
      </c>
      <c r="C617" s="156" t="s">
        <v>23</v>
      </c>
      <c r="D617" s="123" t="s">
        <v>4</v>
      </c>
      <c r="E617" s="123" t="s">
        <v>45</v>
      </c>
      <c r="F617" s="156" t="s">
        <v>77</v>
      </c>
      <c r="G617" s="156" t="s">
        <v>4</v>
      </c>
      <c r="H617" s="85" t="s">
        <v>334</v>
      </c>
      <c r="I617" s="118"/>
      <c r="J617" s="95">
        <f>J618</f>
        <v>3085.8</v>
      </c>
      <c r="M617" s="14"/>
    </row>
    <row r="618" spans="2:13" s="7" customFormat="1" ht="16.5" customHeight="1">
      <c r="B618" s="62" t="s">
        <v>331</v>
      </c>
      <c r="C618" s="156" t="s">
        <v>23</v>
      </c>
      <c r="D618" s="117" t="s">
        <v>4</v>
      </c>
      <c r="E618" s="156" t="s">
        <v>45</v>
      </c>
      <c r="F618" s="156" t="s">
        <v>77</v>
      </c>
      <c r="G618" s="156" t="s">
        <v>4</v>
      </c>
      <c r="H618" s="85" t="s">
        <v>334</v>
      </c>
      <c r="I618" s="118" t="s">
        <v>332</v>
      </c>
      <c r="J618" s="95">
        <f>'приложение 5 2020г'!K664</f>
        <v>3085.8</v>
      </c>
      <c r="M618" s="14"/>
    </row>
    <row r="619" spans="2:13" s="7" customFormat="1" ht="20.25">
      <c r="B619" s="193" t="s">
        <v>52</v>
      </c>
      <c r="C619" s="227" t="s">
        <v>23</v>
      </c>
      <c r="D619" s="112" t="s">
        <v>7</v>
      </c>
      <c r="E619" s="114"/>
      <c r="F619" s="114"/>
      <c r="G619" s="114"/>
      <c r="H619" s="90"/>
      <c r="I619" s="118"/>
      <c r="J619" s="116">
        <f>J620</f>
        <v>28009.6</v>
      </c>
      <c r="M619" s="14"/>
    </row>
    <row r="620" spans="2:13" s="7" customFormat="1" ht="38.25">
      <c r="B620" s="62" t="s">
        <v>98</v>
      </c>
      <c r="C620" s="156" t="s">
        <v>23</v>
      </c>
      <c r="D620" s="117" t="s">
        <v>7</v>
      </c>
      <c r="E620" s="78" t="s">
        <v>45</v>
      </c>
      <c r="F620" s="78" t="s">
        <v>67</v>
      </c>
      <c r="G620" s="78" t="s">
        <v>5</v>
      </c>
      <c r="H620" s="78" t="s">
        <v>68</v>
      </c>
      <c r="I620" s="118"/>
      <c r="J620" s="95">
        <f>J621</f>
        <v>28009.6</v>
      </c>
      <c r="M620" s="14"/>
    </row>
    <row r="621" spans="2:13" s="7" customFormat="1" ht="25.5">
      <c r="B621" s="62" t="s">
        <v>327</v>
      </c>
      <c r="C621" s="156" t="s">
        <v>23</v>
      </c>
      <c r="D621" s="117" t="s">
        <v>7</v>
      </c>
      <c r="E621" s="156" t="s">
        <v>45</v>
      </c>
      <c r="F621" s="156" t="s">
        <v>77</v>
      </c>
      <c r="G621" s="156" t="s">
        <v>5</v>
      </c>
      <c r="H621" s="85" t="s">
        <v>68</v>
      </c>
      <c r="I621" s="118"/>
      <c r="J621" s="95">
        <f>J622</f>
        <v>28009.6</v>
      </c>
      <c r="M621" s="14"/>
    </row>
    <row r="622" spans="2:13" s="7" customFormat="1" ht="25.5">
      <c r="B622" s="62" t="s">
        <v>335</v>
      </c>
      <c r="C622" s="156" t="s">
        <v>23</v>
      </c>
      <c r="D622" s="117" t="s">
        <v>7</v>
      </c>
      <c r="E622" s="156" t="s">
        <v>45</v>
      </c>
      <c r="F622" s="156" t="s">
        <v>77</v>
      </c>
      <c r="G622" s="156" t="s">
        <v>7</v>
      </c>
      <c r="H622" s="85" t="s">
        <v>68</v>
      </c>
      <c r="I622" s="118"/>
      <c r="J622" s="95">
        <f>J623+J625</f>
        <v>28009.6</v>
      </c>
      <c r="M622" s="14"/>
    </row>
    <row r="623" spans="2:13" s="7" customFormat="1" ht="25.5">
      <c r="B623" s="62" t="s">
        <v>336</v>
      </c>
      <c r="C623" s="156" t="s">
        <v>23</v>
      </c>
      <c r="D623" s="117" t="s">
        <v>7</v>
      </c>
      <c r="E623" s="78" t="s">
        <v>45</v>
      </c>
      <c r="F623" s="78" t="s">
        <v>77</v>
      </c>
      <c r="G623" s="78" t="s">
        <v>7</v>
      </c>
      <c r="H623" s="78" t="s">
        <v>337</v>
      </c>
      <c r="I623" s="118"/>
      <c r="J623" s="95">
        <f>J624</f>
        <v>22742.6</v>
      </c>
      <c r="M623" s="14"/>
    </row>
    <row r="624" spans="2:13" s="7" customFormat="1" ht="20.25">
      <c r="B624" s="62" t="s">
        <v>331</v>
      </c>
      <c r="C624" s="156" t="s">
        <v>23</v>
      </c>
      <c r="D624" s="117" t="s">
        <v>7</v>
      </c>
      <c r="E624" s="156" t="s">
        <v>45</v>
      </c>
      <c r="F624" s="156" t="s">
        <v>77</v>
      </c>
      <c r="G624" s="156" t="s">
        <v>7</v>
      </c>
      <c r="H624" s="85" t="s">
        <v>337</v>
      </c>
      <c r="I624" s="118" t="s">
        <v>332</v>
      </c>
      <c r="J624" s="95">
        <f>'приложение 5 2020г'!K670</f>
        <v>22742.6</v>
      </c>
      <c r="M624" s="14"/>
    </row>
    <row r="625" spans="2:13" s="7" customFormat="1" ht="44.25" customHeight="1">
      <c r="B625" s="62" t="s">
        <v>511</v>
      </c>
      <c r="C625" s="156" t="s">
        <v>23</v>
      </c>
      <c r="D625" s="117" t="s">
        <v>7</v>
      </c>
      <c r="E625" s="168" t="s">
        <v>45</v>
      </c>
      <c r="F625" s="168" t="s">
        <v>77</v>
      </c>
      <c r="G625" s="168" t="s">
        <v>7</v>
      </c>
      <c r="H625" s="176" t="s">
        <v>447</v>
      </c>
      <c r="I625" s="118"/>
      <c r="J625" s="228">
        <f>J626</f>
        <v>5267</v>
      </c>
      <c r="M625" s="14"/>
    </row>
    <row r="626" spans="2:13" s="7" customFormat="1" ht="20.25">
      <c r="B626" s="62" t="s">
        <v>331</v>
      </c>
      <c r="C626" s="156" t="s">
        <v>23</v>
      </c>
      <c r="D626" s="117" t="s">
        <v>7</v>
      </c>
      <c r="E626" s="168" t="s">
        <v>45</v>
      </c>
      <c r="F626" s="168" t="s">
        <v>77</v>
      </c>
      <c r="G626" s="168" t="s">
        <v>7</v>
      </c>
      <c r="H626" s="176" t="s">
        <v>447</v>
      </c>
      <c r="I626" s="118" t="s">
        <v>332</v>
      </c>
      <c r="J626" s="228">
        <f>'приложение 5 2020г'!K672</f>
        <v>5267</v>
      </c>
      <c r="M626" s="14"/>
    </row>
    <row r="627" spans="2:13" ht="15" customHeight="1">
      <c r="B627" s="110" t="s">
        <v>53</v>
      </c>
      <c r="C627" s="229"/>
      <c r="D627" s="230"/>
      <c r="E627" s="230"/>
      <c r="F627" s="230"/>
      <c r="G627" s="230"/>
      <c r="H627" s="230"/>
      <c r="I627" s="230"/>
      <c r="J627" s="231">
        <f>J18+J182+J203+J265+J300+J326+J460+J530+J535+J572+J610</f>
        <v>601146.1500000001</v>
      </c>
      <c r="K627" s="2" t="s">
        <v>571</v>
      </c>
      <c r="M627" s="15"/>
    </row>
  </sheetData>
  <sheetProtection selectLockedCells="1" selectUnlockedCells="1"/>
  <autoFilter ref="B13:J627"/>
  <mergeCells count="6">
    <mergeCell ref="E17:H17"/>
    <mergeCell ref="B10:J10"/>
    <mergeCell ref="B14:B16"/>
    <mergeCell ref="E14:H16"/>
    <mergeCell ref="I14:I16"/>
    <mergeCell ref="J14:J15"/>
  </mergeCells>
  <printOptions/>
  <pageMargins left="0.984251968503937" right="0.44" top="0.5905511811023623" bottom="0.3937007874015748" header="0.5118110236220472" footer="0.5118110236220472"/>
  <pageSetup horizontalDpi="300" verticalDpi="300" orientation="portrait" paperSize="9" scale="75" r:id="rId1"/>
  <rowBreaks count="4" manualBreakCount="4">
    <brk id="508" min="1" max="9" man="1"/>
    <brk id="548" min="1" max="9" man="1"/>
    <brk id="568" min="1" max="9" man="1"/>
    <brk id="584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E684"/>
  <sheetViews>
    <sheetView view="pageBreakPreview" zoomScale="96" zoomScaleSheetLayoutView="96" zoomScalePageLayoutView="0" workbookViewId="0" topLeftCell="B1">
      <selection activeCell="C8" sqref="C8"/>
    </sheetView>
  </sheetViews>
  <sheetFormatPr defaultColWidth="9.00390625" defaultRowHeight="12.75"/>
  <cols>
    <col min="1" max="1" width="1.875" style="16" customWidth="1"/>
    <col min="2" max="2" width="49.75390625" style="23" customWidth="1"/>
    <col min="3" max="3" width="6.875" style="23" customWidth="1"/>
    <col min="4" max="4" width="6.125" style="23" customWidth="1"/>
    <col min="5" max="5" width="5.625" style="23" customWidth="1"/>
    <col min="6" max="6" width="3.75390625" style="64" customWidth="1"/>
    <col min="7" max="7" width="3.00390625" style="29" customWidth="1"/>
    <col min="8" max="8" width="3.625" style="29" customWidth="1"/>
    <col min="9" max="9" width="7.125" style="29" customWidth="1"/>
    <col min="10" max="10" width="7.375" style="23" customWidth="1"/>
    <col min="11" max="11" width="12.125" style="50" customWidth="1"/>
    <col min="12" max="16384" width="9.125" style="16" customWidth="1"/>
  </cols>
  <sheetData>
    <row r="1" spans="3:8" ht="12.75">
      <c r="C1" s="49"/>
      <c r="D1" s="49"/>
      <c r="E1" s="49"/>
      <c r="G1" s="27"/>
      <c r="H1" s="27"/>
    </row>
    <row r="2" spans="3:10" ht="12.75">
      <c r="C2" s="49"/>
      <c r="D2" s="49"/>
      <c r="E2" s="49"/>
      <c r="G2" s="27"/>
      <c r="H2" s="27"/>
      <c r="J2" s="23" t="s">
        <v>580</v>
      </c>
    </row>
    <row r="3" spans="3:9" ht="12.75">
      <c r="C3" s="49"/>
      <c r="D3" s="49"/>
      <c r="E3" s="49"/>
      <c r="G3" s="27"/>
      <c r="H3" s="27"/>
      <c r="I3" s="29" t="s">
        <v>54</v>
      </c>
    </row>
    <row r="4" spans="3:9" ht="12.75">
      <c r="C4" s="49"/>
      <c r="D4" s="49"/>
      <c r="E4" s="49"/>
      <c r="G4" s="27"/>
      <c r="H4" s="27"/>
      <c r="I4" s="29" t="s">
        <v>55</v>
      </c>
    </row>
    <row r="5" spans="3:9" ht="12.75">
      <c r="C5" s="49"/>
      <c r="D5" s="49"/>
      <c r="E5" s="49"/>
      <c r="G5" s="27"/>
      <c r="H5" s="27"/>
      <c r="I5" s="29" t="s">
        <v>582</v>
      </c>
    </row>
    <row r="6" spans="3:8" ht="12.75">
      <c r="C6" s="49"/>
      <c r="D6" s="49"/>
      <c r="E6" s="49"/>
      <c r="G6" s="27"/>
      <c r="H6" s="27"/>
    </row>
    <row r="7" spans="3:11" ht="12.75">
      <c r="C7" s="49"/>
      <c r="D7" s="49"/>
      <c r="E7" s="49"/>
      <c r="G7" s="27"/>
      <c r="H7" s="27"/>
      <c r="J7" s="23" t="s">
        <v>509</v>
      </c>
      <c r="K7" s="59"/>
    </row>
    <row r="8" spans="3:11" ht="12.75">
      <c r="C8" s="49"/>
      <c r="D8" s="49"/>
      <c r="E8" s="49"/>
      <c r="G8" s="27"/>
      <c r="H8" s="27"/>
      <c r="I8" s="29" t="s">
        <v>54</v>
      </c>
      <c r="J8" s="50"/>
      <c r="K8" s="59"/>
    </row>
    <row r="9" spans="3:11" ht="12.75">
      <c r="C9" s="49"/>
      <c r="D9" s="49"/>
      <c r="E9" s="49"/>
      <c r="G9" s="27"/>
      <c r="H9" s="27"/>
      <c r="I9" s="29" t="s">
        <v>55</v>
      </c>
      <c r="J9" s="50"/>
      <c r="K9" s="59"/>
    </row>
    <row r="10" spans="3:11" ht="12.75">
      <c r="C10" s="49"/>
      <c r="D10" s="49"/>
      <c r="E10" s="49"/>
      <c r="G10" s="27"/>
      <c r="H10" s="27"/>
      <c r="I10" s="29" t="s">
        <v>505</v>
      </c>
      <c r="J10" s="50"/>
      <c r="K10" s="59"/>
    </row>
    <row r="11" ht="12.75">
      <c r="C11" s="51"/>
    </row>
    <row r="12" spans="2:11" ht="26.25" customHeight="1">
      <c r="B12" s="317" t="s">
        <v>445</v>
      </c>
      <c r="C12" s="317"/>
      <c r="D12" s="317"/>
      <c r="E12" s="317"/>
      <c r="F12" s="317"/>
      <c r="G12" s="317"/>
      <c r="H12" s="317"/>
      <c r="I12" s="317"/>
      <c r="J12" s="317"/>
      <c r="K12" s="317"/>
    </row>
    <row r="13" spans="2:11" ht="33" customHeight="1">
      <c r="B13" s="317"/>
      <c r="C13" s="317"/>
      <c r="D13" s="317"/>
      <c r="E13" s="317"/>
      <c r="F13" s="317"/>
      <c r="G13" s="317"/>
      <c r="H13" s="317"/>
      <c r="I13" s="317"/>
      <c r="J13" s="317"/>
      <c r="K13" s="317"/>
    </row>
    <row r="14" spans="2:11" ht="15.75" customHeight="1">
      <c r="B14" s="52"/>
      <c r="C14" s="52"/>
      <c r="D14" s="52"/>
      <c r="E14" s="52"/>
      <c r="F14" s="65"/>
      <c r="G14" s="74"/>
      <c r="H14" s="74"/>
      <c r="J14" s="53" t="s">
        <v>56</v>
      </c>
      <c r="K14" s="38" t="s">
        <v>0</v>
      </c>
    </row>
    <row r="15" spans="2:11" s="3" customFormat="1" ht="12" customHeight="1">
      <c r="B15" s="285"/>
      <c r="C15" s="286" t="s">
        <v>338</v>
      </c>
      <c r="D15" s="286" t="s">
        <v>58</v>
      </c>
      <c r="E15" s="287" t="s">
        <v>59</v>
      </c>
      <c r="F15" s="318"/>
      <c r="G15" s="318"/>
      <c r="H15" s="318"/>
      <c r="I15" s="318"/>
      <c r="J15" s="286" t="s">
        <v>339</v>
      </c>
      <c r="K15" s="312" t="s">
        <v>1</v>
      </c>
    </row>
    <row r="16" spans="2:11" s="3" customFormat="1" ht="13.5" customHeight="1">
      <c r="B16" s="288" t="s">
        <v>340</v>
      </c>
      <c r="C16" s="288" t="s">
        <v>341</v>
      </c>
      <c r="D16" s="288" t="s">
        <v>62</v>
      </c>
      <c r="E16" s="289" t="s">
        <v>63</v>
      </c>
      <c r="F16" s="318"/>
      <c r="G16" s="318"/>
      <c r="H16" s="318"/>
      <c r="I16" s="318"/>
      <c r="J16" s="288" t="s">
        <v>342</v>
      </c>
      <c r="K16" s="312"/>
    </row>
    <row r="17" spans="2:11" s="3" customFormat="1" ht="14.25" customHeight="1">
      <c r="B17" s="290"/>
      <c r="C17" s="158" t="s">
        <v>343</v>
      </c>
      <c r="D17" s="158"/>
      <c r="E17" s="291" t="s">
        <v>62</v>
      </c>
      <c r="F17" s="318"/>
      <c r="G17" s="318"/>
      <c r="H17" s="318"/>
      <c r="I17" s="318"/>
      <c r="J17" s="120" t="s">
        <v>344</v>
      </c>
      <c r="K17" s="301" t="s">
        <v>2</v>
      </c>
    </row>
    <row r="18" spans="2:11" ht="15" customHeight="1">
      <c r="B18" s="292">
        <v>1</v>
      </c>
      <c r="C18" s="293">
        <v>2</v>
      </c>
      <c r="D18" s="293">
        <v>3</v>
      </c>
      <c r="E18" s="294" t="s">
        <v>274</v>
      </c>
      <c r="F18" s="319">
        <v>5</v>
      </c>
      <c r="G18" s="319"/>
      <c r="H18" s="319"/>
      <c r="I18" s="319"/>
      <c r="J18" s="295">
        <v>6</v>
      </c>
      <c r="K18" s="302">
        <v>7</v>
      </c>
    </row>
    <row r="19" spans="2:11" s="17" customFormat="1" ht="42" customHeight="1">
      <c r="B19" s="110" t="s">
        <v>345</v>
      </c>
      <c r="C19" s="111" t="s">
        <v>346</v>
      </c>
      <c r="D19" s="112"/>
      <c r="E19" s="112"/>
      <c r="F19" s="113"/>
      <c r="G19" s="114"/>
      <c r="H19" s="114"/>
      <c r="I19" s="114"/>
      <c r="J19" s="115"/>
      <c r="K19" s="303">
        <f>K20+K33+K66+K136+K143</f>
        <v>74568.40999999999</v>
      </c>
    </row>
    <row r="20" spans="2:11" s="17" customFormat="1" ht="17.25" customHeight="1">
      <c r="B20" s="106" t="s">
        <v>347</v>
      </c>
      <c r="C20" s="85" t="s">
        <v>346</v>
      </c>
      <c r="D20" s="117" t="s">
        <v>11</v>
      </c>
      <c r="E20" s="117" t="s">
        <v>5</v>
      </c>
      <c r="F20" s="113"/>
      <c r="G20" s="114"/>
      <c r="H20" s="114"/>
      <c r="I20" s="114"/>
      <c r="J20" s="118"/>
      <c r="K20" s="304">
        <f>K21</f>
        <v>716</v>
      </c>
    </row>
    <row r="21" spans="2:11" s="17" customFormat="1" ht="20.25" customHeight="1">
      <c r="B21" s="106" t="s">
        <v>26</v>
      </c>
      <c r="C21" s="85" t="s">
        <v>346</v>
      </c>
      <c r="D21" s="117" t="s">
        <v>11</v>
      </c>
      <c r="E21" s="117" t="s">
        <v>27</v>
      </c>
      <c r="F21" s="113"/>
      <c r="G21" s="114"/>
      <c r="H21" s="114"/>
      <c r="I21" s="114"/>
      <c r="J21" s="118"/>
      <c r="K21" s="304">
        <f>K22</f>
        <v>716</v>
      </c>
    </row>
    <row r="22" spans="2:11" s="17" customFormat="1" ht="42" customHeight="1">
      <c r="B22" s="106" t="s">
        <v>196</v>
      </c>
      <c r="C22" s="87" t="s">
        <v>346</v>
      </c>
      <c r="D22" s="117" t="s">
        <v>11</v>
      </c>
      <c r="E22" s="117" t="s">
        <v>27</v>
      </c>
      <c r="F22" s="113" t="s">
        <v>7</v>
      </c>
      <c r="G22" s="114" t="s">
        <v>67</v>
      </c>
      <c r="H22" s="114" t="s">
        <v>5</v>
      </c>
      <c r="I22" s="114" t="s">
        <v>68</v>
      </c>
      <c r="J22" s="118"/>
      <c r="K22" s="304">
        <f>K23</f>
        <v>716</v>
      </c>
    </row>
    <row r="23" spans="2:11" s="17" customFormat="1" ht="15.75" customHeight="1">
      <c r="B23" s="97" t="s">
        <v>197</v>
      </c>
      <c r="C23" s="87" t="s">
        <v>346</v>
      </c>
      <c r="D23" s="117" t="s">
        <v>11</v>
      </c>
      <c r="E23" s="117" t="s">
        <v>27</v>
      </c>
      <c r="F23" s="113" t="s">
        <v>7</v>
      </c>
      <c r="G23" s="114" t="s">
        <v>104</v>
      </c>
      <c r="H23" s="114" t="s">
        <v>5</v>
      </c>
      <c r="I23" s="90" t="s">
        <v>68</v>
      </c>
      <c r="J23" s="118"/>
      <c r="K23" s="304">
        <f>K24+K27+K30</f>
        <v>716</v>
      </c>
    </row>
    <row r="24" spans="2:11" s="17" customFormat="1" ht="42.75" customHeight="1">
      <c r="B24" s="97" t="s">
        <v>198</v>
      </c>
      <c r="C24" s="87" t="s">
        <v>346</v>
      </c>
      <c r="D24" s="117" t="s">
        <v>11</v>
      </c>
      <c r="E24" s="117" t="s">
        <v>27</v>
      </c>
      <c r="F24" s="100" t="s">
        <v>7</v>
      </c>
      <c r="G24" s="100" t="s">
        <v>104</v>
      </c>
      <c r="H24" s="100" t="s">
        <v>4</v>
      </c>
      <c r="I24" s="100" t="s">
        <v>68</v>
      </c>
      <c r="J24" s="118"/>
      <c r="K24" s="304">
        <f>K25</f>
        <v>450</v>
      </c>
    </row>
    <row r="25" spans="2:11" s="17" customFormat="1" ht="17.25" customHeight="1">
      <c r="B25" s="109" t="s">
        <v>199</v>
      </c>
      <c r="C25" s="87" t="s">
        <v>346</v>
      </c>
      <c r="D25" s="117" t="s">
        <v>11</v>
      </c>
      <c r="E25" s="117" t="s">
        <v>27</v>
      </c>
      <c r="F25" s="113" t="s">
        <v>7</v>
      </c>
      <c r="G25" s="114" t="s">
        <v>104</v>
      </c>
      <c r="H25" s="114" t="s">
        <v>4</v>
      </c>
      <c r="I25" s="90" t="s">
        <v>200</v>
      </c>
      <c r="J25" s="118"/>
      <c r="K25" s="304">
        <f>K26</f>
        <v>450</v>
      </c>
    </row>
    <row r="26" spans="2:11" s="17" customFormat="1" ht="20.25" customHeight="1">
      <c r="B26" s="62" t="s">
        <v>90</v>
      </c>
      <c r="C26" s="87" t="s">
        <v>346</v>
      </c>
      <c r="D26" s="117" t="s">
        <v>11</v>
      </c>
      <c r="E26" s="117" t="s">
        <v>27</v>
      </c>
      <c r="F26" s="113" t="s">
        <v>7</v>
      </c>
      <c r="G26" s="114" t="s">
        <v>104</v>
      </c>
      <c r="H26" s="114" t="s">
        <v>4</v>
      </c>
      <c r="I26" s="90" t="s">
        <v>200</v>
      </c>
      <c r="J26" s="119">
        <v>610</v>
      </c>
      <c r="K26" s="305">
        <f>350+100</f>
        <v>450</v>
      </c>
    </row>
    <row r="27" spans="2:11" s="17" customFormat="1" ht="42.75" customHeight="1">
      <c r="B27" s="62" t="s">
        <v>201</v>
      </c>
      <c r="C27" s="87" t="s">
        <v>346</v>
      </c>
      <c r="D27" s="117" t="s">
        <v>11</v>
      </c>
      <c r="E27" s="117" t="s">
        <v>27</v>
      </c>
      <c r="F27" s="100" t="s">
        <v>7</v>
      </c>
      <c r="G27" s="100" t="s">
        <v>104</v>
      </c>
      <c r="H27" s="100" t="s">
        <v>7</v>
      </c>
      <c r="I27" s="100" t="s">
        <v>68</v>
      </c>
      <c r="J27" s="118"/>
      <c r="K27" s="304">
        <f>K28</f>
        <v>216</v>
      </c>
    </row>
    <row r="28" spans="2:11" s="17" customFormat="1" ht="17.25" customHeight="1">
      <c r="B28" s="109" t="s">
        <v>199</v>
      </c>
      <c r="C28" s="87" t="s">
        <v>346</v>
      </c>
      <c r="D28" s="117" t="s">
        <v>11</v>
      </c>
      <c r="E28" s="117" t="s">
        <v>27</v>
      </c>
      <c r="F28" s="113" t="s">
        <v>7</v>
      </c>
      <c r="G28" s="114" t="s">
        <v>104</v>
      </c>
      <c r="H28" s="114" t="s">
        <v>7</v>
      </c>
      <c r="I28" s="90" t="s">
        <v>200</v>
      </c>
      <c r="J28" s="118"/>
      <c r="K28" s="304">
        <f>K29</f>
        <v>216</v>
      </c>
    </row>
    <row r="29" spans="2:11" s="17" customFormat="1" ht="15.75" customHeight="1">
      <c r="B29" s="62" t="s">
        <v>90</v>
      </c>
      <c r="C29" s="87" t="s">
        <v>346</v>
      </c>
      <c r="D29" s="117" t="s">
        <v>11</v>
      </c>
      <c r="E29" s="117" t="s">
        <v>27</v>
      </c>
      <c r="F29" s="113" t="s">
        <v>7</v>
      </c>
      <c r="G29" s="114" t="s">
        <v>104</v>
      </c>
      <c r="H29" s="114" t="s">
        <v>7</v>
      </c>
      <c r="I29" s="90" t="s">
        <v>200</v>
      </c>
      <c r="J29" s="118" t="s">
        <v>202</v>
      </c>
      <c r="K29" s="304">
        <f>316-100</f>
        <v>216</v>
      </c>
    </row>
    <row r="30" spans="2:11" s="17" customFormat="1" ht="43.5" customHeight="1">
      <c r="B30" s="62" t="s">
        <v>203</v>
      </c>
      <c r="C30" s="87" t="s">
        <v>346</v>
      </c>
      <c r="D30" s="117" t="s">
        <v>11</v>
      </c>
      <c r="E30" s="117" t="s">
        <v>27</v>
      </c>
      <c r="F30" s="100" t="s">
        <v>7</v>
      </c>
      <c r="G30" s="100" t="s">
        <v>104</v>
      </c>
      <c r="H30" s="100" t="s">
        <v>9</v>
      </c>
      <c r="I30" s="100" t="s">
        <v>68</v>
      </c>
      <c r="J30" s="118"/>
      <c r="K30" s="304">
        <f>K31</f>
        <v>50</v>
      </c>
    </row>
    <row r="31" spans="2:11" s="17" customFormat="1" ht="15.75" customHeight="1">
      <c r="B31" s="97" t="s">
        <v>199</v>
      </c>
      <c r="C31" s="87" t="s">
        <v>346</v>
      </c>
      <c r="D31" s="117" t="s">
        <v>11</v>
      </c>
      <c r="E31" s="117" t="s">
        <v>27</v>
      </c>
      <c r="F31" s="113" t="s">
        <v>7</v>
      </c>
      <c r="G31" s="114" t="s">
        <v>104</v>
      </c>
      <c r="H31" s="114" t="s">
        <v>9</v>
      </c>
      <c r="I31" s="90" t="s">
        <v>200</v>
      </c>
      <c r="J31" s="118"/>
      <c r="K31" s="304">
        <f>K32</f>
        <v>50</v>
      </c>
    </row>
    <row r="32" spans="2:11" s="17" customFormat="1" ht="15.75" customHeight="1">
      <c r="B32" s="62" t="s">
        <v>90</v>
      </c>
      <c r="C32" s="87" t="s">
        <v>346</v>
      </c>
      <c r="D32" s="117" t="s">
        <v>11</v>
      </c>
      <c r="E32" s="117" t="s">
        <v>27</v>
      </c>
      <c r="F32" s="113" t="s">
        <v>7</v>
      </c>
      <c r="G32" s="114" t="s">
        <v>104</v>
      </c>
      <c r="H32" s="114" t="s">
        <v>9</v>
      </c>
      <c r="I32" s="90" t="s">
        <v>200</v>
      </c>
      <c r="J32" s="118" t="s">
        <v>202</v>
      </c>
      <c r="K32" s="304">
        <v>50</v>
      </c>
    </row>
    <row r="33" spans="2:11" s="17" customFormat="1" ht="18" customHeight="1">
      <c r="B33" s="106" t="s">
        <v>348</v>
      </c>
      <c r="C33" s="85" t="s">
        <v>346</v>
      </c>
      <c r="D33" s="117" t="s">
        <v>35</v>
      </c>
      <c r="E33" s="117" t="s">
        <v>5</v>
      </c>
      <c r="F33" s="113"/>
      <c r="G33" s="114"/>
      <c r="H33" s="114"/>
      <c r="I33" s="90"/>
      <c r="J33" s="118"/>
      <c r="K33" s="304">
        <f>K34+K48</f>
        <v>9288.1</v>
      </c>
    </row>
    <row r="34" spans="2:11" s="17" customFormat="1" ht="18" customHeight="1">
      <c r="B34" s="106" t="s">
        <v>37</v>
      </c>
      <c r="C34" s="85" t="s">
        <v>346</v>
      </c>
      <c r="D34" s="117" t="s">
        <v>35</v>
      </c>
      <c r="E34" s="117" t="s">
        <v>9</v>
      </c>
      <c r="F34" s="113"/>
      <c r="G34" s="114"/>
      <c r="H34" s="114"/>
      <c r="I34" s="90"/>
      <c r="J34" s="118"/>
      <c r="K34" s="304">
        <f>K35</f>
        <v>8858.7</v>
      </c>
    </row>
    <row r="35" spans="2:11" s="17" customFormat="1" ht="48" customHeight="1">
      <c r="B35" s="106" t="s">
        <v>196</v>
      </c>
      <c r="C35" s="85" t="s">
        <v>346</v>
      </c>
      <c r="D35" s="117" t="s">
        <v>35</v>
      </c>
      <c r="E35" s="117" t="s">
        <v>9</v>
      </c>
      <c r="F35" s="113" t="s">
        <v>7</v>
      </c>
      <c r="G35" s="114" t="s">
        <v>67</v>
      </c>
      <c r="H35" s="114" t="s">
        <v>5</v>
      </c>
      <c r="I35" s="114" t="s">
        <v>68</v>
      </c>
      <c r="J35" s="120"/>
      <c r="K35" s="304">
        <f>K36</f>
        <v>8858.7</v>
      </c>
    </row>
    <row r="36" spans="2:11" s="17" customFormat="1" ht="32.25" customHeight="1">
      <c r="B36" s="106" t="s">
        <v>253</v>
      </c>
      <c r="C36" s="85" t="s">
        <v>346</v>
      </c>
      <c r="D36" s="117" t="s">
        <v>35</v>
      </c>
      <c r="E36" s="117" t="s">
        <v>9</v>
      </c>
      <c r="F36" s="113" t="s">
        <v>7</v>
      </c>
      <c r="G36" s="114" t="s">
        <v>70</v>
      </c>
      <c r="H36" s="114" t="s">
        <v>5</v>
      </c>
      <c r="I36" s="114" t="s">
        <v>68</v>
      </c>
      <c r="J36" s="120"/>
      <c r="K36" s="304">
        <f>K37+K42+K45</f>
        <v>8858.7</v>
      </c>
    </row>
    <row r="37" spans="2:11" s="17" customFormat="1" ht="42.75" customHeight="1">
      <c r="B37" s="106" t="s">
        <v>254</v>
      </c>
      <c r="C37" s="85" t="s">
        <v>346</v>
      </c>
      <c r="D37" s="117" t="s">
        <v>35</v>
      </c>
      <c r="E37" s="117" t="s">
        <v>9</v>
      </c>
      <c r="F37" s="100" t="s">
        <v>7</v>
      </c>
      <c r="G37" s="100" t="s">
        <v>70</v>
      </c>
      <c r="H37" s="100" t="s">
        <v>4</v>
      </c>
      <c r="I37" s="100" t="s">
        <v>68</v>
      </c>
      <c r="J37" s="118"/>
      <c r="K37" s="304">
        <f>K38+K40</f>
        <v>8358.7</v>
      </c>
    </row>
    <row r="38" spans="2:11" s="17" customFormat="1" ht="29.25" customHeight="1">
      <c r="B38" s="62" t="s">
        <v>165</v>
      </c>
      <c r="C38" s="85" t="s">
        <v>346</v>
      </c>
      <c r="D38" s="117" t="s">
        <v>35</v>
      </c>
      <c r="E38" s="117" t="s">
        <v>9</v>
      </c>
      <c r="F38" s="113" t="s">
        <v>7</v>
      </c>
      <c r="G38" s="114" t="s">
        <v>70</v>
      </c>
      <c r="H38" s="114" t="s">
        <v>4</v>
      </c>
      <c r="I38" s="114" t="s">
        <v>255</v>
      </c>
      <c r="J38" s="120"/>
      <c r="K38" s="304">
        <f>K39</f>
        <v>6157</v>
      </c>
    </row>
    <row r="39" spans="2:11" s="17" customFormat="1" ht="15.75" customHeight="1">
      <c r="B39" s="62" t="s">
        <v>90</v>
      </c>
      <c r="C39" s="85" t="s">
        <v>346</v>
      </c>
      <c r="D39" s="117" t="s">
        <v>35</v>
      </c>
      <c r="E39" s="117" t="s">
        <v>9</v>
      </c>
      <c r="F39" s="100" t="s">
        <v>7</v>
      </c>
      <c r="G39" s="100" t="s">
        <v>70</v>
      </c>
      <c r="H39" s="100" t="s">
        <v>4</v>
      </c>
      <c r="I39" s="100" t="s">
        <v>255</v>
      </c>
      <c r="J39" s="118" t="s">
        <v>202</v>
      </c>
      <c r="K39" s="304">
        <v>6157</v>
      </c>
    </row>
    <row r="40" spans="2:11" s="17" customFormat="1" ht="55.5" customHeight="1">
      <c r="B40" s="109" t="s">
        <v>446</v>
      </c>
      <c r="C40" s="85" t="s">
        <v>346</v>
      </c>
      <c r="D40" s="117" t="s">
        <v>35</v>
      </c>
      <c r="E40" s="117" t="s">
        <v>9</v>
      </c>
      <c r="F40" s="113" t="s">
        <v>7</v>
      </c>
      <c r="G40" s="114" t="s">
        <v>70</v>
      </c>
      <c r="H40" s="114" t="s">
        <v>4</v>
      </c>
      <c r="I40" s="90" t="s">
        <v>447</v>
      </c>
      <c r="J40" s="118"/>
      <c r="K40" s="304">
        <f>K41</f>
        <v>2201.7</v>
      </c>
    </row>
    <row r="41" spans="2:12" s="17" customFormat="1" ht="18.75" customHeight="1">
      <c r="B41" s="109" t="s">
        <v>90</v>
      </c>
      <c r="C41" s="85" t="s">
        <v>346</v>
      </c>
      <c r="D41" s="117" t="s">
        <v>35</v>
      </c>
      <c r="E41" s="117" t="s">
        <v>9</v>
      </c>
      <c r="F41" s="100" t="s">
        <v>7</v>
      </c>
      <c r="G41" s="100" t="s">
        <v>70</v>
      </c>
      <c r="H41" s="100" t="s">
        <v>4</v>
      </c>
      <c r="I41" s="100" t="s">
        <v>447</v>
      </c>
      <c r="J41" s="118" t="s">
        <v>202</v>
      </c>
      <c r="K41" s="304">
        <f>2071+130.7</f>
        <v>2201.7</v>
      </c>
      <c r="L41" s="75"/>
    </row>
    <row r="42" spans="2:11" s="17" customFormat="1" ht="38.25" customHeight="1">
      <c r="B42" s="107" t="s">
        <v>500</v>
      </c>
      <c r="C42" s="117" t="s">
        <v>346</v>
      </c>
      <c r="D42" s="117" t="s">
        <v>35</v>
      </c>
      <c r="E42" s="117" t="s">
        <v>9</v>
      </c>
      <c r="F42" s="113" t="s">
        <v>7</v>
      </c>
      <c r="G42" s="114" t="s">
        <v>70</v>
      </c>
      <c r="H42" s="114" t="s">
        <v>7</v>
      </c>
      <c r="I42" s="90" t="s">
        <v>68</v>
      </c>
      <c r="J42" s="118"/>
      <c r="K42" s="304">
        <f>K43</f>
        <v>0</v>
      </c>
    </row>
    <row r="43" spans="2:11" s="17" customFormat="1" ht="36" customHeight="1">
      <c r="B43" s="105" t="s">
        <v>165</v>
      </c>
      <c r="C43" s="117" t="s">
        <v>346</v>
      </c>
      <c r="D43" s="117" t="s">
        <v>35</v>
      </c>
      <c r="E43" s="117" t="s">
        <v>9</v>
      </c>
      <c r="F43" s="113" t="s">
        <v>7</v>
      </c>
      <c r="G43" s="114" t="s">
        <v>70</v>
      </c>
      <c r="H43" s="114" t="s">
        <v>7</v>
      </c>
      <c r="I43" s="114" t="s">
        <v>255</v>
      </c>
      <c r="J43" s="118"/>
      <c r="K43" s="304">
        <f>K44</f>
        <v>0</v>
      </c>
    </row>
    <row r="44" spans="2:13" s="17" customFormat="1" ht="23.25" customHeight="1">
      <c r="B44" s="107" t="s">
        <v>90</v>
      </c>
      <c r="C44" s="117" t="s">
        <v>346</v>
      </c>
      <c r="D44" s="117" t="s">
        <v>35</v>
      </c>
      <c r="E44" s="117" t="s">
        <v>9</v>
      </c>
      <c r="F44" s="100" t="s">
        <v>7</v>
      </c>
      <c r="G44" s="100" t="s">
        <v>70</v>
      </c>
      <c r="H44" s="100" t="s">
        <v>7</v>
      </c>
      <c r="I44" s="100" t="s">
        <v>255</v>
      </c>
      <c r="J44" s="118" t="s">
        <v>202</v>
      </c>
      <c r="K44" s="304">
        <f>120-120</f>
        <v>0</v>
      </c>
      <c r="M44" s="72"/>
    </row>
    <row r="45" spans="2:11" s="17" customFormat="1" ht="31.5" customHeight="1">
      <c r="B45" s="105" t="s">
        <v>501</v>
      </c>
      <c r="C45" s="117" t="s">
        <v>346</v>
      </c>
      <c r="D45" s="117" t="s">
        <v>35</v>
      </c>
      <c r="E45" s="117" t="s">
        <v>9</v>
      </c>
      <c r="F45" s="113" t="s">
        <v>7</v>
      </c>
      <c r="G45" s="114" t="s">
        <v>70</v>
      </c>
      <c r="H45" s="114" t="s">
        <v>11</v>
      </c>
      <c r="I45" s="90" t="s">
        <v>68</v>
      </c>
      <c r="J45" s="118"/>
      <c r="K45" s="304">
        <f>K46</f>
        <v>500</v>
      </c>
    </row>
    <row r="46" spans="2:11" s="17" customFormat="1" ht="33.75" customHeight="1">
      <c r="B46" s="105" t="s">
        <v>502</v>
      </c>
      <c r="C46" s="117" t="s">
        <v>346</v>
      </c>
      <c r="D46" s="117" t="s">
        <v>35</v>
      </c>
      <c r="E46" s="117" t="s">
        <v>9</v>
      </c>
      <c r="F46" s="113" t="s">
        <v>7</v>
      </c>
      <c r="G46" s="114" t="s">
        <v>70</v>
      </c>
      <c r="H46" s="114" t="s">
        <v>11</v>
      </c>
      <c r="I46" s="114" t="s">
        <v>255</v>
      </c>
      <c r="J46" s="118"/>
      <c r="K46" s="304">
        <f>K47</f>
        <v>500</v>
      </c>
    </row>
    <row r="47" spans="2:13" s="17" customFormat="1" ht="16.5" customHeight="1">
      <c r="B47" s="107" t="s">
        <v>90</v>
      </c>
      <c r="C47" s="117" t="s">
        <v>346</v>
      </c>
      <c r="D47" s="117" t="s">
        <v>35</v>
      </c>
      <c r="E47" s="117" t="s">
        <v>9</v>
      </c>
      <c r="F47" s="100" t="s">
        <v>7</v>
      </c>
      <c r="G47" s="100" t="s">
        <v>70</v>
      </c>
      <c r="H47" s="100" t="s">
        <v>11</v>
      </c>
      <c r="I47" s="100" t="s">
        <v>255</v>
      </c>
      <c r="J47" s="118" t="s">
        <v>202</v>
      </c>
      <c r="K47" s="304">
        <f>262+120+118</f>
        <v>500</v>
      </c>
      <c r="M47" s="75"/>
    </row>
    <row r="48" spans="2:11" s="17" customFormat="1" ht="18" customHeight="1">
      <c r="B48" s="62" t="s">
        <v>349</v>
      </c>
      <c r="C48" s="85" t="s">
        <v>346</v>
      </c>
      <c r="D48" s="117" t="s">
        <v>35</v>
      </c>
      <c r="E48" s="117" t="s">
        <v>35</v>
      </c>
      <c r="F48" s="113"/>
      <c r="G48" s="114"/>
      <c r="H48" s="114"/>
      <c r="I48" s="90"/>
      <c r="J48" s="121"/>
      <c r="K48" s="306">
        <f>K49</f>
        <v>429.4</v>
      </c>
    </row>
    <row r="49" spans="2:11" s="17" customFormat="1" ht="40.5" customHeight="1">
      <c r="B49" s="106" t="s">
        <v>196</v>
      </c>
      <c r="C49" s="85" t="s">
        <v>346</v>
      </c>
      <c r="D49" s="123" t="s">
        <v>35</v>
      </c>
      <c r="E49" s="123" t="s">
        <v>35</v>
      </c>
      <c r="F49" s="113" t="s">
        <v>7</v>
      </c>
      <c r="G49" s="114" t="s">
        <v>67</v>
      </c>
      <c r="H49" s="114" t="s">
        <v>5</v>
      </c>
      <c r="I49" s="114" t="s">
        <v>68</v>
      </c>
      <c r="J49" s="118"/>
      <c r="K49" s="304">
        <f>K50</f>
        <v>429.4</v>
      </c>
    </row>
    <row r="50" spans="2:11" s="17" customFormat="1" ht="16.5" customHeight="1">
      <c r="B50" s="97" t="s">
        <v>263</v>
      </c>
      <c r="C50" s="85" t="s">
        <v>346</v>
      </c>
      <c r="D50" s="123" t="s">
        <v>35</v>
      </c>
      <c r="E50" s="117" t="s">
        <v>35</v>
      </c>
      <c r="F50" s="114" t="s">
        <v>7</v>
      </c>
      <c r="G50" s="114" t="s">
        <v>264</v>
      </c>
      <c r="H50" s="114" t="s">
        <v>5</v>
      </c>
      <c r="I50" s="90" t="s">
        <v>68</v>
      </c>
      <c r="J50" s="124"/>
      <c r="K50" s="304">
        <f>K51+K54+K57+K60+K63</f>
        <v>429.4</v>
      </c>
    </row>
    <row r="51" spans="2:11" s="17" customFormat="1" ht="27.75" customHeight="1">
      <c r="B51" s="97" t="s">
        <v>265</v>
      </c>
      <c r="C51" s="85" t="s">
        <v>346</v>
      </c>
      <c r="D51" s="123" t="s">
        <v>35</v>
      </c>
      <c r="E51" s="117" t="s">
        <v>35</v>
      </c>
      <c r="F51" s="100" t="s">
        <v>7</v>
      </c>
      <c r="G51" s="100" t="s">
        <v>264</v>
      </c>
      <c r="H51" s="100" t="s">
        <v>4</v>
      </c>
      <c r="I51" s="100" t="s">
        <v>68</v>
      </c>
      <c r="J51" s="124"/>
      <c r="K51" s="304">
        <f>K52</f>
        <v>51.4</v>
      </c>
    </row>
    <row r="52" spans="2:11" s="17" customFormat="1" ht="27.75" customHeight="1">
      <c r="B52" s="97" t="s">
        <v>266</v>
      </c>
      <c r="C52" s="85" t="s">
        <v>346</v>
      </c>
      <c r="D52" s="123" t="s">
        <v>35</v>
      </c>
      <c r="E52" s="117" t="s">
        <v>35</v>
      </c>
      <c r="F52" s="114" t="s">
        <v>7</v>
      </c>
      <c r="G52" s="114" t="s">
        <v>264</v>
      </c>
      <c r="H52" s="114" t="s">
        <v>4</v>
      </c>
      <c r="I52" s="90" t="s">
        <v>267</v>
      </c>
      <c r="J52" s="124"/>
      <c r="K52" s="304">
        <f>K53</f>
        <v>51.4</v>
      </c>
    </row>
    <row r="53" spans="2:11" s="17" customFormat="1" ht="33" customHeight="1">
      <c r="B53" s="62" t="s">
        <v>78</v>
      </c>
      <c r="C53" s="85" t="s">
        <v>346</v>
      </c>
      <c r="D53" s="123" t="s">
        <v>35</v>
      </c>
      <c r="E53" s="117" t="s">
        <v>35</v>
      </c>
      <c r="F53" s="100" t="s">
        <v>7</v>
      </c>
      <c r="G53" s="100" t="s">
        <v>264</v>
      </c>
      <c r="H53" s="100" t="s">
        <v>4</v>
      </c>
      <c r="I53" s="100" t="s">
        <v>267</v>
      </c>
      <c r="J53" s="125">
        <v>240</v>
      </c>
      <c r="K53" s="304">
        <v>51.4</v>
      </c>
    </row>
    <row r="54" spans="2:11" s="17" customFormat="1" ht="59.25" customHeight="1">
      <c r="B54" s="106" t="s">
        <v>268</v>
      </c>
      <c r="C54" s="85" t="s">
        <v>346</v>
      </c>
      <c r="D54" s="123" t="s">
        <v>35</v>
      </c>
      <c r="E54" s="117" t="s">
        <v>35</v>
      </c>
      <c r="F54" s="114" t="s">
        <v>7</v>
      </c>
      <c r="G54" s="114" t="s">
        <v>264</v>
      </c>
      <c r="H54" s="114" t="s">
        <v>7</v>
      </c>
      <c r="I54" s="90" t="s">
        <v>68</v>
      </c>
      <c r="J54" s="125"/>
      <c r="K54" s="304">
        <f>K55</f>
        <v>160</v>
      </c>
    </row>
    <row r="55" spans="2:11" s="17" customFormat="1" ht="27" customHeight="1">
      <c r="B55" s="97" t="s">
        <v>266</v>
      </c>
      <c r="C55" s="85" t="s">
        <v>346</v>
      </c>
      <c r="D55" s="123" t="s">
        <v>35</v>
      </c>
      <c r="E55" s="117" t="s">
        <v>35</v>
      </c>
      <c r="F55" s="100" t="s">
        <v>7</v>
      </c>
      <c r="G55" s="100" t="s">
        <v>264</v>
      </c>
      <c r="H55" s="100" t="s">
        <v>7</v>
      </c>
      <c r="I55" s="100" t="s">
        <v>267</v>
      </c>
      <c r="J55" s="125"/>
      <c r="K55" s="304">
        <f>K56</f>
        <v>160</v>
      </c>
    </row>
    <row r="56" spans="2:13" s="17" customFormat="1" ht="27.75" customHeight="1">
      <c r="B56" s="62" t="s">
        <v>78</v>
      </c>
      <c r="C56" s="85" t="s">
        <v>346</v>
      </c>
      <c r="D56" s="123" t="s">
        <v>35</v>
      </c>
      <c r="E56" s="117" t="s">
        <v>35</v>
      </c>
      <c r="F56" s="114" t="s">
        <v>7</v>
      </c>
      <c r="G56" s="114" t="s">
        <v>264</v>
      </c>
      <c r="H56" s="114" t="s">
        <v>7</v>
      </c>
      <c r="I56" s="90" t="s">
        <v>267</v>
      </c>
      <c r="J56" s="125">
        <v>240</v>
      </c>
      <c r="K56" s="304">
        <f>180-20</f>
        <v>160</v>
      </c>
      <c r="M56" s="72"/>
    </row>
    <row r="57" spans="2:11" s="17" customFormat="1" ht="46.5" customHeight="1">
      <c r="B57" s="62" t="s">
        <v>269</v>
      </c>
      <c r="C57" s="85" t="s">
        <v>346</v>
      </c>
      <c r="D57" s="123" t="s">
        <v>35</v>
      </c>
      <c r="E57" s="117" t="s">
        <v>35</v>
      </c>
      <c r="F57" s="100" t="s">
        <v>7</v>
      </c>
      <c r="G57" s="100" t="s">
        <v>264</v>
      </c>
      <c r="H57" s="100" t="s">
        <v>9</v>
      </c>
      <c r="I57" s="100" t="s">
        <v>68</v>
      </c>
      <c r="J57" s="125"/>
      <c r="K57" s="304">
        <f>K58</f>
        <v>40</v>
      </c>
    </row>
    <row r="58" spans="2:11" s="17" customFormat="1" ht="27" customHeight="1">
      <c r="B58" s="97" t="s">
        <v>266</v>
      </c>
      <c r="C58" s="85" t="s">
        <v>346</v>
      </c>
      <c r="D58" s="123" t="s">
        <v>35</v>
      </c>
      <c r="E58" s="117" t="s">
        <v>35</v>
      </c>
      <c r="F58" s="114" t="s">
        <v>7</v>
      </c>
      <c r="G58" s="114" t="s">
        <v>264</v>
      </c>
      <c r="H58" s="114" t="s">
        <v>9</v>
      </c>
      <c r="I58" s="90" t="s">
        <v>267</v>
      </c>
      <c r="J58" s="125"/>
      <c r="K58" s="304">
        <f>K59</f>
        <v>40</v>
      </c>
    </row>
    <row r="59" spans="2:13" s="17" customFormat="1" ht="33" customHeight="1">
      <c r="B59" s="62" t="s">
        <v>78</v>
      </c>
      <c r="C59" s="85" t="s">
        <v>346</v>
      </c>
      <c r="D59" s="123" t="s">
        <v>35</v>
      </c>
      <c r="E59" s="117" t="s">
        <v>35</v>
      </c>
      <c r="F59" s="100" t="s">
        <v>7</v>
      </c>
      <c r="G59" s="100" t="s">
        <v>264</v>
      </c>
      <c r="H59" s="100" t="s">
        <v>9</v>
      </c>
      <c r="I59" s="100" t="s">
        <v>267</v>
      </c>
      <c r="J59" s="125">
        <v>240</v>
      </c>
      <c r="K59" s="304">
        <f>20+20</f>
        <v>40</v>
      </c>
      <c r="M59" s="75"/>
    </row>
    <row r="60" spans="2:11" s="17" customFormat="1" ht="63.75" customHeight="1">
      <c r="B60" s="62" t="s">
        <v>270</v>
      </c>
      <c r="C60" s="85" t="s">
        <v>346</v>
      </c>
      <c r="D60" s="123" t="s">
        <v>35</v>
      </c>
      <c r="E60" s="117" t="s">
        <v>35</v>
      </c>
      <c r="F60" s="114" t="s">
        <v>7</v>
      </c>
      <c r="G60" s="114" t="s">
        <v>264</v>
      </c>
      <c r="H60" s="114" t="s">
        <v>11</v>
      </c>
      <c r="I60" s="90" t="s">
        <v>68</v>
      </c>
      <c r="J60" s="125"/>
      <c r="K60" s="304">
        <f>K61</f>
        <v>100</v>
      </c>
    </row>
    <row r="61" spans="2:11" s="17" customFormat="1" ht="27" customHeight="1">
      <c r="B61" s="97" t="s">
        <v>266</v>
      </c>
      <c r="C61" s="85" t="s">
        <v>346</v>
      </c>
      <c r="D61" s="123" t="s">
        <v>35</v>
      </c>
      <c r="E61" s="117" t="s">
        <v>35</v>
      </c>
      <c r="F61" s="100" t="s">
        <v>7</v>
      </c>
      <c r="G61" s="100" t="s">
        <v>264</v>
      </c>
      <c r="H61" s="100" t="s">
        <v>11</v>
      </c>
      <c r="I61" s="100" t="s">
        <v>267</v>
      </c>
      <c r="J61" s="125"/>
      <c r="K61" s="304">
        <f>K62</f>
        <v>100</v>
      </c>
    </row>
    <row r="62" spans="2:11" s="17" customFormat="1" ht="27" customHeight="1">
      <c r="B62" s="62" t="s">
        <v>78</v>
      </c>
      <c r="C62" s="85" t="s">
        <v>346</v>
      </c>
      <c r="D62" s="123" t="s">
        <v>35</v>
      </c>
      <c r="E62" s="117" t="s">
        <v>35</v>
      </c>
      <c r="F62" s="114" t="s">
        <v>7</v>
      </c>
      <c r="G62" s="114" t="s">
        <v>264</v>
      </c>
      <c r="H62" s="114" t="s">
        <v>11</v>
      </c>
      <c r="I62" s="90" t="s">
        <v>267</v>
      </c>
      <c r="J62" s="125">
        <v>240</v>
      </c>
      <c r="K62" s="304">
        <v>100</v>
      </c>
    </row>
    <row r="63" spans="2:11" s="17" customFormat="1" ht="27" customHeight="1">
      <c r="B63" s="62" t="s">
        <v>271</v>
      </c>
      <c r="C63" s="85" t="s">
        <v>346</v>
      </c>
      <c r="D63" s="123" t="s">
        <v>35</v>
      </c>
      <c r="E63" s="117" t="s">
        <v>35</v>
      </c>
      <c r="F63" s="100" t="s">
        <v>7</v>
      </c>
      <c r="G63" s="100" t="s">
        <v>264</v>
      </c>
      <c r="H63" s="100" t="s">
        <v>13</v>
      </c>
      <c r="I63" s="100" t="s">
        <v>68</v>
      </c>
      <c r="J63" s="125"/>
      <c r="K63" s="304">
        <f>K64</f>
        <v>78</v>
      </c>
    </row>
    <row r="64" spans="2:11" s="17" customFormat="1" ht="27.75" customHeight="1">
      <c r="B64" s="97" t="s">
        <v>266</v>
      </c>
      <c r="C64" s="87" t="s">
        <v>346</v>
      </c>
      <c r="D64" s="123" t="s">
        <v>35</v>
      </c>
      <c r="E64" s="117" t="s">
        <v>35</v>
      </c>
      <c r="F64" s="114" t="s">
        <v>7</v>
      </c>
      <c r="G64" s="114" t="s">
        <v>264</v>
      </c>
      <c r="H64" s="114" t="s">
        <v>13</v>
      </c>
      <c r="I64" s="90" t="s">
        <v>267</v>
      </c>
      <c r="J64" s="125"/>
      <c r="K64" s="304">
        <f>K65</f>
        <v>78</v>
      </c>
    </row>
    <row r="65" spans="2:11" s="17" customFormat="1" ht="27" customHeight="1">
      <c r="B65" s="62" t="s">
        <v>90</v>
      </c>
      <c r="C65" s="87" t="s">
        <v>346</v>
      </c>
      <c r="D65" s="123" t="s">
        <v>35</v>
      </c>
      <c r="E65" s="117" t="s">
        <v>35</v>
      </c>
      <c r="F65" s="114" t="s">
        <v>7</v>
      </c>
      <c r="G65" s="114" t="s">
        <v>264</v>
      </c>
      <c r="H65" s="114" t="s">
        <v>13</v>
      </c>
      <c r="I65" s="90" t="s">
        <v>267</v>
      </c>
      <c r="J65" s="125">
        <v>610</v>
      </c>
      <c r="K65" s="304">
        <v>78</v>
      </c>
    </row>
    <row r="66" spans="2:11" s="17" customFormat="1" ht="15.75" customHeight="1">
      <c r="B66" s="106" t="s">
        <v>350</v>
      </c>
      <c r="C66" s="85" t="s">
        <v>346</v>
      </c>
      <c r="D66" s="117" t="s">
        <v>40</v>
      </c>
      <c r="E66" s="117" t="s">
        <v>5</v>
      </c>
      <c r="F66" s="100"/>
      <c r="G66" s="100"/>
      <c r="H66" s="100"/>
      <c r="I66" s="100"/>
      <c r="J66" s="121"/>
      <c r="K66" s="304">
        <f>K67+K126</f>
        <v>46998.81</v>
      </c>
    </row>
    <row r="67" spans="2:11" s="17" customFormat="1" ht="16.5" customHeight="1">
      <c r="B67" s="106" t="s">
        <v>277</v>
      </c>
      <c r="C67" s="85" t="s">
        <v>346</v>
      </c>
      <c r="D67" s="117" t="s">
        <v>40</v>
      </c>
      <c r="E67" s="117" t="s">
        <v>4</v>
      </c>
      <c r="F67" s="113"/>
      <c r="G67" s="114"/>
      <c r="H67" s="114"/>
      <c r="I67" s="90"/>
      <c r="J67" s="121"/>
      <c r="K67" s="304">
        <f>K68</f>
        <v>44543.81</v>
      </c>
    </row>
    <row r="68" spans="2:11" s="17" customFormat="1" ht="41.25" customHeight="1">
      <c r="B68" s="106" t="s">
        <v>196</v>
      </c>
      <c r="C68" s="85" t="s">
        <v>346</v>
      </c>
      <c r="D68" s="117" t="s">
        <v>40</v>
      </c>
      <c r="E68" s="117" t="s">
        <v>4</v>
      </c>
      <c r="F68" s="113" t="s">
        <v>7</v>
      </c>
      <c r="G68" s="114" t="s">
        <v>67</v>
      </c>
      <c r="H68" s="114" t="s">
        <v>5</v>
      </c>
      <c r="I68" s="114" t="s">
        <v>68</v>
      </c>
      <c r="J68" s="121"/>
      <c r="K68" s="306">
        <f>K69+K92+K113</f>
        <v>44543.81</v>
      </c>
    </row>
    <row r="69" spans="2:11" s="17" customFormat="1" ht="30" customHeight="1">
      <c r="B69" s="106" t="s">
        <v>278</v>
      </c>
      <c r="C69" s="85" t="s">
        <v>346</v>
      </c>
      <c r="D69" s="117" t="s">
        <v>40</v>
      </c>
      <c r="E69" s="117" t="s">
        <v>4</v>
      </c>
      <c r="F69" s="113" t="s">
        <v>7</v>
      </c>
      <c r="G69" s="114" t="s">
        <v>77</v>
      </c>
      <c r="H69" s="114" t="s">
        <v>5</v>
      </c>
      <c r="I69" s="114" t="s">
        <v>68</v>
      </c>
      <c r="J69" s="125"/>
      <c r="K69" s="307">
        <f>K70+K78+K75+K83+K86+K89</f>
        <v>15578.3</v>
      </c>
    </row>
    <row r="70" spans="2:11" s="17" customFormat="1" ht="33" customHeight="1">
      <c r="B70" s="109" t="s">
        <v>351</v>
      </c>
      <c r="C70" s="85" t="s">
        <v>346</v>
      </c>
      <c r="D70" s="117" t="s">
        <v>40</v>
      </c>
      <c r="E70" s="117" t="s">
        <v>4</v>
      </c>
      <c r="F70" s="100" t="s">
        <v>7</v>
      </c>
      <c r="G70" s="100" t="s">
        <v>77</v>
      </c>
      <c r="H70" s="100" t="s">
        <v>4</v>
      </c>
      <c r="I70" s="100" t="s">
        <v>68</v>
      </c>
      <c r="J70" s="125"/>
      <c r="K70" s="307">
        <f>K71+K73</f>
        <v>12485.8</v>
      </c>
    </row>
    <row r="71" spans="2:11" s="17" customFormat="1" ht="15.75" customHeight="1">
      <c r="B71" s="97" t="s">
        <v>280</v>
      </c>
      <c r="C71" s="85" t="s">
        <v>346</v>
      </c>
      <c r="D71" s="117" t="s">
        <v>40</v>
      </c>
      <c r="E71" s="117" t="s">
        <v>4</v>
      </c>
      <c r="F71" s="113" t="s">
        <v>7</v>
      </c>
      <c r="G71" s="114" t="s">
        <v>77</v>
      </c>
      <c r="H71" s="114" t="s">
        <v>4</v>
      </c>
      <c r="I71" s="90" t="s">
        <v>281</v>
      </c>
      <c r="J71" s="125"/>
      <c r="K71" s="307">
        <f>K72</f>
        <v>9524.8</v>
      </c>
    </row>
    <row r="72" spans="2:11" s="17" customFormat="1" ht="18" customHeight="1">
      <c r="B72" s="97" t="s">
        <v>90</v>
      </c>
      <c r="C72" s="85" t="s">
        <v>346</v>
      </c>
      <c r="D72" s="117" t="s">
        <v>40</v>
      </c>
      <c r="E72" s="117" t="s">
        <v>4</v>
      </c>
      <c r="F72" s="100" t="s">
        <v>7</v>
      </c>
      <c r="G72" s="100" t="s">
        <v>77</v>
      </c>
      <c r="H72" s="100" t="s">
        <v>4</v>
      </c>
      <c r="I72" s="100" t="s">
        <v>281</v>
      </c>
      <c r="J72" s="125">
        <v>610</v>
      </c>
      <c r="K72" s="307">
        <v>9524.8</v>
      </c>
    </row>
    <row r="73" spans="2:11" s="17" customFormat="1" ht="54" customHeight="1">
      <c r="B73" s="109" t="s">
        <v>446</v>
      </c>
      <c r="C73" s="85" t="s">
        <v>346</v>
      </c>
      <c r="D73" s="117" t="s">
        <v>40</v>
      </c>
      <c r="E73" s="117" t="s">
        <v>4</v>
      </c>
      <c r="F73" s="113" t="s">
        <v>7</v>
      </c>
      <c r="G73" s="114" t="s">
        <v>77</v>
      </c>
      <c r="H73" s="114" t="s">
        <v>4</v>
      </c>
      <c r="I73" s="90" t="s">
        <v>447</v>
      </c>
      <c r="J73" s="118"/>
      <c r="K73" s="307">
        <f>K74</f>
        <v>2961</v>
      </c>
    </row>
    <row r="74" spans="2:11" s="17" customFormat="1" ht="21.75" customHeight="1">
      <c r="B74" s="109" t="s">
        <v>90</v>
      </c>
      <c r="C74" s="85" t="s">
        <v>346</v>
      </c>
      <c r="D74" s="117" t="s">
        <v>40</v>
      </c>
      <c r="E74" s="117" t="s">
        <v>4</v>
      </c>
      <c r="F74" s="100" t="s">
        <v>7</v>
      </c>
      <c r="G74" s="100" t="s">
        <v>77</v>
      </c>
      <c r="H74" s="100" t="s">
        <v>4</v>
      </c>
      <c r="I74" s="100" t="s">
        <v>447</v>
      </c>
      <c r="J74" s="118" t="s">
        <v>202</v>
      </c>
      <c r="K74" s="307">
        <v>2961</v>
      </c>
    </row>
    <row r="75" spans="2:11" s="17" customFormat="1" ht="41.25" customHeight="1">
      <c r="B75" s="97" t="s">
        <v>413</v>
      </c>
      <c r="C75" s="85" t="s">
        <v>346</v>
      </c>
      <c r="D75" s="117" t="s">
        <v>40</v>
      </c>
      <c r="E75" s="117" t="s">
        <v>4</v>
      </c>
      <c r="F75" s="126" t="s">
        <v>7</v>
      </c>
      <c r="G75" s="98" t="s">
        <v>77</v>
      </c>
      <c r="H75" s="98" t="s">
        <v>7</v>
      </c>
      <c r="I75" s="127" t="s">
        <v>68</v>
      </c>
      <c r="J75" s="118"/>
      <c r="K75" s="307">
        <f>K76</f>
        <v>1694.5</v>
      </c>
    </row>
    <row r="76" spans="2:11" s="17" customFormat="1" ht="32.25" customHeight="1">
      <c r="B76" s="97" t="s">
        <v>414</v>
      </c>
      <c r="C76" s="85" t="s">
        <v>346</v>
      </c>
      <c r="D76" s="117" t="s">
        <v>40</v>
      </c>
      <c r="E76" s="117" t="s">
        <v>4</v>
      </c>
      <c r="F76" s="128" t="s">
        <v>7</v>
      </c>
      <c r="G76" s="129" t="s">
        <v>77</v>
      </c>
      <c r="H76" s="129" t="s">
        <v>7</v>
      </c>
      <c r="I76" s="130" t="s">
        <v>448</v>
      </c>
      <c r="J76" s="118"/>
      <c r="K76" s="307">
        <f>K77</f>
        <v>1694.5</v>
      </c>
    </row>
    <row r="77" spans="2:11" s="17" customFormat="1" ht="21.75" customHeight="1">
      <c r="B77" s="109" t="s">
        <v>90</v>
      </c>
      <c r="C77" s="85" t="s">
        <v>346</v>
      </c>
      <c r="D77" s="117" t="s">
        <v>40</v>
      </c>
      <c r="E77" s="117" t="s">
        <v>4</v>
      </c>
      <c r="F77" s="128" t="s">
        <v>7</v>
      </c>
      <c r="G77" s="129" t="s">
        <v>77</v>
      </c>
      <c r="H77" s="129" t="s">
        <v>7</v>
      </c>
      <c r="I77" s="130" t="s">
        <v>448</v>
      </c>
      <c r="J77" s="118" t="s">
        <v>202</v>
      </c>
      <c r="K77" s="307">
        <f>1525+169.5</f>
        <v>1694.5</v>
      </c>
    </row>
    <row r="78" spans="2:11" s="17" customFormat="1" ht="29.25" customHeight="1">
      <c r="B78" s="97" t="s">
        <v>282</v>
      </c>
      <c r="C78" s="85" t="s">
        <v>346</v>
      </c>
      <c r="D78" s="117" t="s">
        <v>40</v>
      </c>
      <c r="E78" s="117" t="s">
        <v>4</v>
      </c>
      <c r="F78" s="131" t="s">
        <v>7</v>
      </c>
      <c r="G78" s="132" t="s">
        <v>77</v>
      </c>
      <c r="H78" s="132" t="s">
        <v>9</v>
      </c>
      <c r="I78" s="88" t="s">
        <v>68</v>
      </c>
      <c r="J78" s="125"/>
      <c r="K78" s="307">
        <f>K79+K81</f>
        <v>341</v>
      </c>
    </row>
    <row r="79" spans="2:11" s="17" customFormat="1" ht="27.75" customHeight="1">
      <c r="B79" s="97" t="s">
        <v>419</v>
      </c>
      <c r="C79" s="85" t="s">
        <v>346</v>
      </c>
      <c r="D79" s="117" t="s">
        <v>40</v>
      </c>
      <c r="E79" s="117" t="s">
        <v>4</v>
      </c>
      <c r="F79" s="100" t="s">
        <v>7</v>
      </c>
      <c r="G79" s="100" t="s">
        <v>77</v>
      </c>
      <c r="H79" s="100" t="s">
        <v>9</v>
      </c>
      <c r="I79" s="100" t="s">
        <v>284</v>
      </c>
      <c r="J79" s="125"/>
      <c r="K79" s="307">
        <f>K80</f>
        <v>1</v>
      </c>
    </row>
    <row r="80" spans="2:11" s="17" customFormat="1" ht="15.75" customHeight="1">
      <c r="B80" s="97" t="s">
        <v>90</v>
      </c>
      <c r="C80" s="85" t="s">
        <v>346</v>
      </c>
      <c r="D80" s="117" t="s">
        <v>40</v>
      </c>
      <c r="E80" s="117" t="s">
        <v>4</v>
      </c>
      <c r="F80" s="113" t="s">
        <v>7</v>
      </c>
      <c r="G80" s="114" t="s">
        <v>77</v>
      </c>
      <c r="H80" s="114" t="s">
        <v>9</v>
      </c>
      <c r="I80" s="90" t="s">
        <v>284</v>
      </c>
      <c r="J80" s="125">
        <v>610</v>
      </c>
      <c r="K80" s="307">
        <v>1</v>
      </c>
    </row>
    <row r="81" spans="2:11" s="17" customFormat="1" ht="15.75" customHeight="1">
      <c r="B81" s="97" t="s">
        <v>403</v>
      </c>
      <c r="C81" s="85" t="s">
        <v>346</v>
      </c>
      <c r="D81" s="117" t="s">
        <v>40</v>
      </c>
      <c r="E81" s="117" t="s">
        <v>4</v>
      </c>
      <c r="F81" s="113" t="s">
        <v>7</v>
      </c>
      <c r="G81" s="114" t="s">
        <v>77</v>
      </c>
      <c r="H81" s="114" t="s">
        <v>9</v>
      </c>
      <c r="I81" s="100" t="s">
        <v>402</v>
      </c>
      <c r="J81" s="125"/>
      <c r="K81" s="307">
        <f>K82</f>
        <v>340</v>
      </c>
    </row>
    <row r="82" spans="2:11" s="17" customFormat="1" ht="15.75" customHeight="1">
      <c r="B82" s="97" t="s">
        <v>90</v>
      </c>
      <c r="C82" s="85" t="s">
        <v>346</v>
      </c>
      <c r="D82" s="117" t="s">
        <v>40</v>
      </c>
      <c r="E82" s="117" t="s">
        <v>4</v>
      </c>
      <c r="F82" s="113" t="s">
        <v>7</v>
      </c>
      <c r="G82" s="114" t="s">
        <v>77</v>
      </c>
      <c r="H82" s="114" t="s">
        <v>9</v>
      </c>
      <c r="I82" s="130" t="s">
        <v>402</v>
      </c>
      <c r="J82" s="125">
        <v>610</v>
      </c>
      <c r="K82" s="307">
        <v>340</v>
      </c>
    </row>
    <row r="83" spans="2:11" s="17" customFormat="1" ht="69.75" customHeight="1">
      <c r="B83" s="107" t="s">
        <v>468</v>
      </c>
      <c r="C83" s="117" t="s">
        <v>346</v>
      </c>
      <c r="D83" s="117" t="s">
        <v>40</v>
      </c>
      <c r="E83" s="117" t="s">
        <v>4</v>
      </c>
      <c r="F83" s="126" t="s">
        <v>7</v>
      </c>
      <c r="G83" s="98" t="s">
        <v>77</v>
      </c>
      <c r="H83" s="98" t="s">
        <v>11</v>
      </c>
      <c r="I83" s="130" t="s">
        <v>68</v>
      </c>
      <c r="J83" s="125"/>
      <c r="K83" s="307">
        <f>K84</f>
        <v>750</v>
      </c>
    </row>
    <row r="84" spans="2:11" s="17" customFormat="1" ht="69.75" customHeight="1">
      <c r="B84" s="133" t="s">
        <v>469</v>
      </c>
      <c r="C84" s="117" t="s">
        <v>346</v>
      </c>
      <c r="D84" s="117" t="s">
        <v>40</v>
      </c>
      <c r="E84" s="117" t="s">
        <v>4</v>
      </c>
      <c r="F84" s="131" t="s">
        <v>7</v>
      </c>
      <c r="G84" s="132" t="s">
        <v>77</v>
      </c>
      <c r="H84" s="132" t="s">
        <v>11</v>
      </c>
      <c r="I84" s="88" t="s">
        <v>470</v>
      </c>
      <c r="J84" s="125"/>
      <c r="K84" s="307">
        <f>K85</f>
        <v>750</v>
      </c>
    </row>
    <row r="85" spans="2:11" s="17" customFormat="1" ht="23.25" customHeight="1">
      <c r="B85" s="107" t="s">
        <v>90</v>
      </c>
      <c r="C85" s="117" t="s">
        <v>346</v>
      </c>
      <c r="D85" s="117" t="s">
        <v>40</v>
      </c>
      <c r="E85" s="117" t="s">
        <v>4</v>
      </c>
      <c r="F85" s="100" t="s">
        <v>7</v>
      </c>
      <c r="G85" s="100" t="s">
        <v>77</v>
      </c>
      <c r="H85" s="100" t="s">
        <v>11</v>
      </c>
      <c r="I85" s="100" t="s">
        <v>470</v>
      </c>
      <c r="J85" s="125">
        <v>610</v>
      </c>
      <c r="K85" s="307">
        <v>750</v>
      </c>
    </row>
    <row r="86" spans="2:11" s="17" customFormat="1" ht="32.25" customHeight="1">
      <c r="B86" s="105" t="s">
        <v>501</v>
      </c>
      <c r="C86" s="117" t="s">
        <v>346</v>
      </c>
      <c r="D86" s="117" t="s">
        <v>40</v>
      </c>
      <c r="E86" s="117" t="s">
        <v>4</v>
      </c>
      <c r="F86" s="126" t="s">
        <v>7</v>
      </c>
      <c r="G86" s="98" t="s">
        <v>77</v>
      </c>
      <c r="H86" s="98" t="s">
        <v>15</v>
      </c>
      <c r="I86" s="130" t="s">
        <v>68</v>
      </c>
      <c r="J86" s="125"/>
      <c r="K86" s="307">
        <f>K87</f>
        <v>257</v>
      </c>
    </row>
    <row r="87" spans="2:11" s="17" customFormat="1" ht="30" customHeight="1">
      <c r="B87" s="105" t="s">
        <v>502</v>
      </c>
      <c r="C87" s="117" t="s">
        <v>346</v>
      </c>
      <c r="D87" s="117" t="s">
        <v>40</v>
      </c>
      <c r="E87" s="117" t="s">
        <v>4</v>
      </c>
      <c r="F87" s="100" t="s">
        <v>7</v>
      </c>
      <c r="G87" s="100" t="s">
        <v>77</v>
      </c>
      <c r="H87" s="100" t="s">
        <v>15</v>
      </c>
      <c r="I87" s="100" t="s">
        <v>281</v>
      </c>
      <c r="J87" s="125"/>
      <c r="K87" s="307">
        <f>K88</f>
        <v>257</v>
      </c>
    </row>
    <row r="88" spans="2:11" s="17" customFormat="1" ht="23.25" customHeight="1">
      <c r="B88" s="97" t="s">
        <v>90</v>
      </c>
      <c r="C88" s="85" t="s">
        <v>346</v>
      </c>
      <c r="D88" s="117" t="s">
        <v>40</v>
      </c>
      <c r="E88" s="117" t="s">
        <v>4</v>
      </c>
      <c r="F88" s="126" t="s">
        <v>7</v>
      </c>
      <c r="G88" s="98" t="s">
        <v>77</v>
      </c>
      <c r="H88" s="98" t="s">
        <v>15</v>
      </c>
      <c r="I88" s="130" t="s">
        <v>281</v>
      </c>
      <c r="J88" s="125">
        <v>610</v>
      </c>
      <c r="K88" s="307">
        <v>257</v>
      </c>
    </row>
    <row r="89" spans="2:11" s="17" customFormat="1" ht="42" customHeight="1">
      <c r="B89" s="97" t="s">
        <v>573</v>
      </c>
      <c r="C89" s="85" t="s">
        <v>346</v>
      </c>
      <c r="D89" s="117" t="s">
        <v>40</v>
      </c>
      <c r="E89" s="117" t="s">
        <v>4</v>
      </c>
      <c r="F89" s="138" t="s">
        <v>7</v>
      </c>
      <c r="G89" s="100" t="s">
        <v>77</v>
      </c>
      <c r="H89" s="100" t="s">
        <v>35</v>
      </c>
      <c r="I89" s="100" t="s">
        <v>68</v>
      </c>
      <c r="J89" s="125"/>
      <c r="K89" s="307">
        <f>K90</f>
        <v>50</v>
      </c>
    </row>
    <row r="90" spans="2:11" s="17" customFormat="1" ht="45.75" customHeight="1">
      <c r="B90" s="97" t="s">
        <v>574</v>
      </c>
      <c r="C90" s="85" t="s">
        <v>346</v>
      </c>
      <c r="D90" s="117" t="s">
        <v>40</v>
      </c>
      <c r="E90" s="117" t="s">
        <v>4</v>
      </c>
      <c r="F90" s="126" t="s">
        <v>7</v>
      </c>
      <c r="G90" s="98" t="s">
        <v>77</v>
      </c>
      <c r="H90" s="98" t="s">
        <v>35</v>
      </c>
      <c r="I90" s="130" t="s">
        <v>572</v>
      </c>
      <c r="J90" s="125"/>
      <c r="K90" s="307">
        <f>K91</f>
        <v>50</v>
      </c>
    </row>
    <row r="91" spans="2:11" s="17" customFormat="1" ht="23.25" customHeight="1">
      <c r="B91" s="106" t="s">
        <v>90</v>
      </c>
      <c r="C91" s="85" t="s">
        <v>346</v>
      </c>
      <c r="D91" s="117" t="s">
        <v>40</v>
      </c>
      <c r="E91" s="117" t="s">
        <v>4</v>
      </c>
      <c r="F91" s="138" t="s">
        <v>7</v>
      </c>
      <c r="G91" s="100" t="s">
        <v>77</v>
      </c>
      <c r="H91" s="100" t="s">
        <v>35</v>
      </c>
      <c r="I91" s="100" t="s">
        <v>572</v>
      </c>
      <c r="J91" s="125">
        <v>610</v>
      </c>
      <c r="K91" s="307">
        <v>50</v>
      </c>
    </row>
    <row r="92" spans="2:11" s="17" customFormat="1" ht="31.5" customHeight="1">
      <c r="B92" s="106" t="s">
        <v>285</v>
      </c>
      <c r="C92" s="85" t="s">
        <v>346</v>
      </c>
      <c r="D92" s="117" t="s">
        <v>40</v>
      </c>
      <c r="E92" s="117" t="s">
        <v>4</v>
      </c>
      <c r="F92" s="126" t="s">
        <v>7</v>
      </c>
      <c r="G92" s="98" t="s">
        <v>3</v>
      </c>
      <c r="H92" s="98" t="s">
        <v>5</v>
      </c>
      <c r="I92" s="130" t="s">
        <v>68</v>
      </c>
      <c r="J92" s="125"/>
      <c r="K92" s="307">
        <f>K93+K98+K101+K107+K104+K110</f>
        <v>16054.51</v>
      </c>
    </row>
    <row r="93" spans="2:11" s="17" customFormat="1" ht="55.5" customHeight="1">
      <c r="B93" s="109" t="s">
        <v>286</v>
      </c>
      <c r="C93" s="85" t="s">
        <v>346</v>
      </c>
      <c r="D93" s="117" t="s">
        <v>40</v>
      </c>
      <c r="E93" s="117" t="s">
        <v>4</v>
      </c>
      <c r="F93" s="131" t="s">
        <v>7</v>
      </c>
      <c r="G93" s="132" t="s">
        <v>3</v>
      </c>
      <c r="H93" s="132" t="s">
        <v>4</v>
      </c>
      <c r="I93" s="132" t="s">
        <v>68</v>
      </c>
      <c r="J93" s="124"/>
      <c r="K93" s="307">
        <f>K94+K96</f>
        <v>6097.349999999999</v>
      </c>
    </row>
    <row r="94" spans="2:11" s="17" customFormat="1" ht="22.5" customHeight="1">
      <c r="B94" s="97" t="s">
        <v>287</v>
      </c>
      <c r="C94" s="85" t="s">
        <v>346</v>
      </c>
      <c r="D94" s="117" t="s">
        <v>40</v>
      </c>
      <c r="E94" s="117" t="s">
        <v>4</v>
      </c>
      <c r="F94" s="100" t="s">
        <v>7</v>
      </c>
      <c r="G94" s="100" t="s">
        <v>3</v>
      </c>
      <c r="H94" s="100" t="s">
        <v>4</v>
      </c>
      <c r="I94" s="100" t="s">
        <v>288</v>
      </c>
      <c r="J94" s="124"/>
      <c r="K94" s="307">
        <f>K95</f>
        <v>2952.8499999999995</v>
      </c>
    </row>
    <row r="95" spans="2:13" s="17" customFormat="1" ht="17.25" customHeight="1">
      <c r="B95" s="97" t="s">
        <v>90</v>
      </c>
      <c r="C95" s="85" t="s">
        <v>346</v>
      </c>
      <c r="D95" s="117" t="s">
        <v>40</v>
      </c>
      <c r="E95" s="117" t="s">
        <v>4</v>
      </c>
      <c r="F95" s="113" t="s">
        <v>7</v>
      </c>
      <c r="G95" s="114" t="s">
        <v>3</v>
      </c>
      <c r="H95" s="114" t="s">
        <v>4</v>
      </c>
      <c r="I95" s="90" t="s">
        <v>288</v>
      </c>
      <c r="J95" s="125">
        <v>610</v>
      </c>
      <c r="K95" s="307">
        <f>3288.93-198.48-30.32-107.28</f>
        <v>2952.8499999999995</v>
      </c>
      <c r="M95" s="83"/>
    </row>
    <row r="96" spans="2:11" s="17" customFormat="1" ht="51.75" customHeight="1">
      <c r="B96" s="109" t="s">
        <v>446</v>
      </c>
      <c r="C96" s="85" t="s">
        <v>346</v>
      </c>
      <c r="D96" s="117" t="s">
        <v>40</v>
      </c>
      <c r="E96" s="117" t="s">
        <v>4</v>
      </c>
      <c r="F96" s="113" t="s">
        <v>7</v>
      </c>
      <c r="G96" s="114" t="s">
        <v>3</v>
      </c>
      <c r="H96" s="114" t="s">
        <v>4</v>
      </c>
      <c r="I96" s="90" t="s">
        <v>447</v>
      </c>
      <c r="J96" s="125"/>
      <c r="K96" s="307">
        <f>K97</f>
        <v>3144.5</v>
      </c>
    </row>
    <row r="97" spans="2:11" s="17" customFormat="1" ht="21" customHeight="1">
      <c r="B97" s="109" t="s">
        <v>90</v>
      </c>
      <c r="C97" s="85" t="s">
        <v>346</v>
      </c>
      <c r="D97" s="117" t="s">
        <v>40</v>
      </c>
      <c r="E97" s="117" t="s">
        <v>4</v>
      </c>
      <c r="F97" s="134" t="s">
        <v>7</v>
      </c>
      <c r="G97" s="135" t="s">
        <v>3</v>
      </c>
      <c r="H97" s="135" t="s">
        <v>4</v>
      </c>
      <c r="I97" s="100" t="s">
        <v>447</v>
      </c>
      <c r="J97" s="125">
        <v>610</v>
      </c>
      <c r="K97" s="307">
        <v>3144.5</v>
      </c>
    </row>
    <row r="98" spans="2:11" s="18" customFormat="1" ht="27.75" customHeight="1">
      <c r="B98" s="97" t="s">
        <v>550</v>
      </c>
      <c r="C98" s="85" t="s">
        <v>346</v>
      </c>
      <c r="D98" s="117" t="s">
        <v>40</v>
      </c>
      <c r="E98" s="123" t="s">
        <v>4</v>
      </c>
      <c r="F98" s="136" t="s">
        <v>7</v>
      </c>
      <c r="G98" s="98" t="s">
        <v>3</v>
      </c>
      <c r="H98" s="98" t="s">
        <v>401</v>
      </c>
      <c r="I98" s="99" t="s">
        <v>68</v>
      </c>
      <c r="J98" s="137"/>
      <c r="K98" s="305">
        <f>K99</f>
        <v>3633.86</v>
      </c>
    </row>
    <row r="99" spans="2:11" s="18" customFormat="1" ht="56.25" customHeight="1">
      <c r="B99" s="97" t="s">
        <v>551</v>
      </c>
      <c r="C99" s="85" t="s">
        <v>346</v>
      </c>
      <c r="D99" s="117" t="s">
        <v>40</v>
      </c>
      <c r="E99" s="123" t="s">
        <v>4</v>
      </c>
      <c r="F99" s="136" t="s">
        <v>7</v>
      </c>
      <c r="G99" s="98" t="s">
        <v>3</v>
      </c>
      <c r="H99" s="98" t="s">
        <v>401</v>
      </c>
      <c r="I99" s="99" t="s">
        <v>552</v>
      </c>
      <c r="J99" s="137"/>
      <c r="K99" s="305">
        <f>K100</f>
        <v>3633.86</v>
      </c>
    </row>
    <row r="100" spans="2:11" s="17" customFormat="1" ht="21.75" customHeight="1">
      <c r="B100" s="97" t="s">
        <v>90</v>
      </c>
      <c r="C100" s="85" t="s">
        <v>346</v>
      </c>
      <c r="D100" s="117" t="s">
        <v>40</v>
      </c>
      <c r="E100" s="117" t="s">
        <v>4</v>
      </c>
      <c r="F100" s="138" t="s">
        <v>7</v>
      </c>
      <c r="G100" s="100" t="s">
        <v>3</v>
      </c>
      <c r="H100" s="100" t="s">
        <v>401</v>
      </c>
      <c r="I100" s="101" t="s">
        <v>552</v>
      </c>
      <c r="J100" s="125">
        <v>610</v>
      </c>
      <c r="K100" s="305">
        <f>3366.6+68.76+0.05+198.45</f>
        <v>3633.86</v>
      </c>
    </row>
    <row r="101" spans="2:11" s="17" customFormat="1" ht="54" customHeight="1">
      <c r="B101" s="107" t="s">
        <v>471</v>
      </c>
      <c r="C101" s="117" t="s">
        <v>346</v>
      </c>
      <c r="D101" s="117" t="s">
        <v>40</v>
      </c>
      <c r="E101" s="117" t="s">
        <v>4</v>
      </c>
      <c r="F101" s="113" t="s">
        <v>7</v>
      </c>
      <c r="G101" s="114" t="s">
        <v>3</v>
      </c>
      <c r="H101" s="114" t="s">
        <v>9</v>
      </c>
      <c r="I101" s="90" t="s">
        <v>68</v>
      </c>
      <c r="J101" s="125"/>
      <c r="K101" s="305">
        <f>K102</f>
        <v>4980</v>
      </c>
    </row>
    <row r="102" spans="2:11" s="17" customFormat="1" ht="56.25" customHeight="1">
      <c r="B102" s="139" t="s">
        <v>472</v>
      </c>
      <c r="C102" s="117" t="s">
        <v>346</v>
      </c>
      <c r="D102" s="117" t="s">
        <v>40</v>
      </c>
      <c r="E102" s="117" t="s">
        <v>4</v>
      </c>
      <c r="F102" s="100" t="s">
        <v>7</v>
      </c>
      <c r="G102" s="100" t="s">
        <v>3</v>
      </c>
      <c r="H102" s="100" t="s">
        <v>9</v>
      </c>
      <c r="I102" s="100" t="s">
        <v>470</v>
      </c>
      <c r="J102" s="124"/>
      <c r="K102" s="305">
        <f>K103</f>
        <v>4980</v>
      </c>
    </row>
    <row r="103" spans="2:11" s="17" customFormat="1" ht="21" customHeight="1">
      <c r="B103" s="104" t="s">
        <v>90</v>
      </c>
      <c r="C103" s="86" t="s">
        <v>346</v>
      </c>
      <c r="D103" s="86" t="s">
        <v>40</v>
      </c>
      <c r="E103" s="86" t="s">
        <v>4</v>
      </c>
      <c r="F103" s="140" t="s">
        <v>7</v>
      </c>
      <c r="G103" s="141" t="s">
        <v>3</v>
      </c>
      <c r="H103" s="141" t="s">
        <v>9</v>
      </c>
      <c r="I103" s="142" t="s">
        <v>470</v>
      </c>
      <c r="J103" s="143">
        <v>610</v>
      </c>
      <c r="K103" s="308">
        <v>4980</v>
      </c>
    </row>
    <row r="104" spans="2:11" s="17" customFormat="1" ht="43.5" customHeight="1">
      <c r="B104" s="103" t="s">
        <v>553</v>
      </c>
      <c r="C104" s="86" t="s">
        <v>346</v>
      </c>
      <c r="D104" s="86" t="s">
        <v>40</v>
      </c>
      <c r="E104" s="86" t="s">
        <v>4</v>
      </c>
      <c r="F104" s="140" t="s">
        <v>7</v>
      </c>
      <c r="G104" s="141" t="s">
        <v>3</v>
      </c>
      <c r="H104" s="129" t="s">
        <v>11</v>
      </c>
      <c r="I104" s="129" t="s">
        <v>68</v>
      </c>
      <c r="J104" s="144"/>
      <c r="K104" s="309">
        <f>K105</f>
        <v>350.7</v>
      </c>
    </row>
    <row r="105" spans="2:11" s="17" customFormat="1" ht="44.25" customHeight="1">
      <c r="B105" s="103" t="s">
        <v>554</v>
      </c>
      <c r="C105" s="86" t="s">
        <v>346</v>
      </c>
      <c r="D105" s="86" t="s">
        <v>40</v>
      </c>
      <c r="E105" s="86" t="s">
        <v>4</v>
      </c>
      <c r="F105" s="140" t="s">
        <v>7</v>
      </c>
      <c r="G105" s="141" t="s">
        <v>3</v>
      </c>
      <c r="H105" s="129" t="s">
        <v>11</v>
      </c>
      <c r="I105" s="129" t="s">
        <v>288</v>
      </c>
      <c r="J105" s="144"/>
      <c r="K105" s="309">
        <f>K106</f>
        <v>350.7</v>
      </c>
    </row>
    <row r="106" spans="2:13" s="17" customFormat="1" ht="21" customHeight="1">
      <c r="B106" s="104" t="s">
        <v>90</v>
      </c>
      <c r="C106" s="86" t="s">
        <v>346</v>
      </c>
      <c r="D106" s="86" t="s">
        <v>40</v>
      </c>
      <c r="E106" s="86" t="s">
        <v>4</v>
      </c>
      <c r="F106" s="140" t="s">
        <v>7</v>
      </c>
      <c r="G106" s="141" t="s">
        <v>3</v>
      </c>
      <c r="H106" s="129" t="s">
        <v>11</v>
      </c>
      <c r="I106" s="129" t="s">
        <v>288</v>
      </c>
      <c r="J106" s="144">
        <v>610</v>
      </c>
      <c r="K106" s="309">
        <v>350.7</v>
      </c>
      <c r="M106" s="75"/>
    </row>
    <row r="107" spans="2:11" s="17" customFormat="1" ht="30" customHeight="1">
      <c r="B107" s="105" t="s">
        <v>501</v>
      </c>
      <c r="C107" s="76" t="s">
        <v>346</v>
      </c>
      <c r="D107" s="76" t="s">
        <v>40</v>
      </c>
      <c r="E107" s="76" t="s">
        <v>4</v>
      </c>
      <c r="F107" s="136" t="s">
        <v>7</v>
      </c>
      <c r="G107" s="98" t="s">
        <v>3</v>
      </c>
      <c r="H107" s="98" t="s">
        <v>13</v>
      </c>
      <c r="I107" s="99" t="s">
        <v>68</v>
      </c>
      <c r="J107" s="144"/>
      <c r="K107" s="309">
        <f>K108</f>
        <v>137.6</v>
      </c>
    </row>
    <row r="108" spans="2:11" s="17" customFormat="1" ht="30" customHeight="1">
      <c r="B108" s="105" t="s">
        <v>502</v>
      </c>
      <c r="C108" s="76" t="s">
        <v>346</v>
      </c>
      <c r="D108" s="76" t="s">
        <v>40</v>
      </c>
      <c r="E108" s="76" t="s">
        <v>4</v>
      </c>
      <c r="F108" s="136" t="s">
        <v>7</v>
      </c>
      <c r="G108" s="98" t="s">
        <v>3</v>
      </c>
      <c r="H108" s="98" t="s">
        <v>13</v>
      </c>
      <c r="I108" s="99" t="s">
        <v>288</v>
      </c>
      <c r="J108" s="144"/>
      <c r="K108" s="309">
        <f>K109</f>
        <v>137.6</v>
      </c>
    </row>
    <row r="109" spans="2:13" s="17" customFormat="1" ht="19.5" customHeight="1">
      <c r="B109" s="104" t="s">
        <v>90</v>
      </c>
      <c r="C109" s="76" t="s">
        <v>346</v>
      </c>
      <c r="D109" s="76" t="s">
        <v>40</v>
      </c>
      <c r="E109" s="76" t="s">
        <v>4</v>
      </c>
      <c r="F109" s="136" t="s">
        <v>7</v>
      </c>
      <c r="G109" s="98" t="s">
        <v>3</v>
      </c>
      <c r="H109" s="98" t="s">
        <v>13</v>
      </c>
      <c r="I109" s="99" t="s">
        <v>288</v>
      </c>
      <c r="J109" s="144">
        <v>610</v>
      </c>
      <c r="K109" s="309">
        <v>137.6</v>
      </c>
      <c r="M109" s="83"/>
    </row>
    <row r="110" spans="2:13" s="17" customFormat="1" ht="34.5" customHeight="1">
      <c r="B110" s="106" t="s">
        <v>557</v>
      </c>
      <c r="C110" s="76" t="s">
        <v>346</v>
      </c>
      <c r="D110" s="76" t="s">
        <v>40</v>
      </c>
      <c r="E110" s="76" t="s">
        <v>4</v>
      </c>
      <c r="F110" s="145" t="s">
        <v>7</v>
      </c>
      <c r="G110" s="146" t="s">
        <v>3</v>
      </c>
      <c r="H110" s="100" t="s">
        <v>15</v>
      </c>
      <c r="I110" s="99" t="s">
        <v>68</v>
      </c>
      <c r="J110" s="144"/>
      <c r="K110" s="309">
        <f>K111</f>
        <v>855</v>
      </c>
      <c r="M110" s="83"/>
    </row>
    <row r="111" spans="2:13" s="17" customFormat="1" ht="52.5" customHeight="1">
      <c r="B111" s="107" t="s">
        <v>558</v>
      </c>
      <c r="C111" s="76" t="s">
        <v>346</v>
      </c>
      <c r="D111" s="76" t="s">
        <v>40</v>
      </c>
      <c r="E111" s="76" t="s">
        <v>4</v>
      </c>
      <c r="F111" s="136" t="s">
        <v>7</v>
      </c>
      <c r="G111" s="98" t="s">
        <v>3</v>
      </c>
      <c r="H111" s="98" t="s">
        <v>15</v>
      </c>
      <c r="I111" s="99" t="s">
        <v>288</v>
      </c>
      <c r="J111" s="144"/>
      <c r="K111" s="309">
        <f>K112</f>
        <v>855</v>
      </c>
      <c r="M111" s="83"/>
    </row>
    <row r="112" spans="2:13" s="17" customFormat="1" ht="36" customHeight="1">
      <c r="B112" s="106" t="s">
        <v>289</v>
      </c>
      <c r="C112" s="76" t="s">
        <v>346</v>
      </c>
      <c r="D112" s="76" t="s">
        <v>40</v>
      </c>
      <c r="E112" s="76" t="s">
        <v>4</v>
      </c>
      <c r="F112" s="147" t="s">
        <v>7</v>
      </c>
      <c r="G112" s="100" t="s">
        <v>3</v>
      </c>
      <c r="H112" s="100" t="s">
        <v>15</v>
      </c>
      <c r="I112" s="99" t="s">
        <v>288</v>
      </c>
      <c r="J112" s="144">
        <v>240</v>
      </c>
      <c r="K112" s="309">
        <v>855</v>
      </c>
      <c r="M112" s="75"/>
    </row>
    <row r="113" spans="2:11" s="17" customFormat="1" ht="15" customHeight="1">
      <c r="B113" s="108" t="s">
        <v>290</v>
      </c>
      <c r="C113" s="87" t="s">
        <v>346</v>
      </c>
      <c r="D113" s="118" t="s">
        <v>40</v>
      </c>
      <c r="E113" s="148" t="s">
        <v>4</v>
      </c>
      <c r="F113" s="136" t="s">
        <v>7</v>
      </c>
      <c r="G113" s="98" t="s">
        <v>274</v>
      </c>
      <c r="H113" s="98" t="s">
        <v>5</v>
      </c>
      <c r="I113" s="98" t="s">
        <v>68</v>
      </c>
      <c r="J113" s="149"/>
      <c r="K113" s="310">
        <f>K114+K119+K122</f>
        <v>12911</v>
      </c>
    </row>
    <row r="114" spans="2:11" s="17" customFormat="1" ht="31.5" customHeight="1">
      <c r="B114" s="97" t="s">
        <v>291</v>
      </c>
      <c r="C114" s="85" t="s">
        <v>346</v>
      </c>
      <c r="D114" s="117" t="s">
        <v>40</v>
      </c>
      <c r="E114" s="117" t="s">
        <v>4</v>
      </c>
      <c r="F114" s="131" t="s">
        <v>7</v>
      </c>
      <c r="G114" s="132" t="s">
        <v>274</v>
      </c>
      <c r="H114" s="132" t="s">
        <v>4</v>
      </c>
      <c r="I114" s="88" t="s">
        <v>68</v>
      </c>
      <c r="J114" s="150"/>
      <c r="K114" s="305">
        <f>K115+K117</f>
        <v>9720</v>
      </c>
    </row>
    <row r="115" spans="2:11" s="17" customFormat="1" ht="15" customHeight="1">
      <c r="B115" s="97" t="s">
        <v>292</v>
      </c>
      <c r="C115" s="85" t="s">
        <v>346</v>
      </c>
      <c r="D115" s="117" t="s">
        <v>40</v>
      </c>
      <c r="E115" s="117" t="s">
        <v>4</v>
      </c>
      <c r="F115" s="100" t="s">
        <v>7</v>
      </c>
      <c r="G115" s="100" t="s">
        <v>274</v>
      </c>
      <c r="H115" s="100" t="s">
        <v>4</v>
      </c>
      <c r="I115" s="100" t="s">
        <v>293</v>
      </c>
      <c r="J115" s="124"/>
      <c r="K115" s="305">
        <f>K116</f>
        <v>7464</v>
      </c>
    </row>
    <row r="116" spans="2:11" s="17" customFormat="1" ht="15" customHeight="1">
      <c r="B116" s="97" t="s">
        <v>90</v>
      </c>
      <c r="C116" s="85" t="s">
        <v>346</v>
      </c>
      <c r="D116" s="117" t="s">
        <v>40</v>
      </c>
      <c r="E116" s="117" t="s">
        <v>4</v>
      </c>
      <c r="F116" s="113" t="s">
        <v>7</v>
      </c>
      <c r="G116" s="114" t="s">
        <v>274</v>
      </c>
      <c r="H116" s="114" t="s">
        <v>4</v>
      </c>
      <c r="I116" s="90" t="s">
        <v>293</v>
      </c>
      <c r="J116" s="124">
        <v>610</v>
      </c>
      <c r="K116" s="305">
        <v>7464</v>
      </c>
    </row>
    <row r="117" spans="2:11" s="17" customFormat="1" ht="54" customHeight="1">
      <c r="B117" s="109" t="s">
        <v>446</v>
      </c>
      <c r="C117" s="85" t="s">
        <v>346</v>
      </c>
      <c r="D117" s="117" t="s">
        <v>40</v>
      </c>
      <c r="E117" s="117" t="s">
        <v>4</v>
      </c>
      <c r="F117" s="113" t="s">
        <v>7</v>
      </c>
      <c r="G117" s="114" t="s">
        <v>274</v>
      </c>
      <c r="H117" s="114" t="s">
        <v>4</v>
      </c>
      <c r="I117" s="90" t="s">
        <v>447</v>
      </c>
      <c r="J117" s="124"/>
      <c r="K117" s="305">
        <f>K118</f>
        <v>2256</v>
      </c>
    </row>
    <row r="118" spans="2:11" s="17" customFormat="1" ht="19.5" customHeight="1">
      <c r="B118" s="109" t="s">
        <v>90</v>
      </c>
      <c r="C118" s="85" t="s">
        <v>346</v>
      </c>
      <c r="D118" s="117" t="s">
        <v>40</v>
      </c>
      <c r="E118" s="117" t="s">
        <v>4</v>
      </c>
      <c r="F118" s="113" t="s">
        <v>7</v>
      </c>
      <c r="G118" s="114" t="s">
        <v>274</v>
      </c>
      <c r="H118" s="114" t="s">
        <v>4</v>
      </c>
      <c r="I118" s="100" t="s">
        <v>447</v>
      </c>
      <c r="J118" s="125">
        <v>610</v>
      </c>
      <c r="K118" s="305">
        <v>2256</v>
      </c>
    </row>
    <row r="119" spans="2:11" s="17" customFormat="1" ht="26.25" customHeight="1">
      <c r="B119" s="97" t="s">
        <v>294</v>
      </c>
      <c r="C119" s="85" t="s">
        <v>346</v>
      </c>
      <c r="D119" s="117" t="s">
        <v>40</v>
      </c>
      <c r="E119" s="117" t="s">
        <v>4</v>
      </c>
      <c r="F119" s="100" t="s">
        <v>7</v>
      </c>
      <c r="G119" s="100" t="s">
        <v>274</v>
      </c>
      <c r="H119" s="100" t="s">
        <v>7</v>
      </c>
      <c r="I119" s="130" t="s">
        <v>68</v>
      </c>
      <c r="J119" s="124"/>
      <c r="K119" s="305">
        <f>K120</f>
        <v>42</v>
      </c>
    </row>
    <row r="120" spans="2:11" s="17" customFormat="1" ht="26.25" customHeight="1">
      <c r="B120" s="97" t="s">
        <v>503</v>
      </c>
      <c r="C120" s="85" t="s">
        <v>346</v>
      </c>
      <c r="D120" s="117" t="s">
        <v>40</v>
      </c>
      <c r="E120" s="117" t="s">
        <v>4</v>
      </c>
      <c r="F120" s="113" t="s">
        <v>7</v>
      </c>
      <c r="G120" s="114" t="s">
        <v>274</v>
      </c>
      <c r="H120" s="114" t="s">
        <v>7</v>
      </c>
      <c r="I120" s="88" t="s">
        <v>293</v>
      </c>
      <c r="J120" s="124"/>
      <c r="K120" s="305">
        <f>K121</f>
        <v>42</v>
      </c>
    </row>
    <row r="121" spans="2:13" s="17" customFormat="1" ht="15" customHeight="1">
      <c r="B121" s="97" t="s">
        <v>90</v>
      </c>
      <c r="C121" s="85" t="s">
        <v>346</v>
      </c>
      <c r="D121" s="117" t="s">
        <v>40</v>
      </c>
      <c r="E121" s="117" t="s">
        <v>4</v>
      </c>
      <c r="F121" s="100" t="s">
        <v>7</v>
      </c>
      <c r="G121" s="100" t="s">
        <v>274</v>
      </c>
      <c r="H121" s="100" t="s">
        <v>7</v>
      </c>
      <c r="I121" s="100" t="s">
        <v>293</v>
      </c>
      <c r="J121" s="124">
        <v>610</v>
      </c>
      <c r="K121" s="305">
        <f>362-350+30</f>
        <v>42</v>
      </c>
      <c r="M121" s="92"/>
    </row>
    <row r="122" spans="2:11" s="17" customFormat="1" ht="30.75" customHeight="1">
      <c r="B122" s="105" t="s">
        <v>555</v>
      </c>
      <c r="C122" s="85" t="s">
        <v>346</v>
      </c>
      <c r="D122" s="117" t="s">
        <v>40</v>
      </c>
      <c r="E122" s="117" t="s">
        <v>4</v>
      </c>
      <c r="F122" s="126" t="s">
        <v>7</v>
      </c>
      <c r="G122" s="98" t="s">
        <v>274</v>
      </c>
      <c r="H122" s="98" t="s">
        <v>11</v>
      </c>
      <c r="I122" s="130" t="s">
        <v>68</v>
      </c>
      <c r="J122" s="124"/>
      <c r="K122" s="305">
        <f>K123</f>
        <v>3149</v>
      </c>
    </row>
    <row r="123" spans="2:11" s="17" customFormat="1" ht="41.25" customHeight="1">
      <c r="B123" s="105" t="s">
        <v>556</v>
      </c>
      <c r="C123" s="85" t="s">
        <v>346</v>
      </c>
      <c r="D123" s="117" t="s">
        <v>40</v>
      </c>
      <c r="E123" s="117" t="s">
        <v>4</v>
      </c>
      <c r="F123" s="131" t="s">
        <v>7</v>
      </c>
      <c r="G123" s="132" t="s">
        <v>274</v>
      </c>
      <c r="H123" s="132" t="s">
        <v>11</v>
      </c>
      <c r="I123" s="88" t="s">
        <v>293</v>
      </c>
      <c r="J123" s="124"/>
      <c r="K123" s="305">
        <f>K124+K125</f>
        <v>3149</v>
      </c>
    </row>
    <row r="124" spans="2:13" s="17" customFormat="1" ht="23.25" customHeight="1">
      <c r="B124" s="97" t="s">
        <v>90</v>
      </c>
      <c r="C124" s="85" t="s">
        <v>346</v>
      </c>
      <c r="D124" s="117" t="s">
        <v>40</v>
      </c>
      <c r="E124" s="117" t="s">
        <v>4</v>
      </c>
      <c r="F124" s="100" t="s">
        <v>7</v>
      </c>
      <c r="G124" s="100" t="s">
        <v>274</v>
      </c>
      <c r="H124" s="100" t="s">
        <v>11</v>
      </c>
      <c r="I124" s="100" t="s">
        <v>293</v>
      </c>
      <c r="J124" s="151">
        <v>610</v>
      </c>
      <c r="K124" s="305">
        <f>30-30</f>
        <v>0</v>
      </c>
      <c r="M124" s="72"/>
    </row>
    <row r="125" spans="2:13" s="17" customFormat="1" ht="42.75" customHeight="1">
      <c r="B125" s="106" t="s">
        <v>289</v>
      </c>
      <c r="C125" s="85" t="s">
        <v>346</v>
      </c>
      <c r="D125" s="117" t="s">
        <v>40</v>
      </c>
      <c r="E125" s="123" t="s">
        <v>4</v>
      </c>
      <c r="F125" s="136" t="s">
        <v>7</v>
      </c>
      <c r="G125" s="98" t="s">
        <v>274</v>
      </c>
      <c r="H125" s="98" t="s">
        <v>11</v>
      </c>
      <c r="I125" s="99" t="s">
        <v>293</v>
      </c>
      <c r="J125" s="152">
        <v>240</v>
      </c>
      <c r="K125" s="305">
        <f>2799+350</f>
        <v>3149</v>
      </c>
      <c r="M125" s="75"/>
    </row>
    <row r="126" spans="2:11" s="17" customFormat="1" ht="15.75" customHeight="1">
      <c r="B126" s="106" t="s">
        <v>41</v>
      </c>
      <c r="C126" s="85" t="s">
        <v>352</v>
      </c>
      <c r="D126" s="117" t="s">
        <v>40</v>
      </c>
      <c r="E126" s="117" t="s">
        <v>11</v>
      </c>
      <c r="F126" s="131"/>
      <c r="G126" s="132"/>
      <c r="H126" s="132"/>
      <c r="I126" s="88"/>
      <c r="J126" s="118"/>
      <c r="K126" s="304">
        <f>K127</f>
        <v>2455</v>
      </c>
    </row>
    <row r="127" spans="2:11" s="17" customFormat="1" ht="42.75" customHeight="1">
      <c r="B127" s="106" t="s">
        <v>196</v>
      </c>
      <c r="C127" s="85" t="s">
        <v>346</v>
      </c>
      <c r="D127" s="117" t="s">
        <v>40</v>
      </c>
      <c r="E127" s="117" t="s">
        <v>11</v>
      </c>
      <c r="F127" s="113" t="s">
        <v>7</v>
      </c>
      <c r="G127" s="114" t="s">
        <v>67</v>
      </c>
      <c r="H127" s="114" t="s">
        <v>5</v>
      </c>
      <c r="I127" s="114" t="s">
        <v>68</v>
      </c>
      <c r="J127" s="118"/>
      <c r="K127" s="304">
        <f>K128</f>
        <v>2455</v>
      </c>
    </row>
    <row r="128" spans="2:11" s="17" customFormat="1" ht="29.25" customHeight="1">
      <c r="B128" s="97" t="s">
        <v>296</v>
      </c>
      <c r="C128" s="85" t="s">
        <v>346</v>
      </c>
      <c r="D128" s="117" t="s">
        <v>40</v>
      </c>
      <c r="E128" s="117" t="s">
        <v>11</v>
      </c>
      <c r="F128" s="113" t="s">
        <v>7</v>
      </c>
      <c r="G128" s="114" t="s">
        <v>297</v>
      </c>
      <c r="H128" s="114" t="s">
        <v>5</v>
      </c>
      <c r="I128" s="90" t="s">
        <v>68</v>
      </c>
      <c r="J128" s="118"/>
      <c r="K128" s="304">
        <f>K129</f>
        <v>2455</v>
      </c>
    </row>
    <row r="129" spans="2:11" s="17" customFormat="1" ht="68.25" customHeight="1">
      <c r="B129" s="97" t="s">
        <v>298</v>
      </c>
      <c r="C129" s="87" t="s">
        <v>346</v>
      </c>
      <c r="D129" s="117" t="s">
        <v>40</v>
      </c>
      <c r="E129" s="117" t="s">
        <v>11</v>
      </c>
      <c r="F129" s="100" t="s">
        <v>7</v>
      </c>
      <c r="G129" s="100" t="s">
        <v>297</v>
      </c>
      <c r="H129" s="100" t="s">
        <v>4</v>
      </c>
      <c r="I129" s="100" t="s">
        <v>68</v>
      </c>
      <c r="J129" s="118"/>
      <c r="K129" s="304">
        <f>K130+K134</f>
        <v>2455</v>
      </c>
    </row>
    <row r="130" spans="2:11" s="17" customFormat="1" ht="33" customHeight="1">
      <c r="B130" s="62" t="s">
        <v>276</v>
      </c>
      <c r="C130" s="87" t="s">
        <v>346</v>
      </c>
      <c r="D130" s="117" t="s">
        <v>40</v>
      </c>
      <c r="E130" s="117" t="s">
        <v>11</v>
      </c>
      <c r="F130" s="114" t="s">
        <v>7</v>
      </c>
      <c r="G130" s="114" t="s">
        <v>297</v>
      </c>
      <c r="H130" s="114" t="s">
        <v>4</v>
      </c>
      <c r="I130" s="114" t="s">
        <v>299</v>
      </c>
      <c r="J130" s="153"/>
      <c r="K130" s="307">
        <f>K131+K132+K133</f>
        <v>2080</v>
      </c>
    </row>
    <row r="131" spans="2:11" s="17" customFormat="1" ht="31.5" customHeight="1">
      <c r="B131" s="97" t="s">
        <v>73</v>
      </c>
      <c r="C131" s="87" t="s">
        <v>346</v>
      </c>
      <c r="D131" s="117" t="s">
        <v>40</v>
      </c>
      <c r="E131" s="117" t="s">
        <v>11</v>
      </c>
      <c r="F131" s="100" t="s">
        <v>7</v>
      </c>
      <c r="G131" s="100" t="s">
        <v>297</v>
      </c>
      <c r="H131" s="100" t="s">
        <v>4</v>
      </c>
      <c r="I131" s="100" t="s">
        <v>299</v>
      </c>
      <c r="J131" s="125">
        <v>120</v>
      </c>
      <c r="K131" s="307">
        <v>1820</v>
      </c>
    </row>
    <row r="132" spans="2:11" s="17" customFormat="1" ht="32.25" customHeight="1">
      <c r="B132" s="106" t="s">
        <v>289</v>
      </c>
      <c r="C132" s="87" t="s">
        <v>346</v>
      </c>
      <c r="D132" s="117" t="s">
        <v>40</v>
      </c>
      <c r="E132" s="117" t="s">
        <v>11</v>
      </c>
      <c r="F132" s="113" t="s">
        <v>7</v>
      </c>
      <c r="G132" s="114" t="s">
        <v>297</v>
      </c>
      <c r="H132" s="114" t="s">
        <v>4</v>
      </c>
      <c r="I132" s="114" t="s">
        <v>299</v>
      </c>
      <c r="J132" s="125">
        <v>240</v>
      </c>
      <c r="K132" s="305">
        <v>250</v>
      </c>
    </row>
    <row r="133" spans="2:11" s="17" customFormat="1" ht="24.75" customHeight="1">
      <c r="B133" s="62" t="s">
        <v>80</v>
      </c>
      <c r="C133" s="87" t="s">
        <v>346</v>
      </c>
      <c r="D133" s="117" t="s">
        <v>40</v>
      </c>
      <c r="E133" s="117" t="s">
        <v>11</v>
      </c>
      <c r="F133" s="113" t="s">
        <v>7</v>
      </c>
      <c r="G133" s="114" t="s">
        <v>297</v>
      </c>
      <c r="H133" s="114" t="s">
        <v>4</v>
      </c>
      <c r="I133" s="114" t="s">
        <v>299</v>
      </c>
      <c r="J133" s="119">
        <v>850</v>
      </c>
      <c r="K133" s="305">
        <v>10</v>
      </c>
    </row>
    <row r="134" spans="2:11" s="17" customFormat="1" ht="62.25" customHeight="1">
      <c r="B134" s="109" t="s">
        <v>446</v>
      </c>
      <c r="C134" s="85" t="s">
        <v>346</v>
      </c>
      <c r="D134" s="117" t="s">
        <v>40</v>
      </c>
      <c r="E134" s="117" t="s">
        <v>11</v>
      </c>
      <c r="F134" s="113" t="s">
        <v>7</v>
      </c>
      <c r="G134" s="114" t="s">
        <v>297</v>
      </c>
      <c r="H134" s="114" t="s">
        <v>4</v>
      </c>
      <c r="I134" s="90" t="s">
        <v>447</v>
      </c>
      <c r="J134" s="118"/>
      <c r="K134" s="305">
        <f>K135</f>
        <v>375</v>
      </c>
    </row>
    <row r="135" spans="2:12" s="17" customFormat="1" ht="38.25" customHeight="1">
      <c r="B135" s="62" t="s">
        <v>73</v>
      </c>
      <c r="C135" s="85" t="s">
        <v>346</v>
      </c>
      <c r="D135" s="117" t="s">
        <v>40</v>
      </c>
      <c r="E135" s="117" t="s">
        <v>11</v>
      </c>
      <c r="F135" s="113" t="s">
        <v>7</v>
      </c>
      <c r="G135" s="114" t="s">
        <v>297</v>
      </c>
      <c r="H135" s="114" t="s">
        <v>4</v>
      </c>
      <c r="I135" s="90" t="s">
        <v>447</v>
      </c>
      <c r="J135" s="118" t="s">
        <v>74</v>
      </c>
      <c r="K135" s="305">
        <f>155.8+219.2</f>
        <v>375</v>
      </c>
      <c r="L135" s="75"/>
    </row>
    <row r="136" spans="2:11" s="17" customFormat="1" ht="20.25" customHeight="1">
      <c r="B136" s="106" t="s">
        <v>353</v>
      </c>
      <c r="C136" s="85" t="s">
        <v>346</v>
      </c>
      <c r="D136" s="118" t="s">
        <v>45</v>
      </c>
      <c r="E136" s="118" t="s">
        <v>5</v>
      </c>
      <c r="F136" s="113"/>
      <c r="G136" s="114"/>
      <c r="H136" s="114"/>
      <c r="I136" s="114"/>
      <c r="J136" s="118"/>
      <c r="K136" s="304">
        <f aca="true" t="shared" si="0" ref="K136:K141">K137</f>
        <v>1299.46</v>
      </c>
    </row>
    <row r="137" spans="2:11" s="17" customFormat="1" ht="20.25" customHeight="1">
      <c r="B137" s="106" t="s">
        <v>306</v>
      </c>
      <c r="C137" s="85" t="s">
        <v>346</v>
      </c>
      <c r="D137" s="118" t="s">
        <v>45</v>
      </c>
      <c r="E137" s="118" t="s">
        <v>9</v>
      </c>
      <c r="F137" s="113"/>
      <c r="G137" s="114"/>
      <c r="H137" s="114"/>
      <c r="I137" s="114"/>
      <c r="J137" s="118"/>
      <c r="K137" s="304">
        <f t="shared" si="0"/>
        <v>1299.46</v>
      </c>
    </row>
    <row r="138" spans="2:11" s="17" customFormat="1" ht="44.25" customHeight="1">
      <c r="B138" s="106" t="s">
        <v>196</v>
      </c>
      <c r="C138" s="85" t="s">
        <v>346</v>
      </c>
      <c r="D138" s="118" t="s">
        <v>45</v>
      </c>
      <c r="E138" s="118" t="s">
        <v>9</v>
      </c>
      <c r="F138" s="113" t="s">
        <v>7</v>
      </c>
      <c r="G138" s="114" t="s">
        <v>67</v>
      </c>
      <c r="H138" s="114" t="s">
        <v>5</v>
      </c>
      <c r="I138" s="114" t="s">
        <v>68</v>
      </c>
      <c r="J138" s="118"/>
      <c r="K138" s="304">
        <f t="shared" si="0"/>
        <v>1299.46</v>
      </c>
    </row>
    <row r="139" spans="2:11" s="17" customFormat="1" ht="20.25" customHeight="1">
      <c r="B139" s="106" t="s">
        <v>263</v>
      </c>
      <c r="C139" s="85" t="s">
        <v>346</v>
      </c>
      <c r="D139" s="118" t="s">
        <v>45</v>
      </c>
      <c r="E139" s="118" t="s">
        <v>9</v>
      </c>
      <c r="F139" s="114" t="s">
        <v>7</v>
      </c>
      <c r="G139" s="114" t="s">
        <v>264</v>
      </c>
      <c r="H139" s="114" t="s">
        <v>5</v>
      </c>
      <c r="I139" s="90" t="s">
        <v>68</v>
      </c>
      <c r="J139" s="118"/>
      <c r="K139" s="304">
        <f t="shared" si="0"/>
        <v>1299.46</v>
      </c>
    </row>
    <row r="140" spans="2:11" s="17" customFormat="1" ht="27" customHeight="1">
      <c r="B140" s="106" t="s">
        <v>308</v>
      </c>
      <c r="C140" s="85" t="s">
        <v>346</v>
      </c>
      <c r="D140" s="118" t="s">
        <v>45</v>
      </c>
      <c r="E140" s="118" t="s">
        <v>9</v>
      </c>
      <c r="F140" s="100" t="s">
        <v>7</v>
      </c>
      <c r="G140" s="100" t="s">
        <v>264</v>
      </c>
      <c r="H140" s="100" t="s">
        <v>15</v>
      </c>
      <c r="I140" s="100" t="s">
        <v>68</v>
      </c>
      <c r="J140" s="118"/>
      <c r="K140" s="304">
        <f t="shared" si="0"/>
        <v>1299.46</v>
      </c>
    </row>
    <row r="141" spans="2:11" s="17" customFormat="1" ht="20.25" customHeight="1">
      <c r="B141" s="106" t="s">
        <v>309</v>
      </c>
      <c r="C141" s="85" t="s">
        <v>346</v>
      </c>
      <c r="D141" s="118" t="s">
        <v>45</v>
      </c>
      <c r="E141" s="118" t="s">
        <v>9</v>
      </c>
      <c r="F141" s="113" t="s">
        <v>7</v>
      </c>
      <c r="G141" s="114" t="s">
        <v>264</v>
      </c>
      <c r="H141" s="114" t="s">
        <v>15</v>
      </c>
      <c r="I141" s="90" t="s">
        <v>310</v>
      </c>
      <c r="J141" s="118"/>
      <c r="K141" s="304">
        <f t="shared" si="0"/>
        <v>1299.46</v>
      </c>
    </row>
    <row r="142" spans="2:11" s="17" customFormat="1" ht="28.5" customHeight="1">
      <c r="B142" s="106" t="s">
        <v>311</v>
      </c>
      <c r="C142" s="85" t="s">
        <v>346</v>
      </c>
      <c r="D142" s="118" t="s">
        <v>45</v>
      </c>
      <c r="E142" s="118" t="s">
        <v>9</v>
      </c>
      <c r="F142" s="100" t="s">
        <v>7</v>
      </c>
      <c r="G142" s="100" t="s">
        <v>264</v>
      </c>
      <c r="H142" s="100" t="s">
        <v>15</v>
      </c>
      <c r="I142" s="100" t="s">
        <v>310</v>
      </c>
      <c r="J142" s="118" t="s">
        <v>307</v>
      </c>
      <c r="K142" s="304">
        <f>83.5+445.68+770.28</f>
        <v>1299.46</v>
      </c>
    </row>
    <row r="143" spans="2:11" s="17" customFormat="1" ht="17.25" customHeight="1">
      <c r="B143" s="106" t="s">
        <v>354</v>
      </c>
      <c r="C143" s="85" t="s">
        <v>346</v>
      </c>
      <c r="D143" s="117" t="s">
        <v>17</v>
      </c>
      <c r="E143" s="117" t="s">
        <v>5</v>
      </c>
      <c r="F143" s="113"/>
      <c r="G143" s="114"/>
      <c r="H143" s="114"/>
      <c r="I143" s="114"/>
      <c r="J143" s="121"/>
      <c r="K143" s="306">
        <f>K144+K173+K161</f>
        <v>16266.039999999999</v>
      </c>
    </row>
    <row r="144" spans="2:11" s="17" customFormat="1" ht="17.25" customHeight="1">
      <c r="B144" s="106" t="s">
        <v>319</v>
      </c>
      <c r="C144" s="85" t="s">
        <v>346</v>
      </c>
      <c r="D144" s="117" t="s">
        <v>17</v>
      </c>
      <c r="E144" s="117" t="s">
        <v>4</v>
      </c>
      <c r="F144" s="113"/>
      <c r="G144" s="114"/>
      <c r="H144" s="114"/>
      <c r="I144" s="114"/>
      <c r="J144" s="120"/>
      <c r="K144" s="304">
        <f>K145+K156</f>
        <v>2268.5</v>
      </c>
    </row>
    <row r="145" spans="2:11" s="17" customFormat="1" ht="42.75" customHeight="1">
      <c r="B145" s="106" t="s">
        <v>196</v>
      </c>
      <c r="C145" s="85" t="s">
        <v>346</v>
      </c>
      <c r="D145" s="117" t="s">
        <v>17</v>
      </c>
      <c r="E145" s="117" t="s">
        <v>4</v>
      </c>
      <c r="F145" s="113" t="s">
        <v>7</v>
      </c>
      <c r="G145" s="114" t="s">
        <v>67</v>
      </c>
      <c r="H145" s="114" t="s">
        <v>5</v>
      </c>
      <c r="I145" s="114" t="s">
        <v>68</v>
      </c>
      <c r="J145" s="120"/>
      <c r="K145" s="304">
        <f>K146</f>
        <v>2253.5</v>
      </c>
    </row>
    <row r="146" spans="2:11" s="17" customFormat="1" ht="24" customHeight="1">
      <c r="B146" s="106" t="s">
        <v>320</v>
      </c>
      <c r="C146" s="85" t="s">
        <v>346</v>
      </c>
      <c r="D146" s="117" t="s">
        <v>17</v>
      </c>
      <c r="E146" s="117" t="s">
        <v>4</v>
      </c>
      <c r="F146" s="113" t="s">
        <v>7</v>
      </c>
      <c r="G146" s="114" t="s">
        <v>321</v>
      </c>
      <c r="H146" s="114" t="s">
        <v>5</v>
      </c>
      <c r="I146" s="90" t="s">
        <v>68</v>
      </c>
      <c r="J146" s="120"/>
      <c r="K146" s="304">
        <f>K147+K150+K153</f>
        <v>2253.5</v>
      </c>
    </row>
    <row r="147" spans="2:11" s="17" customFormat="1" ht="32.25" customHeight="1">
      <c r="B147" s="62" t="s">
        <v>322</v>
      </c>
      <c r="C147" s="85" t="s">
        <v>346</v>
      </c>
      <c r="D147" s="118" t="s">
        <v>17</v>
      </c>
      <c r="E147" s="118" t="s">
        <v>4</v>
      </c>
      <c r="F147" s="100" t="s">
        <v>7</v>
      </c>
      <c r="G147" s="100" t="s">
        <v>321</v>
      </c>
      <c r="H147" s="100" t="s">
        <v>4</v>
      </c>
      <c r="I147" s="100" t="s">
        <v>68</v>
      </c>
      <c r="J147" s="118"/>
      <c r="K147" s="304">
        <f>K148</f>
        <v>862</v>
      </c>
    </row>
    <row r="148" spans="2:11" s="17" customFormat="1" ht="19.5" customHeight="1">
      <c r="B148" s="62" t="s">
        <v>323</v>
      </c>
      <c r="C148" s="85" t="s">
        <v>346</v>
      </c>
      <c r="D148" s="118" t="s">
        <v>17</v>
      </c>
      <c r="E148" s="118" t="s">
        <v>4</v>
      </c>
      <c r="F148" s="113" t="s">
        <v>7</v>
      </c>
      <c r="G148" s="114" t="s">
        <v>321</v>
      </c>
      <c r="H148" s="114" t="s">
        <v>4</v>
      </c>
      <c r="I148" s="90" t="s">
        <v>324</v>
      </c>
      <c r="J148" s="118"/>
      <c r="K148" s="304">
        <f>K149</f>
        <v>862</v>
      </c>
    </row>
    <row r="149" spans="2:11" s="17" customFormat="1" ht="20.25" customHeight="1">
      <c r="B149" s="62" t="s">
        <v>90</v>
      </c>
      <c r="C149" s="85" t="s">
        <v>346</v>
      </c>
      <c r="D149" s="118" t="s">
        <v>17</v>
      </c>
      <c r="E149" s="118" t="s">
        <v>4</v>
      </c>
      <c r="F149" s="100" t="s">
        <v>7</v>
      </c>
      <c r="G149" s="100" t="s">
        <v>321</v>
      </c>
      <c r="H149" s="100" t="s">
        <v>4</v>
      </c>
      <c r="I149" s="100" t="s">
        <v>324</v>
      </c>
      <c r="J149" s="118" t="s">
        <v>202</v>
      </c>
      <c r="K149" s="304">
        <v>862</v>
      </c>
    </row>
    <row r="150" spans="2:11" s="17" customFormat="1" ht="32.25" customHeight="1">
      <c r="B150" s="62" t="s">
        <v>325</v>
      </c>
      <c r="C150" s="85" t="s">
        <v>346</v>
      </c>
      <c r="D150" s="118" t="s">
        <v>17</v>
      </c>
      <c r="E150" s="118" t="s">
        <v>4</v>
      </c>
      <c r="F150" s="126" t="s">
        <v>7</v>
      </c>
      <c r="G150" s="98" t="s">
        <v>321</v>
      </c>
      <c r="H150" s="98" t="s">
        <v>7</v>
      </c>
      <c r="I150" s="130" t="s">
        <v>68</v>
      </c>
      <c r="J150" s="118"/>
      <c r="K150" s="304">
        <f>K151</f>
        <v>448.8</v>
      </c>
    </row>
    <row r="151" spans="2:11" s="17" customFormat="1" ht="53.25" customHeight="1">
      <c r="B151" s="109" t="s">
        <v>446</v>
      </c>
      <c r="C151" s="85" t="s">
        <v>346</v>
      </c>
      <c r="D151" s="118" t="s">
        <v>17</v>
      </c>
      <c r="E151" s="118" t="s">
        <v>4</v>
      </c>
      <c r="F151" s="131" t="s">
        <v>7</v>
      </c>
      <c r="G151" s="132" t="s">
        <v>321</v>
      </c>
      <c r="H151" s="132" t="s">
        <v>7</v>
      </c>
      <c r="I151" s="90" t="s">
        <v>447</v>
      </c>
      <c r="J151" s="118"/>
      <c r="K151" s="304">
        <f>K152</f>
        <v>448.8</v>
      </c>
    </row>
    <row r="152" spans="2:11" s="17" customFormat="1" ht="20.25" customHeight="1">
      <c r="B152" s="109" t="s">
        <v>90</v>
      </c>
      <c r="C152" s="85" t="s">
        <v>346</v>
      </c>
      <c r="D152" s="118" t="s">
        <v>17</v>
      </c>
      <c r="E152" s="118" t="s">
        <v>4</v>
      </c>
      <c r="F152" s="113" t="s">
        <v>7</v>
      </c>
      <c r="G152" s="114" t="s">
        <v>321</v>
      </c>
      <c r="H152" s="114" t="s">
        <v>7</v>
      </c>
      <c r="I152" s="100" t="s">
        <v>447</v>
      </c>
      <c r="J152" s="118" t="s">
        <v>202</v>
      </c>
      <c r="K152" s="304">
        <v>448.8</v>
      </c>
    </row>
    <row r="153" spans="2:11" s="17" customFormat="1" ht="94.5" customHeight="1">
      <c r="B153" s="107" t="s">
        <v>474</v>
      </c>
      <c r="C153" s="117" t="s">
        <v>346</v>
      </c>
      <c r="D153" s="118" t="s">
        <v>17</v>
      </c>
      <c r="E153" s="118" t="s">
        <v>4</v>
      </c>
      <c r="F153" s="113" t="s">
        <v>7</v>
      </c>
      <c r="G153" s="114" t="s">
        <v>321</v>
      </c>
      <c r="H153" s="114" t="s">
        <v>11</v>
      </c>
      <c r="I153" s="90" t="s">
        <v>68</v>
      </c>
      <c r="J153" s="118"/>
      <c r="K153" s="304">
        <f>K154</f>
        <v>942.7</v>
      </c>
    </row>
    <row r="154" spans="2:11" s="17" customFormat="1" ht="96.75" customHeight="1">
      <c r="B154" s="154" t="s">
        <v>473</v>
      </c>
      <c r="C154" s="117" t="s">
        <v>346</v>
      </c>
      <c r="D154" s="118" t="s">
        <v>17</v>
      </c>
      <c r="E154" s="118" t="s">
        <v>4</v>
      </c>
      <c r="F154" s="100" t="s">
        <v>7</v>
      </c>
      <c r="G154" s="100" t="s">
        <v>321</v>
      </c>
      <c r="H154" s="100" t="s">
        <v>11</v>
      </c>
      <c r="I154" s="100" t="s">
        <v>470</v>
      </c>
      <c r="J154" s="118"/>
      <c r="K154" s="304">
        <f>K155</f>
        <v>942.7</v>
      </c>
    </row>
    <row r="155" spans="2:11" s="17" customFormat="1" ht="20.25" customHeight="1">
      <c r="B155" s="105" t="s">
        <v>90</v>
      </c>
      <c r="C155" s="117" t="s">
        <v>346</v>
      </c>
      <c r="D155" s="118" t="s">
        <v>17</v>
      </c>
      <c r="E155" s="118" t="s">
        <v>4</v>
      </c>
      <c r="F155" s="126" t="s">
        <v>7</v>
      </c>
      <c r="G155" s="98" t="s">
        <v>321</v>
      </c>
      <c r="H155" s="98" t="s">
        <v>11</v>
      </c>
      <c r="I155" s="130" t="s">
        <v>470</v>
      </c>
      <c r="J155" s="118" t="s">
        <v>202</v>
      </c>
      <c r="K155" s="304">
        <v>942.7</v>
      </c>
    </row>
    <row r="156" spans="2:11" s="17" customFormat="1" ht="46.5" customHeight="1">
      <c r="B156" s="106" t="s">
        <v>91</v>
      </c>
      <c r="C156" s="85" t="s">
        <v>346</v>
      </c>
      <c r="D156" s="118" t="s">
        <v>17</v>
      </c>
      <c r="E156" s="118" t="s">
        <v>4</v>
      </c>
      <c r="F156" s="148" t="s">
        <v>9</v>
      </c>
      <c r="G156" s="155" t="s">
        <v>67</v>
      </c>
      <c r="H156" s="155" t="s">
        <v>5</v>
      </c>
      <c r="I156" s="87" t="s">
        <v>68</v>
      </c>
      <c r="J156" s="118"/>
      <c r="K156" s="304">
        <f>K157</f>
        <v>15</v>
      </c>
    </row>
    <row r="157" spans="2:11" s="17" customFormat="1" ht="45" customHeight="1">
      <c r="B157" s="106" t="s">
        <v>256</v>
      </c>
      <c r="C157" s="85" t="s">
        <v>346</v>
      </c>
      <c r="D157" s="118" t="s">
        <v>17</v>
      </c>
      <c r="E157" s="118" t="s">
        <v>4</v>
      </c>
      <c r="F157" s="78" t="s">
        <v>9</v>
      </c>
      <c r="G157" s="78" t="s">
        <v>77</v>
      </c>
      <c r="H157" s="78" t="s">
        <v>5</v>
      </c>
      <c r="I157" s="78" t="s">
        <v>68</v>
      </c>
      <c r="J157" s="118"/>
      <c r="K157" s="304">
        <f>K158</f>
        <v>15</v>
      </c>
    </row>
    <row r="158" spans="2:11" s="17" customFormat="1" ht="34.5" customHeight="1">
      <c r="B158" s="62" t="s">
        <v>257</v>
      </c>
      <c r="C158" s="85" t="s">
        <v>346</v>
      </c>
      <c r="D158" s="118" t="s">
        <v>17</v>
      </c>
      <c r="E158" s="118" t="s">
        <v>4</v>
      </c>
      <c r="F158" s="123" t="s">
        <v>9</v>
      </c>
      <c r="G158" s="156" t="s">
        <v>77</v>
      </c>
      <c r="H158" s="156" t="s">
        <v>9</v>
      </c>
      <c r="I158" s="156" t="s">
        <v>68</v>
      </c>
      <c r="J158" s="118"/>
      <c r="K158" s="304">
        <f>K159</f>
        <v>15</v>
      </c>
    </row>
    <row r="159" spans="2:11" s="17" customFormat="1" ht="32.25" customHeight="1">
      <c r="B159" s="62" t="s">
        <v>258</v>
      </c>
      <c r="C159" s="85" t="s">
        <v>346</v>
      </c>
      <c r="D159" s="118" t="s">
        <v>17</v>
      </c>
      <c r="E159" s="118" t="s">
        <v>4</v>
      </c>
      <c r="F159" s="78" t="s">
        <v>9</v>
      </c>
      <c r="G159" s="78" t="s">
        <v>77</v>
      </c>
      <c r="H159" s="78" t="s">
        <v>9</v>
      </c>
      <c r="I159" s="78" t="s">
        <v>259</v>
      </c>
      <c r="J159" s="118"/>
      <c r="K159" s="304">
        <f>K160</f>
        <v>15</v>
      </c>
    </row>
    <row r="160" spans="2:11" s="17" customFormat="1" ht="19.5" customHeight="1">
      <c r="B160" s="62" t="s">
        <v>90</v>
      </c>
      <c r="C160" s="85" t="s">
        <v>346</v>
      </c>
      <c r="D160" s="118" t="s">
        <v>17</v>
      </c>
      <c r="E160" s="118" t="s">
        <v>4</v>
      </c>
      <c r="F160" s="123" t="s">
        <v>9</v>
      </c>
      <c r="G160" s="156" t="s">
        <v>77</v>
      </c>
      <c r="H160" s="156" t="s">
        <v>9</v>
      </c>
      <c r="I160" s="156" t="s">
        <v>259</v>
      </c>
      <c r="J160" s="118" t="s">
        <v>202</v>
      </c>
      <c r="K160" s="304">
        <v>15</v>
      </c>
    </row>
    <row r="161" spans="2:11" s="17" customFormat="1" ht="23.25" customHeight="1">
      <c r="B161" s="69" t="s">
        <v>506</v>
      </c>
      <c r="C161" s="76" t="s">
        <v>346</v>
      </c>
      <c r="D161" s="76" t="s">
        <v>17</v>
      </c>
      <c r="E161" s="76" t="s">
        <v>514</v>
      </c>
      <c r="F161" s="136"/>
      <c r="G161" s="98"/>
      <c r="H161" s="98"/>
      <c r="I161" s="98"/>
      <c r="J161" s="77"/>
      <c r="K161" s="304">
        <f>K162</f>
        <v>10338.539999999999</v>
      </c>
    </row>
    <row r="162" spans="2:11" s="17" customFormat="1" ht="48.75" customHeight="1">
      <c r="B162" s="106" t="s">
        <v>196</v>
      </c>
      <c r="C162" s="76" t="s">
        <v>346</v>
      </c>
      <c r="D162" s="77" t="s">
        <v>17</v>
      </c>
      <c r="E162" s="77" t="s">
        <v>7</v>
      </c>
      <c r="F162" s="136" t="s">
        <v>7</v>
      </c>
      <c r="G162" s="98" t="s">
        <v>67</v>
      </c>
      <c r="H162" s="98" t="s">
        <v>5</v>
      </c>
      <c r="I162" s="98" t="s">
        <v>68</v>
      </c>
      <c r="J162" s="77"/>
      <c r="K162" s="304">
        <f>K163</f>
        <v>10338.539999999999</v>
      </c>
    </row>
    <row r="163" spans="2:11" s="17" customFormat="1" ht="29.25" customHeight="1">
      <c r="B163" s="106" t="s">
        <v>320</v>
      </c>
      <c r="C163" s="76" t="s">
        <v>346</v>
      </c>
      <c r="D163" s="76" t="s">
        <v>17</v>
      </c>
      <c r="E163" s="76" t="s">
        <v>7</v>
      </c>
      <c r="F163" s="136" t="s">
        <v>7</v>
      </c>
      <c r="G163" s="98" t="s">
        <v>321</v>
      </c>
      <c r="H163" s="98" t="s">
        <v>5</v>
      </c>
      <c r="I163" s="99" t="s">
        <v>68</v>
      </c>
      <c r="J163" s="77"/>
      <c r="K163" s="304">
        <f>K164+K170+K167</f>
        <v>10338.539999999999</v>
      </c>
    </row>
    <row r="164" spans="2:11" s="17" customFormat="1" ht="53.25" customHeight="1">
      <c r="B164" s="62" t="s">
        <v>515</v>
      </c>
      <c r="C164" s="76" t="s">
        <v>346</v>
      </c>
      <c r="D164" s="77" t="s">
        <v>17</v>
      </c>
      <c r="E164" s="77" t="s">
        <v>7</v>
      </c>
      <c r="F164" s="100" t="s">
        <v>7</v>
      </c>
      <c r="G164" s="100" t="s">
        <v>321</v>
      </c>
      <c r="H164" s="100" t="s">
        <v>9</v>
      </c>
      <c r="I164" s="100" t="s">
        <v>68</v>
      </c>
      <c r="J164" s="77"/>
      <c r="K164" s="304">
        <f>K165</f>
        <v>10000.63</v>
      </c>
    </row>
    <row r="165" spans="2:11" s="17" customFormat="1" ht="45.75" customHeight="1">
      <c r="B165" s="69" t="s">
        <v>516</v>
      </c>
      <c r="C165" s="76" t="s">
        <v>346</v>
      </c>
      <c r="D165" s="77" t="s">
        <v>17</v>
      </c>
      <c r="E165" s="77" t="s">
        <v>7</v>
      </c>
      <c r="F165" s="136" t="s">
        <v>7</v>
      </c>
      <c r="G165" s="98" t="s">
        <v>321</v>
      </c>
      <c r="H165" s="98" t="s">
        <v>9</v>
      </c>
      <c r="I165" s="99" t="s">
        <v>517</v>
      </c>
      <c r="J165" s="77"/>
      <c r="K165" s="304">
        <f>K166</f>
        <v>10000.63</v>
      </c>
    </row>
    <row r="166" spans="2:13" s="17" customFormat="1" ht="27.75" customHeight="1">
      <c r="B166" s="62" t="s">
        <v>90</v>
      </c>
      <c r="C166" s="76" t="s">
        <v>346</v>
      </c>
      <c r="D166" s="77" t="s">
        <v>17</v>
      </c>
      <c r="E166" s="77" t="s">
        <v>7</v>
      </c>
      <c r="F166" s="136" t="s">
        <v>7</v>
      </c>
      <c r="G166" s="98" t="s">
        <v>321</v>
      </c>
      <c r="H166" s="98" t="s">
        <v>9</v>
      </c>
      <c r="I166" s="99" t="s">
        <v>517</v>
      </c>
      <c r="J166" s="77" t="s">
        <v>202</v>
      </c>
      <c r="K166" s="304">
        <f>9800.63+200</f>
        <v>10000.63</v>
      </c>
      <c r="M166" s="75"/>
    </row>
    <row r="167" spans="2:13" s="17" customFormat="1" ht="35.25" customHeight="1">
      <c r="B167" s="105" t="s">
        <v>559</v>
      </c>
      <c r="C167" s="117" t="s">
        <v>346</v>
      </c>
      <c r="D167" s="118" t="s">
        <v>17</v>
      </c>
      <c r="E167" s="118" t="s">
        <v>7</v>
      </c>
      <c r="F167" s="113" t="s">
        <v>7</v>
      </c>
      <c r="G167" s="114" t="s">
        <v>321</v>
      </c>
      <c r="H167" s="114" t="s">
        <v>13</v>
      </c>
      <c r="I167" s="90" t="s">
        <v>324</v>
      </c>
      <c r="J167" s="118"/>
      <c r="K167" s="304">
        <f>K168</f>
        <v>78.9</v>
      </c>
      <c r="M167" s="75"/>
    </row>
    <row r="168" spans="2:13" s="17" customFormat="1" ht="29.25" customHeight="1">
      <c r="B168" s="105" t="s">
        <v>502</v>
      </c>
      <c r="C168" s="117" t="s">
        <v>346</v>
      </c>
      <c r="D168" s="118" t="s">
        <v>17</v>
      </c>
      <c r="E168" s="118" t="s">
        <v>7</v>
      </c>
      <c r="F168" s="113" t="s">
        <v>7</v>
      </c>
      <c r="G168" s="114" t="s">
        <v>321</v>
      </c>
      <c r="H168" s="114" t="s">
        <v>13</v>
      </c>
      <c r="I168" s="90" t="s">
        <v>324</v>
      </c>
      <c r="J168" s="118"/>
      <c r="K168" s="304">
        <f>K169</f>
        <v>78.9</v>
      </c>
      <c r="M168" s="75"/>
    </row>
    <row r="169" spans="2:13" s="17" customFormat="1" ht="21.75" customHeight="1">
      <c r="B169" s="105" t="s">
        <v>90</v>
      </c>
      <c r="C169" s="117" t="s">
        <v>346</v>
      </c>
      <c r="D169" s="118" t="s">
        <v>17</v>
      </c>
      <c r="E169" s="118" t="s">
        <v>7</v>
      </c>
      <c r="F169" s="113" t="s">
        <v>7</v>
      </c>
      <c r="G169" s="114" t="s">
        <v>321</v>
      </c>
      <c r="H169" s="114" t="s">
        <v>13</v>
      </c>
      <c r="I169" s="90" t="s">
        <v>324</v>
      </c>
      <c r="J169" s="118" t="s">
        <v>202</v>
      </c>
      <c r="K169" s="304">
        <v>78.9</v>
      </c>
      <c r="M169" s="75"/>
    </row>
    <row r="170" spans="2:11" s="17" customFormat="1" ht="27.75" customHeight="1">
      <c r="B170" s="62" t="s">
        <v>518</v>
      </c>
      <c r="C170" s="76" t="s">
        <v>346</v>
      </c>
      <c r="D170" s="77" t="s">
        <v>17</v>
      </c>
      <c r="E170" s="77" t="s">
        <v>7</v>
      </c>
      <c r="F170" s="136" t="s">
        <v>7</v>
      </c>
      <c r="G170" s="98" t="s">
        <v>321</v>
      </c>
      <c r="H170" s="98" t="s">
        <v>40</v>
      </c>
      <c r="I170" s="99" t="s">
        <v>68</v>
      </c>
      <c r="J170" s="76"/>
      <c r="K170" s="304">
        <f>K171</f>
        <v>259.01</v>
      </c>
    </row>
    <row r="171" spans="2:11" s="17" customFormat="1" ht="27.75" customHeight="1">
      <c r="B171" s="62" t="s">
        <v>519</v>
      </c>
      <c r="C171" s="76" t="s">
        <v>346</v>
      </c>
      <c r="D171" s="77" t="s">
        <v>17</v>
      </c>
      <c r="E171" s="77" t="s">
        <v>7</v>
      </c>
      <c r="F171" s="136" t="s">
        <v>7</v>
      </c>
      <c r="G171" s="98" t="s">
        <v>321</v>
      </c>
      <c r="H171" s="98" t="s">
        <v>40</v>
      </c>
      <c r="I171" s="99" t="s">
        <v>520</v>
      </c>
      <c r="J171" s="78"/>
      <c r="K171" s="304">
        <f>K172</f>
        <v>259.01</v>
      </c>
    </row>
    <row r="172" spans="2:13" s="17" customFormat="1" ht="27.75" customHeight="1">
      <c r="B172" s="62" t="s">
        <v>90</v>
      </c>
      <c r="C172" s="76" t="s">
        <v>346</v>
      </c>
      <c r="D172" s="77" t="s">
        <v>17</v>
      </c>
      <c r="E172" s="77" t="s">
        <v>7</v>
      </c>
      <c r="F172" s="136" t="s">
        <v>7</v>
      </c>
      <c r="G172" s="98" t="s">
        <v>321</v>
      </c>
      <c r="H172" s="98" t="s">
        <v>40</v>
      </c>
      <c r="I172" s="99" t="s">
        <v>520</v>
      </c>
      <c r="J172" s="76" t="s">
        <v>202</v>
      </c>
      <c r="K172" s="304">
        <f>253.81+5.2</f>
        <v>259.01</v>
      </c>
      <c r="M172" s="75"/>
    </row>
    <row r="173" spans="2:11" s="17" customFormat="1" ht="27" customHeight="1">
      <c r="B173" s="62" t="s">
        <v>49</v>
      </c>
      <c r="C173" s="85" t="s">
        <v>346</v>
      </c>
      <c r="D173" s="117" t="s">
        <v>17</v>
      </c>
      <c r="E173" s="117" t="s">
        <v>13</v>
      </c>
      <c r="F173" s="131"/>
      <c r="G173" s="132"/>
      <c r="H173" s="132"/>
      <c r="I173" s="88"/>
      <c r="J173" s="118"/>
      <c r="K173" s="304">
        <f>K174</f>
        <v>3659</v>
      </c>
    </row>
    <row r="174" spans="2:11" s="17" customFormat="1" ht="43.5" customHeight="1">
      <c r="B174" s="106" t="s">
        <v>196</v>
      </c>
      <c r="C174" s="85" t="s">
        <v>346</v>
      </c>
      <c r="D174" s="118" t="s">
        <v>17</v>
      </c>
      <c r="E174" s="118" t="s">
        <v>13</v>
      </c>
      <c r="F174" s="113" t="s">
        <v>7</v>
      </c>
      <c r="G174" s="114" t="s">
        <v>67</v>
      </c>
      <c r="H174" s="114" t="s">
        <v>5</v>
      </c>
      <c r="I174" s="114" t="s">
        <v>68</v>
      </c>
      <c r="J174" s="118"/>
      <c r="K174" s="304">
        <f>K175</f>
        <v>3659</v>
      </c>
    </row>
    <row r="175" spans="2:11" s="17" customFormat="1" ht="24" customHeight="1">
      <c r="B175" s="106" t="s">
        <v>320</v>
      </c>
      <c r="C175" s="85" t="s">
        <v>346</v>
      </c>
      <c r="D175" s="117" t="s">
        <v>17</v>
      </c>
      <c r="E175" s="117" t="s">
        <v>13</v>
      </c>
      <c r="F175" s="113" t="s">
        <v>7</v>
      </c>
      <c r="G175" s="114" t="s">
        <v>321</v>
      </c>
      <c r="H175" s="114" t="s">
        <v>5</v>
      </c>
      <c r="I175" s="90" t="s">
        <v>68</v>
      </c>
      <c r="J175" s="118"/>
      <c r="K175" s="304">
        <f>K176</f>
        <v>3659</v>
      </c>
    </row>
    <row r="176" spans="2:11" s="17" customFormat="1" ht="27.75" customHeight="1">
      <c r="B176" s="62" t="s">
        <v>325</v>
      </c>
      <c r="C176" s="85" t="s">
        <v>346</v>
      </c>
      <c r="D176" s="117" t="s">
        <v>17</v>
      </c>
      <c r="E176" s="117" t="s">
        <v>13</v>
      </c>
      <c r="F176" s="100" t="s">
        <v>7</v>
      </c>
      <c r="G176" s="100" t="s">
        <v>321</v>
      </c>
      <c r="H176" s="100" t="s">
        <v>7</v>
      </c>
      <c r="I176" s="100" t="s">
        <v>68</v>
      </c>
      <c r="J176" s="118"/>
      <c r="K176" s="304">
        <f>K177+K179</f>
        <v>3659</v>
      </c>
    </row>
    <row r="177" spans="2:11" s="17" customFormat="1" ht="27.75" customHeight="1">
      <c r="B177" s="62" t="s">
        <v>326</v>
      </c>
      <c r="C177" s="85" t="s">
        <v>346</v>
      </c>
      <c r="D177" s="117" t="s">
        <v>17</v>
      </c>
      <c r="E177" s="117" t="s">
        <v>13</v>
      </c>
      <c r="F177" s="113" t="s">
        <v>7</v>
      </c>
      <c r="G177" s="114" t="s">
        <v>321</v>
      </c>
      <c r="H177" s="114" t="s">
        <v>7</v>
      </c>
      <c r="I177" s="90" t="s">
        <v>324</v>
      </c>
      <c r="J177" s="118"/>
      <c r="K177" s="304">
        <f>K178</f>
        <v>3526.9</v>
      </c>
    </row>
    <row r="178" spans="2:13" s="17" customFormat="1" ht="15.75" customHeight="1">
      <c r="B178" s="62" t="s">
        <v>90</v>
      </c>
      <c r="C178" s="85" t="s">
        <v>346</v>
      </c>
      <c r="D178" s="117" t="s">
        <v>17</v>
      </c>
      <c r="E178" s="117" t="s">
        <v>13</v>
      </c>
      <c r="F178" s="113" t="s">
        <v>7</v>
      </c>
      <c r="G178" s="114" t="s">
        <v>321</v>
      </c>
      <c r="H178" s="114" t="s">
        <v>7</v>
      </c>
      <c r="I178" s="90" t="s">
        <v>324</v>
      </c>
      <c r="J178" s="118" t="s">
        <v>202</v>
      </c>
      <c r="K178" s="304">
        <v>3526.9</v>
      </c>
      <c r="M178" s="72"/>
    </row>
    <row r="179" spans="2:11" s="17" customFormat="1" ht="63.75" customHeight="1">
      <c r="B179" s="109" t="s">
        <v>446</v>
      </c>
      <c r="C179" s="85" t="s">
        <v>346</v>
      </c>
      <c r="D179" s="117" t="s">
        <v>17</v>
      </c>
      <c r="E179" s="123" t="s">
        <v>13</v>
      </c>
      <c r="F179" s="136" t="s">
        <v>7</v>
      </c>
      <c r="G179" s="98" t="s">
        <v>321</v>
      </c>
      <c r="H179" s="98" t="s">
        <v>7</v>
      </c>
      <c r="I179" s="99" t="s">
        <v>447</v>
      </c>
      <c r="J179" s="87"/>
      <c r="K179" s="304">
        <f>K180</f>
        <v>132.1</v>
      </c>
    </row>
    <row r="180" spans="2:12" s="17" customFormat="1" ht="25.5" customHeight="1">
      <c r="B180" s="109" t="s">
        <v>90</v>
      </c>
      <c r="C180" s="85" t="s">
        <v>346</v>
      </c>
      <c r="D180" s="117" t="s">
        <v>17</v>
      </c>
      <c r="E180" s="117" t="s">
        <v>13</v>
      </c>
      <c r="F180" s="131" t="s">
        <v>7</v>
      </c>
      <c r="G180" s="132" t="s">
        <v>321</v>
      </c>
      <c r="H180" s="132" t="s">
        <v>7</v>
      </c>
      <c r="I180" s="100" t="s">
        <v>447</v>
      </c>
      <c r="J180" s="118" t="s">
        <v>202</v>
      </c>
      <c r="K180" s="304">
        <v>132.1</v>
      </c>
      <c r="L180" s="75"/>
    </row>
    <row r="181" spans="2:11" s="17" customFormat="1" ht="33" customHeight="1">
      <c r="B181" s="110" t="s">
        <v>355</v>
      </c>
      <c r="C181" s="157">
        <v>114</v>
      </c>
      <c r="D181" s="158"/>
      <c r="E181" s="118"/>
      <c r="F181" s="113"/>
      <c r="G181" s="114"/>
      <c r="H181" s="114"/>
      <c r="I181" s="114"/>
      <c r="J181" s="120"/>
      <c r="K181" s="304">
        <f>K182</f>
        <v>3756.1000000000004</v>
      </c>
    </row>
    <row r="182" spans="2:11" s="17" customFormat="1" ht="15.75" customHeight="1">
      <c r="B182" s="62" t="s">
        <v>356</v>
      </c>
      <c r="C182" s="85" t="s">
        <v>357</v>
      </c>
      <c r="D182" s="117" t="s">
        <v>4</v>
      </c>
      <c r="E182" s="117" t="s">
        <v>5</v>
      </c>
      <c r="F182" s="113"/>
      <c r="G182" s="114"/>
      <c r="H182" s="114"/>
      <c r="I182" s="114"/>
      <c r="J182" s="120"/>
      <c r="K182" s="304">
        <f>K183+K190+K200</f>
        <v>3756.1000000000004</v>
      </c>
    </row>
    <row r="183" spans="2:11" s="17" customFormat="1" ht="31.5" customHeight="1">
      <c r="B183" s="62" t="s">
        <v>6</v>
      </c>
      <c r="C183" s="85" t="s">
        <v>357</v>
      </c>
      <c r="D183" s="117" t="s">
        <v>4</v>
      </c>
      <c r="E183" s="117" t="s">
        <v>7</v>
      </c>
      <c r="F183" s="113"/>
      <c r="G183" s="114"/>
      <c r="H183" s="114"/>
      <c r="I183" s="114"/>
      <c r="J183" s="118"/>
      <c r="K183" s="304">
        <f>K184</f>
        <v>1799.8000000000002</v>
      </c>
    </row>
    <row r="184" spans="2:11" s="17" customFormat="1" ht="27" customHeight="1">
      <c r="B184" s="62" t="s">
        <v>65</v>
      </c>
      <c r="C184" s="85" t="s">
        <v>357</v>
      </c>
      <c r="D184" s="117" t="s">
        <v>4</v>
      </c>
      <c r="E184" s="117" t="s">
        <v>7</v>
      </c>
      <c r="F184" s="113" t="s">
        <v>66</v>
      </c>
      <c r="G184" s="114" t="s">
        <v>67</v>
      </c>
      <c r="H184" s="114" t="s">
        <v>5</v>
      </c>
      <c r="I184" s="114" t="s">
        <v>68</v>
      </c>
      <c r="J184" s="118"/>
      <c r="K184" s="304">
        <f>K185</f>
        <v>1799.8000000000002</v>
      </c>
    </row>
    <row r="185" spans="2:11" s="17" customFormat="1" ht="24" customHeight="1">
      <c r="B185" s="62" t="s">
        <v>69</v>
      </c>
      <c r="C185" s="85" t="s">
        <v>357</v>
      </c>
      <c r="D185" s="117" t="s">
        <v>4</v>
      </c>
      <c r="E185" s="117" t="s">
        <v>7</v>
      </c>
      <c r="F185" s="113" t="s">
        <v>66</v>
      </c>
      <c r="G185" s="114" t="s">
        <v>70</v>
      </c>
      <c r="H185" s="114" t="s">
        <v>5</v>
      </c>
      <c r="I185" s="114" t="s">
        <v>68</v>
      </c>
      <c r="J185" s="118"/>
      <c r="K185" s="304">
        <f>K186+K188</f>
        <v>1799.8000000000002</v>
      </c>
    </row>
    <row r="186" spans="2:11" s="17" customFormat="1" ht="30" customHeight="1">
      <c r="B186" s="62" t="s">
        <v>71</v>
      </c>
      <c r="C186" s="85" t="s">
        <v>357</v>
      </c>
      <c r="D186" s="117" t="s">
        <v>4</v>
      </c>
      <c r="E186" s="117" t="s">
        <v>7</v>
      </c>
      <c r="F186" s="113" t="s">
        <v>66</v>
      </c>
      <c r="G186" s="114" t="s">
        <v>70</v>
      </c>
      <c r="H186" s="114" t="s">
        <v>5</v>
      </c>
      <c r="I186" s="114" t="s">
        <v>72</v>
      </c>
      <c r="J186" s="118"/>
      <c r="K186" s="304">
        <f>K187</f>
        <v>1461.4</v>
      </c>
    </row>
    <row r="187" spans="2:11" s="17" customFormat="1" ht="31.5" customHeight="1">
      <c r="B187" s="62" t="s">
        <v>73</v>
      </c>
      <c r="C187" s="85" t="s">
        <v>357</v>
      </c>
      <c r="D187" s="117" t="s">
        <v>4</v>
      </c>
      <c r="E187" s="117" t="s">
        <v>7</v>
      </c>
      <c r="F187" s="113" t="s">
        <v>66</v>
      </c>
      <c r="G187" s="114" t="s">
        <v>70</v>
      </c>
      <c r="H187" s="114" t="s">
        <v>5</v>
      </c>
      <c r="I187" s="114" t="s">
        <v>72</v>
      </c>
      <c r="J187" s="118" t="s">
        <v>74</v>
      </c>
      <c r="K187" s="304">
        <v>1461.4</v>
      </c>
    </row>
    <row r="188" spans="2:11" s="17" customFormat="1" ht="62.25" customHeight="1">
      <c r="B188" s="109" t="s">
        <v>446</v>
      </c>
      <c r="C188" s="85" t="s">
        <v>357</v>
      </c>
      <c r="D188" s="117" t="s">
        <v>4</v>
      </c>
      <c r="E188" s="117" t="s">
        <v>7</v>
      </c>
      <c r="F188" s="113" t="s">
        <v>66</v>
      </c>
      <c r="G188" s="114" t="s">
        <v>70</v>
      </c>
      <c r="H188" s="114" t="s">
        <v>5</v>
      </c>
      <c r="I188" s="90" t="s">
        <v>447</v>
      </c>
      <c r="J188" s="118"/>
      <c r="K188" s="304">
        <f>K189</f>
        <v>338.4</v>
      </c>
    </row>
    <row r="189" spans="2:11" s="17" customFormat="1" ht="44.25" customHeight="1">
      <c r="B189" s="62" t="s">
        <v>73</v>
      </c>
      <c r="C189" s="85" t="s">
        <v>357</v>
      </c>
      <c r="D189" s="117" t="s">
        <v>4</v>
      </c>
      <c r="E189" s="117" t="s">
        <v>7</v>
      </c>
      <c r="F189" s="113" t="s">
        <v>66</v>
      </c>
      <c r="G189" s="114" t="s">
        <v>70</v>
      </c>
      <c r="H189" s="114" t="s">
        <v>5</v>
      </c>
      <c r="I189" s="90" t="s">
        <v>447</v>
      </c>
      <c r="J189" s="118" t="s">
        <v>74</v>
      </c>
      <c r="K189" s="304">
        <v>338.4</v>
      </c>
    </row>
    <row r="190" spans="2:11" s="17" customFormat="1" ht="43.5" customHeight="1">
      <c r="B190" s="68" t="s">
        <v>8</v>
      </c>
      <c r="C190" s="85" t="s">
        <v>357</v>
      </c>
      <c r="D190" s="117" t="s">
        <v>4</v>
      </c>
      <c r="E190" s="117" t="s">
        <v>9</v>
      </c>
      <c r="F190" s="113"/>
      <c r="G190" s="114"/>
      <c r="H190" s="114"/>
      <c r="I190" s="114"/>
      <c r="J190" s="118"/>
      <c r="K190" s="304">
        <f>K191</f>
        <v>1873.9</v>
      </c>
    </row>
    <row r="191" spans="2:11" s="17" customFormat="1" ht="32.25" customHeight="1">
      <c r="B191" s="62" t="s">
        <v>75</v>
      </c>
      <c r="C191" s="85" t="s">
        <v>357</v>
      </c>
      <c r="D191" s="117" t="s">
        <v>4</v>
      </c>
      <c r="E191" s="117" t="s">
        <v>9</v>
      </c>
      <c r="F191" s="113" t="s">
        <v>76</v>
      </c>
      <c r="G191" s="114" t="s">
        <v>67</v>
      </c>
      <c r="H191" s="114" t="s">
        <v>5</v>
      </c>
      <c r="I191" s="114" t="s">
        <v>68</v>
      </c>
      <c r="J191" s="118"/>
      <c r="K191" s="304">
        <f>K192+K198+K196</f>
        <v>1873.9</v>
      </c>
    </row>
    <row r="192" spans="2:11" s="17" customFormat="1" ht="31.5" customHeight="1">
      <c r="B192" s="62" t="s">
        <v>71</v>
      </c>
      <c r="C192" s="85" t="s">
        <v>357</v>
      </c>
      <c r="D192" s="117" t="s">
        <v>4</v>
      </c>
      <c r="E192" s="117" t="s">
        <v>9</v>
      </c>
      <c r="F192" s="113" t="s">
        <v>76</v>
      </c>
      <c r="G192" s="114" t="s">
        <v>77</v>
      </c>
      <c r="H192" s="114" t="s">
        <v>5</v>
      </c>
      <c r="I192" s="114" t="s">
        <v>72</v>
      </c>
      <c r="J192" s="118"/>
      <c r="K192" s="304">
        <f>K193+K194+K195</f>
        <v>1559</v>
      </c>
    </row>
    <row r="193" spans="2:11" s="17" customFormat="1" ht="27" customHeight="1">
      <c r="B193" s="62" t="s">
        <v>73</v>
      </c>
      <c r="C193" s="85" t="s">
        <v>357</v>
      </c>
      <c r="D193" s="117" t="s">
        <v>4</v>
      </c>
      <c r="E193" s="117" t="s">
        <v>9</v>
      </c>
      <c r="F193" s="113" t="s">
        <v>76</v>
      </c>
      <c r="G193" s="114" t="s">
        <v>77</v>
      </c>
      <c r="H193" s="114" t="s">
        <v>5</v>
      </c>
      <c r="I193" s="114" t="s">
        <v>72</v>
      </c>
      <c r="J193" s="118" t="s">
        <v>74</v>
      </c>
      <c r="K193" s="304">
        <v>681</v>
      </c>
    </row>
    <row r="194" spans="2:11" s="17" customFormat="1" ht="30" customHeight="1">
      <c r="B194" s="62" t="s">
        <v>78</v>
      </c>
      <c r="C194" s="85" t="s">
        <v>357</v>
      </c>
      <c r="D194" s="117" t="s">
        <v>4</v>
      </c>
      <c r="E194" s="117" t="s">
        <v>9</v>
      </c>
      <c r="F194" s="113" t="s">
        <v>76</v>
      </c>
      <c r="G194" s="114" t="s">
        <v>77</v>
      </c>
      <c r="H194" s="114" t="s">
        <v>5</v>
      </c>
      <c r="I194" s="114" t="s">
        <v>72</v>
      </c>
      <c r="J194" s="118" t="s">
        <v>79</v>
      </c>
      <c r="K194" s="304">
        <v>870</v>
      </c>
    </row>
    <row r="195" spans="2:11" s="17" customFormat="1" ht="15" customHeight="1">
      <c r="B195" s="62" t="s">
        <v>80</v>
      </c>
      <c r="C195" s="85" t="s">
        <v>357</v>
      </c>
      <c r="D195" s="117" t="s">
        <v>4</v>
      </c>
      <c r="E195" s="117" t="s">
        <v>9</v>
      </c>
      <c r="F195" s="113" t="s">
        <v>76</v>
      </c>
      <c r="G195" s="114" t="s">
        <v>77</v>
      </c>
      <c r="H195" s="114" t="s">
        <v>5</v>
      </c>
      <c r="I195" s="114" t="s">
        <v>72</v>
      </c>
      <c r="J195" s="118" t="s">
        <v>81</v>
      </c>
      <c r="K195" s="304">
        <v>8</v>
      </c>
    </row>
    <row r="196" spans="2:11" s="17" customFormat="1" ht="66" customHeight="1">
      <c r="B196" s="109" t="s">
        <v>446</v>
      </c>
      <c r="C196" s="85" t="s">
        <v>357</v>
      </c>
      <c r="D196" s="117" t="s">
        <v>4</v>
      </c>
      <c r="E196" s="117" t="s">
        <v>9</v>
      </c>
      <c r="F196" s="113" t="s">
        <v>76</v>
      </c>
      <c r="G196" s="114" t="s">
        <v>77</v>
      </c>
      <c r="H196" s="114" t="s">
        <v>5</v>
      </c>
      <c r="I196" s="90" t="s">
        <v>447</v>
      </c>
      <c r="J196" s="118"/>
      <c r="K196" s="304">
        <f>K197</f>
        <v>145.7</v>
      </c>
    </row>
    <row r="197" spans="2:12" s="17" customFormat="1" ht="43.5" customHeight="1">
      <c r="B197" s="62" t="s">
        <v>73</v>
      </c>
      <c r="C197" s="85" t="s">
        <v>357</v>
      </c>
      <c r="D197" s="117" t="s">
        <v>4</v>
      </c>
      <c r="E197" s="117" t="s">
        <v>9</v>
      </c>
      <c r="F197" s="113" t="s">
        <v>76</v>
      </c>
      <c r="G197" s="114" t="s">
        <v>77</v>
      </c>
      <c r="H197" s="114" t="s">
        <v>5</v>
      </c>
      <c r="I197" s="90" t="s">
        <v>447</v>
      </c>
      <c r="J197" s="118" t="s">
        <v>74</v>
      </c>
      <c r="K197" s="304">
        <f>80+65.7</f>
        <v>145.7</v>
      </c>
      <c r="L197" s="75"/>
    </row>
    <row r="198" spans="2:11" s="17" customFormat="1" ht="56.25" customHeight="1">
      <c r="B198" s="154" t="s">
        <v>479</v>
      </c>
      <c r="C198" s="117" t="s">
        <v>357</v>
      </c>
      <c r="D198" s="117" t="s">
        <v>4</v>
      </c>
      <c r="E198" s="117" t="s">
        <v>9</v>
      </c>
      <c r="F198" s="113" t="s">
        <v>76</v>
      </c>
      <c r="G198" s="114" t="s">
        <v>77</v>
      </c>
      <c r="H198" s="114" t="s">
        <v>5</v>
      </c>
      <c r="I198" s="114" t="s">
        <v>470</v>
      </c>
      <c r="J198" s="118"/>
      <c r="K198" s="304">
        <f>K199</f>
        <v>169.2</v>
      </c>
    </row>
    <row r="199" spans="2:11" s="17" customFormat="1" ht="26.25" customHeight="1">
      <c r="B199" s="105" t="s">
        <v>73</v>
      </c>
      <c r="C199" s="117" t="s">
        <v>357</v>
      </c>
      <c r="D199" s="117" t="s">
        <v>4</v>
      </c>
      <c r="E199" s="117" t="s">
        <v>9</v>
      </c>
      <c r="F199" s="113" t="s">
        <v>76</v>
      </c>
      <c r="G199" s="114" t="s">
        <v>77</v>
      </c>
      <c r="H199" s="114" t="s">
        <v>5</v>
      </c>
      <c r="I199" s="114" t="s">
        <v>470</v>
      </c>
      <c r="J199" s="118" t="s">
        <v>74</v>
      </c>
      <c r="K199" s="304">
        <f>165.6+3.6</f>
        <v>169.2</v>
      </c>
    </row>
    <row r="200" spans="2:11" s="17" customFormat="1" ht="15.75" customHeight="1">
      <c r="B200" s="106" t="s">
        <v>18</v>
      </c>
      <c r="C200" s="85" t="s">
        <v>357</v>
      </c>
      <c r="D200" s="117" t="s">
        <v>4</v>
      </c>
      <c r="E200" s="117" t="s">
        <v>19</v>
      </c>
      <c r="F200" s="113"/>
      <c r="G200" s="114"/>
      <c r="H200" s="114"/>
      <c r="I200" s="114"/>
      <c r="J200" s="118"/>
      <c r="K200" s="306">
        <f>K201</f>
        <v>82.4</v>
      </c>
    </row>
    <row r="201" spans="2:11" s="17" customFormat="1" ht="36" customHeight="1">
      <c r="B201" s="62" t="s">
        <v>107</v>
      </c>
      <c r="C201" s="85" t="s">
        <v>357</v>
      </c>
      <c r="D201" s="117" t="s">
        <v>4</v>
      </c>
      <c r="E201" s="117" t="s">
        <v>19</v>
      </c>
      <c r="F201" s="113" t="s">
        <v>108</v>
      </c>
      <c r="G201" s="114" t="s">
        <v>67</v>
      </c>
      <c r="H201" s="114" t="s">
        <v>5</v>
      </c>
      <c r="I201" s="114" t="s">
        <v>109</v>
      </c>
      <c r="J201" s="118"/>
      <c r="K201" s="306">
        <f>K202</f>
        <v>82.4</v>
      </c>
    </row>
    <row r="202" spans="2:11" s="17" customFormat="1" ht="29.25" customHeight="1">
      <c r="B202" s="62" t="s">
        <v>110</v>
      </c>
      <c r="C202" s="85" t="s">
        <v>357</v>
      </c>
      <c r="D202" s="117" t="s">
        <v>4</v>
      </c>
      <c r="E202" s="117" t="s">
        <v>19</v>
      </c>
      <c r="F202" s="113" t="s">
        <v>108</v>
      </c>
      <c r="G202" s="114" t="s">
        <v>67</v>
      </c>
      <c r="H202" s="114" t="s">
        <v>5</v>
      </c>
      <c r="I202" s="114" t="s">
        <v>109</v>
      </c>
      <c r="J202" s="118"/>
      <c r="K202" s="306">
        <f>K203</f>
        <v>82.4</v>
      </c>
    </row>
    <row r="203" spans="2:11" s="17" customFormat="1" ht="18" customHeight="1">
      <c r="B203" s="62" t="s">
        <v>80</v>
      </c>
      <c r="C203" s="85" t="s">
        <v>357</v>
      </c>
      <c r="D203" s="117" t="s">
        <v>4</v>
      </c>
      <c r="E203" s="117" t="s">
        <v>19</v>
      </c>
      <c r="F203" s="113" t="s">
        <v>108</v>
      </c>
      <c r="G203" s="114" t="s">
        <v>67</v>
      </c>
      <c r="H203" s="114" t="s">
        <v>5</v>
      </c>
      <c r="I203" s="114" t="s">
        <v>109</v>
      </c>
      <c r="J203" s="118" t="s">
        <v>81</v>
      </c>
      <c r="K203" s="304">
        <v>82.4</v>
      </c>
    </row>
    <row r="204" spans="2:11" s="17" customFormat="1" ht="28.5" customHeight="1">
      <c r="B204" s="110" t="s">
        <v>358</v>
      </c>
      <c r="C204" s="111" t="s">
        <v>359</v>
      </c>
      <c r="D204" s="117"/>
      <c r="E204" s="117"/>
      <c r="F204" s="113"/>
      <c r="G204" s="114"/>
      <c r="H204" s="114"/>
      <c r="I204" s="114"/>
      <c r="J204" s="118"/>
      <c r="K204" s="304">
        <f>K205+K313+K334+K363+K387+K413+K423+K418+K309</f>
        <v>97599.25</v>
      </c>
    </row>
    <row r="205" spans="2:11" s="17" customFormat="1" ht="15.75" customHeight="1">
      <c r="B205" s="106" t="s">
        <v>356</v>
      </c>
      <c r="C205" s="85" t="s">
        <v>359</v>
      </c>
      <c r="D205" s="117" t="s">
        <v>4</v>
      </c>
      <c r="E205" s="117" t="s">
        <v>5</v>
      </c>
      <c r="F205" s="113"/>
      <c r="G205" s="114"/>
      <c r="H205" s="114"/>
      <c r="I205" s="114"/>
      <c r="J205" s="118"/>
      <c r="K205" s="304">
        <f>K206+K234+K238+K242</f>
        <v>73166.02</v>
      </c>
    </row>
    <row r="206" spans="2:11" s="17" customFormat="1" ht="59.25" customHeight="1">
      <c r="B206" s="106" t="s">
        <v>10</v>
      </c>
      <c r="C206" s="85" t="s">
        <v>359</v>
      </c>
      <c r="D206" s="117" t="s">
        <v>4</v>
      </c>
      <c r="E206" s="117" t="s">
        <v>11</v>
      </c>
      <c r="F206" s="113"/>
      <c r="G206" s="114"/>
      <c r="H206" s="114"/>
      <c r="I206" s="114"/>
      <c r="J206" s="118"/>
      <c r="K206" s="304">
        <f>K207+K228+K224</f>
        <v>23162.9</v>
      </c>
    </row>
    <row r="207" spans="2:11" s="17" customFormat="1" ht="45.75" customHeight="1">
      <c r="B207" s="109" t="s">
        <v>315</v>
      </c>
      <c r="C207" s="85" t="s">
        <v>359</v>
      </c>
      <c r="D207" s="117" t="s">
        <v>4</v>
      </c>
      <c r="E207" s="117" t="s">
        <v>11</v>
      </c>
      <c r="F207" s="113" t="s">
        <v>83</v>
      </c>
      <c r="G207" s="114" t="s">
        <v>67</v>
      </c>
      <c r="H207" s="114" t="s">
        <v>5</v>
      </c>
      <c r="I207" s="114" t="s">
        <v>68</v>
      </c>
      <c r="J207" s="118"/>
      <c r="K207" s="304">
        <f>K208+K215</f>
        <v>21988.5</v>
      </c>
    </row>
    <row r="208" spans="2:11" s="17" customFormat="1" ht="33.75" customHeight="1">
      <c r="B208" s="62" t="s">
        <v>84</v>
      </c>
      <c r="C208" s="85" t="s">
        <v>359</v>
      </c>
      <c r="D208" s="117" t="s">
        <v>4</v>
      </c>
      <c r="E208" s="117" t="s">
        <v>11</v>
      </c>
      <c r="F208" s="113" t="s">
        <v>83</v>
      </c>
      <c r="G208" s="114" t="s">
        <v>67</v>
      </c>
      <c r="H208" s="114" t="s">
        <v>4</v>
      </c>
      <c r="I208" s="114" t="s">
        <v>68</v>
      </c>
      <c r="J208" s="118"/>
      <c r="K208" s="304">
        <f>K209+K213</f>
        <v>2401.4</v>
      </c>
    </row>
    <row r="209" spans="2:11" s="17" customFormat="1" ht="24" customHeight="1">
      <c r="B209" s="62" t="s">
        <v>85</v>
      </c>
      <c r="C209" s="85" t="s">
        <v>359</v>
      </c>
      <c r="D209" s="117" t="s">
        <v>4</v>
      </c>
      <c r="E209" s="117" t="s">
        <v>11</v>
      </c>
      <c r="F209" s="113" t="s">
        <v>83</v>
      </c>
      <c r="G209" s="114" t="s">
        <v>67</v>
      </c>
      <c r="H209" s="114" t="s">
        <v>4</v>
      </c>
      <c r="I209" s="114" t="s">
        <v>72</v>
      </c>
      <c r="J209" s="118"/>
      <c r="K209" s="304">
        <f>K210+K212+K211</f>
        <v>2190</v>
      </c>
    </row>
    <row r="210" spans="2:12" s="22" customFormat="1" ht="30" customHeight="1">
      <c r="B210" s="62" t="s">
        <v>78</v>
      </c>
      <c r="C210" s="85" t="s">
        <v>359</v>
      </c>
      <c r="D210" s="117" t="s">
        <v>4</v>
      </c>
      <c r="E210" s="117" t="s">
        <v>11</v>
      </c>
      <c r="F210" s="113" t="s">
        <v>83</v>
      </c>
      <c r="G210" s="114" t="s">
        <v>67</v>
      </c>
      <c r="H210" s="114" t="s">
        <v>4</v>
      </c>
      <c r="I210" s="114" t="s">
        <v>72</v>
      </c>
      <c r="J210" s="118" t="s">
        <v>79</v>
      </c>
      <c r="K210" s="304">
        <f>2100-100-200</f>
        <v>1800</v>
      </c>
      <c r="L210" s="84"/>
    </row>
    <row r="211" spans="2:12" s="22" customFormat="1" ht="15.75" customHeight="1">
      <c r="B211" s="62" t="s">
        <v>578</v>
      </c>
      <c r="C211" s="85" t="s">
        <v>359</v>
      </c>
      <c r="D211" s="117" t="s">
        <v>4</v>
      </c>
      <c r="E211" s="117" t="s">
        <v>11</v>
      </c>
      <c r="F211" s="113" t="s">
        <v>83</v>
      </c>
      <c r="G211" s="114" t="s">
        <v>67</v>
      </c>
      <c r="H211" s="114" t="s">
        <v>4</v>
      </c>
      <c r="I211" s="114" t="s">
        <v>72</v>
      </c>
      <c r="J211" s="118" t="s">
        <v>579</v>
      </c>
      <c r="K211" s="304">
        <v>1.65</v>
      </c>
      <c r="L211" s="84"/>
    </row>
    <row r="212" spans="2:12" s="17" customFormat="1" ht="20.25" customHeight="1">
      <c r="B212" s="62" t="s">
        <v>80</v>
      </c>
      <c r="C212" s="85" t="s">
        <v>359</v>
      </c>
      <c r="D212" s="117" t="s">
        <v>4</v>
      </c>
      <c r="E212" s="117" t="s">
        <v>11</v>
      </c>
      <c r="F212" s="113" t="s">
        <v>83</v>
      </c>
      <c r="G212" s="114" t="s">
        <v>67</v>
      </c>
      <c r="H212" s="114" t="s">
        <v>4</v>
      </c>
      <c r="I212" s="114" t="s">
        <v>72</v>
      </c>
      <c r="J212" s="118" t="s">
        <v>81</v>
      </c>
      <c r="K212" s="304">
        <v>388.35</v>
      </c>
      <c r="L212" s="83"/>
    </row>
    <row r="213" spans="2:11" s="17" customFormat="1" ht="82.5" customHeight="1">
      <c r="B213" s="154" t="s">
        <v>86</v>
      </c>
      <c r="C213" s="117" t="s">
        <v>359</v>
      </c>
      <c r="D213" s="117" t="s">
        <v>4</v>
      </c>
      <c r="E213" s="117" t="s">
        <v>11</v>
      </c>
      <c r="F213" s="113" t="s">
        <v>83</v>
      </c>
      <c r="G213" s="114" t="s">
        <v>67</v>
      </c>
      <c r="H213" s="114" t="s">
        <v>4</v>
      </c>
      <c r="I213" s="114" t="s">
        <v>87</v>
      </c>
      <c r="J213" s="118"/>
      <c r="K213" s="304">
        <f>K214</f>
        <v>211.4</v>
      </c>
    </row>
    <row r="214" spans="2:11" s="17" customFormat="1" ht="42" customHeight="1">
      <c r="B214" s="105" t="s">
        <v>78</v>
      </c>
      <c r="C214" s="117" t="s">
        <v>359</v>
      </c>
      <c r="D214" s="117" t="s">
        <v>4</v>
      </c>
      <c r="E214" s="117" t="s">
        <v>11</v>
      </c>
      <c r="F214" s="113" t="s">
        <v>83</v>
      </c>
      <c r="G214" s="114" t="s">
        <v>67</v>
      </c>
      <c r="H214" s="114" t="s">
        <v>4</v>
      </c>
      <c r="I214" s="114" t="s">
        <v>87</v>
      </c>
      <c r="J214" s="118" t="s">
        <v>79</v>
      </c>
      <c r="K214" s="304">
        <v>211.4</v>
      </c>
    </row>
    <row r="215" spans="2:11" s="17" customFormat="1" ht="33" customHeight="1">
      <c r="B215" s="62" t="s">
        <v>316</v>
      </c>
      <c r="C215" s="85" t="s">
        <v>359</v>
      </c>
      <c r="D215" s="117" t="s">
        <v>4</v>
      </c>
      <c r="E215" s="117" t="s">
        <v>11</v>
      </c>
      <c r="F215" s="113" t="s">
        <v>83</v>
      </c>
      <c r="G215" s="114" t="s">
        <v>67</v>
      </c>
      <c r="H215" s="114" t="s">
        <v>7</v>
      </c>
      <c r="I215" s="114" t="s">
        <v>68</v>
      </c>
      <c r="J215" s="118"/>
      <c r="K215" s="304">
        <f>K216+K218+K222+K220</f>
        <v>19587.1</v>
      </c>
    </row>
    <row r="216" spans="2:11" s="17" customFormat="1" ht="33" customHeight="1">
      <c r="B216" s="62" t="s">
        <v>73</v>
      </c>
      <c r="C216" s="85" t="s">
        <v>359</v>
      </c>
      <c r="D216" s="117" t="s">
        <v>4</v>
      </c>
      <c r="E216" s="117" t="s">
        <v>11</v>
      </c>
      <c r="F216" s="113" t="s">
        <v>83</v>
      </c>
      <c r="G216" s="114" t="s">
        <v>67</v>
      </c>
      <c r="H216" s="114" t="s">
        <v>7</v>
      </c>
      <c r="I216" s="114" t="s">
        <v>89</v>
      </c>
      <c r="J216" s="118"/>
      <c r="K216" s="304">
        <f>K217</f>
        <v>15251.8</v>
      </c>
    </row>
    <row r="217" spans="2:11" s="17" customFormat="1" ht="27.75" customHeight="1">
      <c r="B217" s="62" t="s">
        <v>73</v>
      </c>
      <c r="C217" s="85" t="s">
        <v>359</v>
      </c>
      <c r="D217" s="117" t="s">
        <v>4</v>
      </c>
      <c r="E217" s="117" t="s">
        <v>11</v>
      </c>
      <c r="F217" s="113" t="s">
        <v>83</v>
      </c>
      <c r="G217" s="114" t="s">
        <v>67</v>
      </c>
      <c r="H217" s="114" t="s">
        <v>7</v>
      </c>
      <c r="I217" s="114" t="s">
        <v>89</v>
      </c>
      <c r="J217" s="118" t="s">
        <v>74</v>
      </c>
      <c r="K217" s="304">
        <v>15251.8</v>
      </c>
    </row>
    <row r="218" spans="2:11" s="17" customFormat="1" ht="83.25" customHeight="1">
      <c r="B218" s="106" t="s">
        <v>86</v>
      </c>
      <c r="C218" s="85" t="s">
        <v>359</v>
      </c>
      <c r="D218" s="117" t="s">
        <v>4</v>
      </c>
      <c r="E218" s="117" t="s">
        <v>11</v>
      </c>
      <c r="F218" s="113" t="s">
        <v>83</v>
      </c>
      <c r="G218" s="114" t="s">
        <v>67</v>
      </c>
      <c r="H218" s="114" t="s">
        <v>7</v>
      </c>
      <c r="I218" s="114" t="s">
        <v>87</v>
      </c>
      <c r="J218" s="118"/>
      <c r="K218" s="304">
        <f>K219</f>
        <v>387.9</v>
      </c>
    </row>
    <row r="219" spans="2:11" s="17" customFormat="1" ht="27.75" customHeight="1">
      <c r="B219" s="62" t="s">
        <v>73</v>
      </c>
      <c r="C219" s="85" t="s">
        <v>359</v>
      </c>
      <c r="D219" s="117" t="s">
        <v>4</v>
      </c>
      <c r="E219" s="117" t="s">
        <v>11</v>
      </c>
      <c r="F219" s="113" t="s">
        <v>83</v>
      </c>
      <c r="G219" s="114" t="s">
        <v>67</v>
      </c>
      <c r="H219" s="114" t="s">
        <v>7</v>
      </c>
      <c r="I219" s="114" t="s">
        <v>87</v>
      </c>
      <c r="J219" s="118" t="s">
        <v>74</v>
      </c>
      <c r="K219" s="304">
        <v>387.9</v>
      </c>
    </row>
    <row r="220" spans="2:11" s="17" customFormat="1" ht="90" customHeight="1">
      <c r="B220" s="62" t="s">
        <v>449</v>
      </c>
      <c r="C220" s="85" t="s">
        <v>359</v>
      </c>
      <c r="D220" s="117" t="s">
        <v>4</v>
      </c>
      <c r="E220" s="117" t="s">
        <v>11</v>
      </c>
      <c r="F220" s="113" t="s">
        <v>83</v>
      </c>
      <c r="G220" s="114" t="s">
        <v>67</v>
      </c>
      <c r="H220" s="114" t="s">
        <v>7</v>
      </c>
      <c r="I220" s="114" t="s">
        <v>531</v>
      </c>
      <c r="J220" s="118"/>
      <c r="K220" s="304">
        <f>K221</f>
        <v>0</v>
      </c>
    </row>
    <row r="221" spans="2:11" s="17" customFormat="1" ht="30.75" customHeight="1">
      <c r="B221" s="62" t="s">
        <v>73</v>
      </c>
      <c r="C221" s="85" t="s">
        <v>359</v>
      </c>
      <c r="D221" s="117" t="s">
        <v>4</v>
      </c>
      <c r="E221" s="117" t="s">
        <v>11</v>
      </c>
      <c r="F221" s="113" t="s">
        <v>83</v>
      </c>
      <c r="G221" s="114" t="s">
        <v>67</v>
      </c>
      <c r="H221" s="114" t="s">
        <v>7</v>
      </c>
      <c r="I221" s="114" t="s">
        <v>531</v>
      </c>
      <c r="J221" s="118" t="s">
        <v>74</v>
      </c>
      <c r="K221" s="304">
        <f>8.6-8.6</f>
        <v>0</v>
      </c>
    </row>
    <row r="222" spans="2:11" s="17" customFormat="1" ht="54.75" customHeight="1">
      <c r="B222" s="109" t="s">
        <v>446</v>
      </c>
      <c r="C222" s="85" t="s">
        <v>359</v>
      </c>
      <c r="D222" s="117" t="s">
        <v>4</v>
      </c>
      <c r="E222" s="117" t="s">
        <v>11</v>
      </c>
      <c r="F222" s="113" t="s">
        <v>83</v>
      </c>
      <c r="G222" s="114" t="s">
        <v>67</v>
      </c>
      <c r="H222" s="114" t="s">
        <v>7</v>
      </c>
      <c r="I222" s="159" t="s">
        <v>447</v>
      </c>
      <c r="J222" s="118"/>
      <c r="K222" s="304">
        <f>K223</f>
        <v>3947.4</v>
      </c>
    </row>
    <row r="223" spans="2:12" s="17" customFormat="1" ht="24" customHeight="1">
      <c r="B223" s="109" t="s">
        <v>90</v>
      </c>
      <c r="C223" s="85" t="s">
        <v>359</v>
      </c>
      <c r="D223" s="117" t="s">
        <v>4</v>
      </c>
      <c r="E223" s="117" t="s">
        <v>11</v>
      </c>
      <c r="F223" s="113" t="s">
        <v>83</v>
      </c>
      <c r="G223" s="114" t="s">
        <v>67</v>
      </c>
      <c r="H223" s="114" t="s">
        <v>7</v>
      </c>
      <c r="I223" s="130" t="s">
        <v>447</v>
      </c>
      <c r="J223" s="118" t="s">
        <v>74</v>
      </c>
      <c r="K223" s="304">
        <f>205+3000+742.4</f>
        <v>3947.4</v>
      </c>
      <c r="L223" s="75"/>
    </row>
    <row r="224" spans="2:11" s="17" customFormat="1" ht="35.25" customHeight="1">
      <c r="B224" s="105" t="s">
        <v>477</v>
      </c>
      <c r="C224" s="117" t="s">
        <v>359</v>
      </c>
      <c r="D224" s="117" t="s">
        <v>4</v>
      </c>
      <c r="E224" s="117" t="s">
        <v>11</v>
      </c>
      <c r="F224" s="113" t="s">
        <v>478</v>
      </c>
      <c r="G224" s="114" t="s">
        <v>67</v>
      </c>
      <c r="H224" s="114" t="s">
        <v>5</v>
      </c>
      <c r="I224" s="114" t="s">
        <v>68</v>
      </c>
      <c r="J224" s="118"/>
      <c r="K224" s="304">
        <f>K225</f>
        <v>341.40000000000003</v>
      </c>
    </row>
    <row r="225" spans="2:11" s="17" customFormat="1" ht="41.25" customHeight="1">
      <c r="B225" s="154" t="s">
        <v>476</v>
      </c>
      <c r="C225" s="117" t="s">
        <v>359</v>
      </c>
      <c r="D225" s="117" t="s">
        <v>4</v>
      </c>
      <c r="E225" s="117" t="s">
        <v>11</v>
      </c>
      <c r="F225" s="113" t="s">
        <v>478</v>
      </c>
      <c r="G225" s="114" t="s">
        <v>67</v>
      </c>
      <c r="H225" s="114" t="s">
        <v>5</v>
      </c>
      <c r="I225" s="114" t="s">
        <v>470</v>
      </c>
      <c r="J225" s="118"/>
      <c r="K225" s="304">
        <f>K226+K227</f>
        <v>341.40000000000003</v>
      </c>
    </row>
    <row r="226" spans="2:11" s="17" customFormat="1" ht="39" customHeight="1">
      <c r="B226" s="105" t="s">
        <v>73</v>
      </c>
      <c r="C226" s="117" t="s">
        <v>359</v>
      </c>
      <c r="D226" s="117" t="s">
        <v>4</v>
      </c>
      <c r="E226" s="117" t="s">
        <v>11</v>
      </c>
      <c r="F226" s="113" t="s">
        <v>478</v>
      </c>
      <c r="G226" s="114" t="s">
        <v>67</v>
      </c>
      <c r="H226" s="114" t="s">
        <v>5</v>
      </c>
      <c r="I226" s="114" t="s">
        <v>470</v>
      </c>
      <c r="J226" s="118" t="s">
        <v>74</v>
      </c>
      <c r="K226" s="304">
        <v>268.1</v>
      </c>
    </row>
    <row r="227" spans="2:11" s="17" customFormat="1" ht="34.5" customHeight="1">
      <c r="B227" s="105" t="s">
        <v>78</v>
      </c>
      <c r="C227" s="117" t="s">
        <v>359</v>
      </c>
      <c r="D227" s="117" t="s">
        <v>4</v>
      </c>
      <c r="E227" s="117" t="s">
        <v>11</v>
      </c>
      <c r="F227" s="113" t="s">
        <v>478</v>
      </c>
      <c r="G227" s="114" t="s">
        <v>67</v>
      </c>
      <c r="H227" s="114" t="s">
        <v>5</v>
      </c>
      <c r="I227" s="114" t="s">
        <v>470</v>
      </c>
      <c r="J227" s="118" t="s">
        <v>79</v>
      </c>
      <c r="K227" s="304">
        <f>61.3+12</f>
        <v>73.3</v>
      </c>
    </row>
    <row r="228" spans="2:11" s="17" customFormat="1" ht="44.25" customHeight="1">
      <c r="B228" s="106" t="s">
        <v>91</v>
      </c>
      <c r="C228" s="85" t="s">
        <v>359</v>
      </c>
      <c r="D228" s="117" t="s">
        <v>4</v>
      </c>
      <c r="E228" s="117" t="s">
        <v>11</v>
      </c>
      <c r="F228" s="78" t="s">
        <v>9</v>
      </c>
      <c r="G228" s="78" t="s">
        <v>67</v>
      </c>
      <c r="H228" s="78" t="s">
        <v>5</v>
      </c>
      <c r="I228" s="78" t="s">
        <v>68</v>
      </c>
      <c r="J228" s="118"/>
      <c r="K228" s="304">
        <f>K229</f>
        <v>833</v>
      </c>
    </row>
    <row r="229" spans="2:11" s="17" customFormat="1" ht="31.5" customHeight="1">
      <c r="B229" s="106" t="s">
        <v>92</v>
      </c>
      <c r="C229" s="85" t="s">
        <v>359</v>
      </c>
      <c r="D229" s="117" t="s">
        <v>4</v>
      </c>
      <c r="E229" s="117" t="s">
        <v>11</v>
      </c>
      <c r="F229" s="123" t="s">
        <v>9</v>
      </c>
      <c r="G229" s="156" t="s">
        <v>70</v>
      </c>
      <c r="H229" s="156" t="s">
        <v>5</v>
      </c>
      <c r="I229" s="85" t="s">
        <v>68</v>
      </c>
      <c r="J229" s="118"/>
      <c r="K229" s="304">
        <f>K230</f>
        <v>833</v>
      </c>
    </row>
    <row r="230" spans="2:11" s="17" customFormat="1" ht="47.25" customHeight="1">
      <c r="B230" s="62" t="s">
        <v>93</v>
      </c>
      <c r="C230" s="85" t="s">
        <v>359</v>
      </c>
      <c r="D230" s="117" t="s">
        <v>4</v>
      </c>
      <c r="E230" s="117" t="s">
        <v>11</v>
      </c>
      <c r="F230" s="78" t="s">
        <v>9</v>
      </c>
      <c r="G230" s="78" t="s">
        <v>70</v>
      </c>
      <c r="H230" s="78" t="s">
        <v>4</v>
      </c>
      <c r="I230" s="78" t="s">
        <v>68</v>
      </c>
      <c r="J230" s="118"/>
      <c r="K230" s="304">
        <f>K231</f>
        <v>833</v>
      </c>
    </row>
    <row r="231" spans="2:11" s="17" customFormat="1" ht="85.5" customHeight="1">
      <c r="B231" s="62" t="s">
        <v>450</v>
      </c>
      <c r="C231" s="85" t="s">
        <v>359</v>
      </c>
      <c r="D231" s="117" t="s">
        <v>4</v>
      </c>
      <c r="E231" s="117" t="s">
        <v>11</v>
      </c>
      <c r="F231" s="123" t="s">
        <v>9</v>
      </c>
      <c r="G231" s="156" t="s">
        <v>70</v>
      </c>
      <c r="H231" s="156" t="s">
        <v>4</v>
      </c>
      <c r="I231" s="114" t="s">
        <v>532</v>
      </c>
      <c r="J231" s="118"/>
      <c r="K231" s="304">
        <f>K232+K233</f>
        <v>833</v>
      </c>
    </row>
    <row r="232" spans="2:11" s="17" customFormat="1" ht="30.75" customHeight="1">
      <c r="B232" s="62" t="s">
        <v>73</v>
      </c>
      <c r="C232" s="85" t="s">
        <v>359</v>
      </c>
      <c r="D232" s="117" t="s">
        <v>4</v>
      </c>
      <c r="E232" s="117" t="s">
        <v>11</v>
      </c>
      <c r="F232" s="123" t="s">
        <v>9</v>
      </c>
      <c r="G232" s="156" t="s">
        <v>70</v>
      </c>
      <c r="H232" s="156" t="s">
        <v>4</v>
      </c>
      <c r="I232" s="114" t="s">
        <v>532</v>
      </c>
      <c r="J232" s="118" t="s">
        <v>74</v>
      </c>
      <c r="K232" s="304">
        <f>492.5+98.5</f>
        <v>591</v>
      </c>
    </row>
    <row r="233" spans="2:11" s="17" customFormat="1" ht="30.75" customHeight="1">
      <c r="B233" s="62" t="s">
        <v>78</v>
      </c>
      <c r="C233" s="85" t="s">
        <v>359</v>
      </c>
      <c r="D233" s="117" t="s">
        <v>4</v>
      </c>
      <c r="E233" s="117" t="s">
        <v>11</v>
      </c>
      <c r="F233" s="123" t="s">
        <v>9</v>
      </c>
      <c r="G233" s="156" t="s">
        <v>70</v>
      </c>
      <c r="H233" s="156" t="s">
        <v>4</v>
      </c>
      <c r="I233" s="114" t="s">
        <v>532</v>
      </c>
      <c r="J233" s="118" t="s">
        <v>79</v>
      </c>
      <c r="K233" s="304">
        <v>242</v>
      </c>
    </row>
    <row r="234" spans="2:11" s="17" customFormat="1" ht="16.5" customHeight="1">
      <c r="B234" s="62" t="s">
        <v>12</v>
      </c>
      <c r="C234" s="85" t="s">
        <v>359</v>
      </c>
      <c r="D234" s="118" t="s">
        <v>4</v>
      </c>
      <c r="E234" s="118" t="s">
        <v>13</v>
      </c>
      <c r="F234" s="113"/>
      <c r="G234" s="114"/>
      <c r="H234" s="114"/>
      <c r="I234" s="114"/>
      <c r="J234" s="120"/>
      <c r="K234" s="304">
        <f>K235</f>
        <v>7.4</v>
      </c>
    </row>
    <row r="235" spans="2:11" s="17" customFormat="1" ht="16.5" customHeight="1">
      <c r="B235" s="62" t="s">
        <v>94</v>
      </c>
      <c r="C235" s="85" t="s">
        <v>359</v>
      </c>
      <c r="D235" s="118" t="s">
        <v>4</v>
      </c>
      <c r="E235" s="118" t="s">
        <v>13</v>
      </c>
      <c r="F235" s="113" t="s">
        <v>95</v>
      </c>
      <c r="G235" s="114" t="s">
        <v>67</v>
      </c>
      <c r="H235" s="114" t="s">
        <v>5</v>
      </c>
      <c r="I235" s="114" t="s">
        <v>68</v>
      </c>
      <c r="J235" s="120"/>
      <c r="K235" s="304">
        <f>K236</f>
        <v>7.4</v>
      </c>
    </row>
    <row r="236" spans="2:11" s="17" customFormat="1" ht="47.25" customHeight="1">
      <c r="B236" s="109" t="s">
        <v>96</v>
      </c>
      <c r="C236" s="85" t="s">
        <v>359</v>
      </c>
      <c r="D236" s="118" t="s">
        <v>4</v>
      </c>
      <c r="E236" s="118" t="s">
        <v>13</v>
      </c>
      <c r="F236" s="113" t="s">
        <v>95</v>
      </c>
      <c r="G236" s="114" t="s">
        <v>67</v>
      </c>
      <c r="H236" s="114" t="s">
        <v>5</v>
      </c>
      <c r="I236" s="114" t="s">
        <v>97</v>
      </c>
      <c r="J236" s="120"/>
      <c r="K236" s="304">
        <f>K237</f>
        <v>7.4</v>
      </c>
    </row>
    <row r="237" spans="2:11" s="17" customFormat="1" ht="30" customHeight="1">
      <c r="B237" s="62" t="s">
        <v>78</v>
      </c>
      <c r="C237" s="85" t="s">
        <v>359</v>
      </c>
      <c r="D237" s="118" t="s">
        <v>4</v>
      </c>
      <c r="E237" s="118" t="s">
        <v>13</v>
      </c>
      <c r="F237" s="113" t="s">
        <v>95</v>
      </c>
      <c r="G237" s="114" t="s">
        <v>67</v>
      </c>
      <c r="H237" s="114" t="s">
        <v>5</v>
      </c>
      <c r="I237" s="114" t="s">
        <v>97</v>
      </c>
      <c r="J237" s="120">
        <v>240</v>
      </c>
      <c r="K237" s="304">
        <v>7.4</v>
      </c>
    </row>
    <row r="238" spans="2:11" s="17" customFormat="1" ht="16.5" customHeight="1">
      <c r="B238" s="62" t="s">
        <v>16</v>
      </c>
      <c r="C238" s="85" t="s">
        <v>359</v>
      </c>
      <c r="D238" s="117" t="s">
        <v>4</v>
      </c>
      <c r="E238" s="117" t="s">
        <v>17</v>
      </c>
      <c r="F238" s="113"/>
      <c r="G238" s="114"/>
      <c r="H238" s="114"/>
      <c r="I238" s="114"/>
      <c r="J238" s="118"/>
      <c r="K238" s="304">
        <f>K239</f>
        <v>100</v>
      </c>
    </row>
    <row r="239" spans="2:11" s="17" customFormat="1" ht="16.5" customHeight="1">
      <c r="B239" s="62" t="s">
        <v>101</v>
      </c>
      <c r="C239" s="85" t="s">
        <v>359</v>
      </c>
      <c r="D239" s="117" t="s">
        <v>4</v>
      </c>
      <c r="E239" s="117" t="s">
        <v>17</v>
      </c>
      <c r="F239" s="113" t="s">
        <v>102</v>
      </c>
      <c r="G239" s="114" t="s">
        <v>67</v>
      </c>
      <c r="H239" s="114" t="s">
        <v>5</v>
      </c>
      <c r="I239" s="114" t="s">
        <v>68</v>
      </c>
      <c r="J239" s="118"/>
      <c r="K239" s="304">
        <f>K240</f>
        <v>100</v>
      </c>
    </row>
    <row r="240" spans="2:11" s="17" customFormat="1" ht="29.25" customHeight="1">
      <c r="B240" s="62" t="s">
        <v>103</v>
      </c>
      <c r="C240" s="85" t="s">
        <v>359</v>
      </c>
      <c r="D240" s="117" t="s">
        <v>4</v>
      </c>
      <c r="E240" s="117" t="s">
        <v>17</v>
      </c>
      <c r="F240" s="113" t="s">
        <v>102</v>
      </c>
      <c r="G240" s="114" t="s">
        <v>104</v>
      </c>
      <c r="H240" s="114" t="s">
        <v>5</v>
      </c>
      <c r="I240" s="114" t="s">
        <v>68</v>
      </c>
      <c r="J240" s="118"/>
      <c r="K240" s="304">
        <f>K241</f>
        <v>100</v>
      </c>
    </row>
    <row r="241" spans="2:11" s="17" customFormat="1" ht="15.75" customHeight="1">
      <c r="B241" s="62" t="s">
        <v>105</v>
      </c>
      <c r="C241" s="85" t="s">
        <v>359</v>
      </c>
      <c r="D241" s="117" t="s">
        <v>4</v>
      </c>
      <c r="E241" s="117" t="s">
        <v>17</v>
      </c>
      <c r="F241" s="113" t="s">
        <v>102</v>
      </c>
      <c r="G241" s="114" t="s">
        <v>104</v>
      </c>
      <c r="H241" s="114" t="s">
        <v>5</v>
      </c>
      <c r="I241" s="114" t="s">
        <v>68</v>
      </c>
      <c r="J241" s="118" t="s">
        <v>106</v>
      </c>
      <c r="K241" s="304">
        <v>100</v>
      </c>
    </row>
    <row r="242" spans="2:11" s="17" customFormat="1" ht="15.75" customHeight="1">
      <c r="B242" s="106" t="s">
        <v>18</v>
      </c>
      <c r="C242" s="85" t="s">
        <v>359</v>
      </c>
      <c r="D242" s="118" t="s">
        <v>4</v>
      </c>
      <c r="E242" s="118" t="s">
        <v>19</v>
      </c>
      <c r="F242" s="113"/>
      <c r="G242" s="114"/>
      <c r="H242" s="114"/>
      <c r="I242" s="114"/>
      <c r="J242" s="118"/>
      <c r="K242" s="304">
        <f>K243+K265+K277+K283+K290+K297+K256+K273</f>
        <v>49895.72</v>
      </c>
    </row>
    <row r="243" spans="2:11" s="17" customFormat="1" ht="39" customHeight="1">
      <c r="B243" s="62" t="s">
        <v>120</v>
      </c>
      <c r="C243" s="85" t="s">
        <v>359</v>
      </c>
      <c r="D243" s="118" t="s">
        <v>4</v>
      </c>
      <c r="E243" s="118" t="s">
        <v>19</v>
      </c>
      <c r="F243" s="113" t="s">
        <v>121</v>
      </c>
      <c r="G243" s="114" t="s">
        <v>67</v>
      </c>
      <c r="H243" s="114" t="s">
        <v>5</v>
      </c>
      <c r="I243" s="114" t="s">
        <v>68</v>
      </c>
      <c r="J243" s="118"/>
      <c r="K243" s="304">
        <f>K244+K250</f>
        <v>20963.100000000002</v>
      </c>
    </row>
    <row r="244" spans="2:11" s="17" customFormat="1" ht="31.5" customHeight="1">
      <c r="B244" s="62" t="s">
        <v>122</v>
      </c>
      <c r="C244" s="85" t="s">
        <v>359</v>
      </c>
      <c r="D244" s="118" t="s">
        <v>4</v>
      </c>
      <c r="E244" s="118" t="s">
        <v>19</v>
      </c>
      <c r="F244" s="113" t="s">
        <v>121</v>
      </c>
      <c r="G244" s="114" t="s">
        <v>67</v>
      </c>
      <c r="H244" s="114" t="s">
        <v>4</v>
      </c>
      <c r="I244" s="114" t="s">
        <v>68</v>
      </c>
      <c r="J244" s="118"/>
      <c r="K244" s="304">
        <f>K246+K248+K245</f>
        <v>19938.2</v>
      </c>
    </row>
    <row r="245" spans="2:11" s="17" customFormat="1" ht="24.75" customHeight="1">
      <c r="B245" s="106" t="s">
        <v>125</v>
      </c>
      <c r="C245" s="87" t="s">
        <v>359</v>
      </c>
      <c r="D245" s="117" t="s">
        <v>4</v>
      </c>
      <c r="E245" s="123" t="s">
        <v>19</v>
      </c>
      <c r="F245" s="113" t="s">
        <v>121</v>
      </c>
      <c r="G245" s="114" t="s">
        <v>67</v>
      </c>
      <c r="H245" s="114" t="s">
        <v>4</v>
      </c>
      <c r="I245" s="114" t="s">
        <v>127</v>
      </c>
      <c r="J245" s="118" t="s">
        <v>126</v>
      </c>
      <c r="K245" s="304">
        <v>10680</v>
      </c>
    </row>
    <row r="246" spans="2:11" s="17" customFormat="1" ht="92.25" customHeight="1">
      <c r="B246" s="62" t="s">
        <v>123</v>
      </c>
      <c r="C246" s="85" t="s">
        <v>359</v>
      </c>
      <c r="D246" s="118" t="s">
        <v>4</v>
      </c>
      <c r="E246" s="118" t="s">
        <v>19</v>
      </c>
      <c r="F246" s="113" t="s">
        <v>121</v>
      </c>
      <c r="G246" s="114" t="s">
        <v>67</v>
      </c>
      <c r="H246" s="114" t="s">
        <v>4</v>
      </c>
      <c r="I246" s="114" t="s">
        <v>124</v>
      </c>
      <c r="J246" s="118"/>
      <c r="K246" s="304">
        <f>K247</f>
        <v>4055.9</v>
      </c>
    </row>
    <row r="247" spans="2:11" s="17" customFormat="1" ht="22.5" customHeight="1">
      <c r="B247" s="106" t="s">
        <v>125</v>
      </c>
      <c r="C247" s="87" t="s">
        <v>359</v>
      </c>
      <c r="D247" s="117" t="s">
        <v>4</v>
      </c>
      <c r="E247" s="123" t="s">
        <v>19</v>
      </c>
      <c r="F247" s="113" t="s">
        <v>121</v>
      </c>
      <c r="G247" s="114" t="s">
        <v>67</v>
      </c>
      <c r="H247" s="114" t="s">
        <v>4</v>
      </c>
      <c r="I247" s="114" t="s">
        <v>124</v>
      </c>
      <c r="J247" s="118" t="s">
        <v>126</v>
      </c>
      <c r="K247" s="304">
        <f>3314.4+741.5</f>
        <v>4055.9</v>
      </c>
    </row>
    <row r="248" spans="2:11" s="17" customFormat="1" ht="50.25" customHeight="1">
      <c r="B248" s="109" t="s">
        <v>446</v>
      </c>
      <c r="C248" s="87" t="s">
        <v>359</v>
      </c>
      <c r="D248" s="117" t="s">
        <v>4</v>
      </c>
      <c r="E248" s="123" t="s">
        <v>19</v>
      </c>
      <c r="F248" s="113" t="s">
        <v>121</v>
      </c>
      <c r="G248" s="114" t="s">
        <v>67</v>
      </c>
      <c r="H248" s="114" t="s">
        <v>4</v>
      </c>
      <c r="I248" s="90" t="s">
        <v>447</v>
      </c>
      <c r="J248" s="118"/>
      <c r="K248" s="304">
        <f>K249</f>
        <v>5202.3</v>
      </c>
    </row>
    <row r="249" spans="2:11" s="17" customFormat="1" ht="22.5" customHeight="1">
      <c r="B249" s="109" t="s">
        <v>90</v>
      </c>
      <c r="C249" s="87" t="s">
        <v>359</v>
      </c>
      <c r="D249" s="117" t="s">
        <v>4</v>
      </c>
      <c r="E249" s="123" t="s">
        <v>19</v>
      </c>
      <c r="F249" s="113" t="s">
        <v>121</v>
      </c>
      <c r="G249" s="114" t="s">
        <v>67</v>
      </c>
      <c r="H249" s="114" t="s">
        <v>4</v>
      </c>
      <c r="I249" s="100" t="s">
        <v>447</v>
      </c>
      <c r="J249" s="118" t="s">
        <v>126</v>
      </c>
      <c r="K249" s="304">
        <v>5202.3</v>
      </c>
    </row>
    <row r="250" spans="2:11" s="17" customFormat="1" ht="27.75" customHeight="1">
      <c r="B250" s="62" t="s">
        <v>84</v>
      </c>
      <c r="C250" s="87" t="s">
        <v>359</v>
      </c>
      <c r="D250" s="117" t="s">
        <v>4</v>
      </c>
      <c r="E250" s="123" t="s">
        <v>19</v>
      </c>
      <c r="F250" s="113" t="s">
        <v>121</v>
      </c>
      <c r="G250" s="114" t="s">
        <v>67</v>
      </c>
      <c r="H250" s="114" t="s">
        <v>7</v>
      </c>
      <c r="I250" s="114" t="s">
        <v>68</v>
      </c>
      <c r="J250" s="118"/>
      <c r="K250" s="304">
        <f>K251+K254+K255</f>
        <v>1024.9</v>
      </c>
    </row>
    <row r="251" spans="2:11" s="17" customFormat="1" ht="87.75" customHeight="1">
      <c r="B251" s="62" t="s">
        <v>123</v>
      </c>
      <c r="C251" s="87" t="s">
        <v>359</v>
      </c>
      <c r="D251" s="117" t="s">
        <v>4</v>
      </c>
      <c r="E251" s="117" t="s">
        <v>19</v>
      </c>
      <c r="F251" s="78" t="s">
        <v>121</v>
      </c>
      <c r="G251" s="78" t="s">
        <v>67</v>
      </c>
      <c r="H251" s="78" t="s">
        <v>7</v>
      </c>
      <c r="I251" s="135" t="s">
        <v>124</v>
      </c>
      <c r="J251" s="118"/>
      <c r="K251" s="304">
        <f>K252+K253</f>
        <v>754.9</v>
      </c>
    </row>
    <row r="252" spans="2:11" s="17" customFormat="1" ht="27.75" customHeight="1">
      <c r="B252" s="62" t="s">
        <v>78</v>
      </c>
      <c r="C252" s="87" t="s">
        <v>359</v>
      </c>
      <c r="D252" s="117" t="s">
        <v>4</v>
      </c>
      <c r="E252" s="117" t="s">
        <v>19</v>
      </c>
      <c r="F252" s="123" t="s">
        <v>121</v>
      </c>
      <c r="G252" s="156" t="s">
        <v>67</v>
      </c>
      <c r="H252" s="156" t="s">
        <v>7</v>
      </c>
      <c r="I252" s="90" t="s">
        <v>124</v>
      </c>
      <c r="J252" s="118" t="s">
        <v>79</v>
      </c>
      <c r="K252" s="304">
        <f>754.9-0.3</f>
        <v>754.6</v>
      </c>
    </row>
    <row r="253" spans="2:11" s="17" customFormat="1" ht="27.75" customHeight="1">
      <c r="B253" s="62" t="s">
        <v>80</v>
      </c>
      <c r="C253" s="87" t="s">
        <v>359</v>
      </c>
      <c r="D253" s="117" t="s">
        <v>4</v>
      </c>
      <c r="E253" s="117" t="s">
        <v>19</v>
      </c>
      <c r="F253" s="123" t="s">
        <v>121</v>
      </c>
      <c r="G253" s="156" t="s">
        <v>67</v>
      </c>
      <c r="H253" s="156" t="s">
        <v>7</v>
      </c>
      <c r="I253" s="90" t="s">
        <v>124</v>
      </c>
      <c r="J253" s="118" t="s">
        <v>81</v>
      </c>
      <c r="K253" s="304">
        <f>0+0.3</f>
        <v>0.3</v>
      </c>
    </row>
    <row r="254" spans="2:11" s="17" customFormat="1" ht="27.75" customHeight="1">
      <c r="B254" s="62" t="s">
        <v>78</v>
      </c>
      <c r="C254" s="87" t="s">
        <v>359</v>
      </c>
      <c r="D254" s="117" t="s">
        <v>4</v>
      </c>
      <c r="E254" s="123" t="s">
        <v>19</v>
      </c>
      <c r="F254" s="123" t="s">
        <v>121</v>
      </c>
      <c r="G254" s="156" t="s">
        <v>67</v>
      </c>
      <c r="H254" s="156" t="s">
        <v>7</v>
      </c>
      <c r="I254" s="114" t="s">
        <v>127</v>
      </c>
      <c r="J254" s="118" t="s">
        <v>79</v>
      </c>
      <c r="K254" s="304">
        <v>250</v>
      </c>
    </row>
    <row r="255" spans="2:11" s="17" customFormat="1" ht="18.75" customHeight="1">
      <c r="B255" s="160" t="s">
        <v>80</v>
      </c>
      <c r="C255" s="87" t="s">
        <v>359</v>
      </c>
      <c r="D255" s="117" t="s">
        <v>4</v>
      </c>
      <c r="E255" s="123" t="s">
        <v>19</v>
      </c>
      <c r="F255" s="123" t="s">
        <v>121</v>
      </c>
      <c r="G255" s="156" t="s">
        <v>67</v>
      </c>
      <c r="H255" s="156" t="s">
        <v>7</v>
      </c>
      <c r="I255" s="114" t="s">
        <v>127</v>
      </c>
      <c r="J255" s="118" t="s">
        <v>81</v>
      </c>
      <c r="K255" s="304">
        <v>20</v>
      </c>
    </row>
    <row r="256" spans="2:11" s="17" customFormat="1" ht="39" customHeight="1">
      <c r="B256" s="160" t="s">
        <v>422</v>
      </c>
      <c r="C256" s="87" t="s">
        <v>359</v>
      </c>
      <c r="D256" s="117" t="s">
        <v>4</v>
      </c>
      <c r="E256" s="123" t="s">
        <v>19</v>
      </c>
      <c r="F256" s="123" t="s">
        <v>423</v>
      </c>
      <c r="G256" s="156" t="s">
        <v>67</v>
      </c>
      <c r="H256" s="156" t="s">
        <v>5</v>
      </c>
      <c r="I256" s="114" t="s">
        <v>68</v>
      </c>
      <c r="J256" s="118"/>
      <c r="K256" s="304">
        <f>K257+K260</f>
        <v>9521.7</v>
      </c>
    </row>
    <row r="257" spans="2:11" s="17" customFormat="1" ht="32.25" customHeight="1">
      <c r="B257" s="62" t="s">
        <v>84</v>
      </c>
      <c r="C257" s="87" t="s">
        <v>359</v>
      </c>
      <c r="D257" s="117" t="s">
        <v>4</v>
      </c>
      <c r="E257" s="123" t="s">
        <v>19</v>
      </c>
      <c r="F257" s="123" t="s">
        <v>423</v>
      </c>
      <c r="G257" s="156" t="s">
        <v>67</v>
      </c>
      <c r="H257" s="156" t="s">
        <v>4</v>
      </c>
      <c r="I257" s="114" t="s">
        <v>68</v>
      </c>
      <c r="J257" s="118"/>
      <c r="K257" s="304">
        <f>K258+K259</f>
        <v>1110</v>
      </c>
    </row>
    <row r="258" spans="2:11" s="17" customFormat="1" ht="25.5" customHeight="1">
      <c r="B258" s="62" t="s">
        <v>78</v>
      </c>
      <c r="C258" s="87" t="s">
        <v>359</v>
      </c>
      <c r="D258" s="117" t="s">
        <v>4</v>
      </c>
      <c r="E258" s="123" t="s">
        <v>19</v>
      </c>
      <c r="F258" s="123" t="s">
        <v>423</v>
      </c>
      <c r="G258" s="156" t="s">
        <v>67</v>
      </c>
      <c r="H258" s="156" t="s">
        <v>4</v>
      </c>
      <c r="I258" s="114" t="s">
        <v>130</v>
      </c>
      <c r="J258" s="118" t="s">
        <v>79</v>
      </c>
      <c r="K258" s="304">
        <v>1100</v>
      </c>
    </row>
    <row r="259" spans="2:11" s="17" customFormat="1" ht="18.75" customHeight="1">
      <c r="B259" s="62" t="s">
        <v>80</v>
      </c>
      <c r="C259" s="87" t="s">
        <v>359</v>
      </c>
      <c r="D259" s="117" t="s">
        <v>4</v>
      </c>
      <c r="E259" s="123" t="s">
        <v>19</v>
      </c>
      <c r="F259" s="123" t="s">
        <v>423</v>
      </c>
      <c r="G259" s="156" t="s">
        <v>67</v>
      </c>
      <c r="H259" s="156" t="s">
        <v>4</v>
      </c>
      <c r="I259" s="114" t="s">
        <v>130</v>
      </c>
      <c r="J259" s="118" t="s">
        <v>81</v>
      </c>
      <c r="K259" s="304">
        <v>10</v>
      </c>
    </row>
    <row r="260" spans="2:11" s="17" customFormat="1" ht="32.25" customHeight="1">
      <c r="B260" s="62" t="s">
        <v>122</v>
      </c>
      <c r="C260" s="87" t="s">
        <v>359</v>
      </c>
      <c r="D260" s="117" t="s">
        <v>4</v>
      </c>
      <c r="E260" s="123" t="s">
        <v>19</v>
      </c>
      <c r="F260" s="123" t="s">
        <v>423</v>
      </c>
      <c r="G260" s="156" t="s">
        <v>67</v>
      </c>
      <c r="H260" s="156" t="s">
        <v>7</v>
      </c>
      <c r="I260" s="114" t="s">
        <v>68</v>
      </c>
      <c r="J260" s="118"/>
      <c r="K260" s="304">
        <f>K261+K263</f>
        <v>8411.7</v>
      </c>
    </row>
    <row r="261" spans="2:11" s="17" customFormat="1" ht="32.25" customHeight="1">
      <c r="B261" s="62" t="s">
        <v>165</v>
      </c>
      <c r="C261" s="87" t="s">
        <v>359</v>
      </c>
      <c r="D261" s="117" t="s">
        <v>4</v>
      </c>
      <c r="E261" s="123" t="s">
        <v>19</v>
      </c>
      <c r="F261" s="123" t="s">
        <v>423</v>
      </c>
      <c r="G261" s="156" t="s">
        <v>67</v>
      </c>
      <c r="H261" s="156" t="s">
        <v>7</v>
      </c>
      <c r="I261" s="114" t="s">
        <v>130</v>
      </c>
      <c r="J261" s="118"/>
      <c r="K261" s="304">
        <f>K262</f>
        <v>7277.6</v>
      </c>
    </row>
    <row r="262" spans="2:11" s="17" customFormat="1" ht="30.75" customHeight="1">
      <c r="B262" s="106" t="s">
        <v>125</v>
      </c>
      <c r="C262" s="87" t="s">
        <v>359</v>
      </c>
      <c r="D262" s="117" t="s">
        <v>4</v>
      </c>
      <c r="E262" s="123" t="s">
        <v>19</v>
      </c>
      <c r="F262" s="123" t="s">
        <v>423</v>
      </c>
      <c r="G262" s="156" t="s">
        <v>67</v>
      </c>
      <c r="H262" s="156" t="s">
        <v>7</v>
      </c>
      <c r="I262" s="114" t="s">
        <v>130</v>
      </c>
      <c r="J262" s="118" t="s">
        <v>126</v>
      </c>
      <c r="K262" s="304">
        <v>7277.6</v>
      </c>
    </row>
    <row r="263" spans="2:11" s="17" customFormat="1" ht="58.5" customHeight="1">
      <c r="B263" s="109" t="s">
        <v>446</v>
      </c>
      <c r="C263" s="87" t="s">
        <v>359</v>
      </c>
      <c r="D263" s="117" t="s">
        <v>4</v>
      </c>
      <c r="E263" s="123" t="s">
        <v>19</v>
      </c>
      <c r="F263" s="123" t="s">
        <v>423</v>
      </c>
      <c r="G263" s="156" t="s">
        <v>67</v>
      </c>
      <c r="H263" s="156" t="s">
        <v>7</v>
      </c>
      <c r="I263" s="114" t="s">
        <v>447</v>
      </c>
      <c r="J263" s="118"/>
      <c r="K263" s="304">
        <f>K264</f>
        <v>1134.1</v>
      </c>
    </row>
    <row r="264" spans="2:12" s="17" customFormat="1" ht="26.25" customHeight="1">
      <c r="B264" s="109" t="s">
        <v>90</v>
      </c>
      <c r="C264" s="87" t="s">
        <v>359</v>
      </c>
      <c r="D264" s="117" t="s">
        <v>4</v>
      </c>
      <c r="E264" s="123" t="s">
        <v>19</v>
      </c>
      <c r="F264" s="123" t="s">
        <v>423</v>
      </c>
      <c r="G264" s="156" t="s">
        <v>67</v>
      </c>
      <c r="H264" s="156" t="s">
        <v>7</v>
      </c>
      <c r="I264" s="114" t="s">
        <v>447</v>
      </c>
      <c r="J264" s="118" t="s">
        <v>126</v>
      </c>
      <c r="K264" s="304">
        <v>1134.1</v>
      </c>
      <c r="L264" s="75"/>
    </row>
    <row r="265" spans="2:11" s="17" customFormat="1" ht="27.75" customHeight="1">
      <c r="B265" s="106" t="s">
        <v>128</v>
      </c>
      <c r="C265" s="87" t="s">
        <v>359</v>
      </c>
      <c r="D265" s="117" t="s">
        <v>4</v>
      </c>
      <c r="E265" s="123" t="s">
        <v>19</v>
      </c>
      <c r="F265" s="113" t="s">
        <v>112</v>
      </c>
      <c r="G265" s="114" t="s">
        <v>67</v>
      </c>
      <c r="H265" s="114" t="s">
        <v>5</v>
      </c>
      <c r="I265" s="114" t="s">
        <v>68</v>
      </c>
      <c r="J265" s="118"/>
      <c r="K265" s="304">
        <f>K266+K268+K271</f>
        <v>822</v>
      </c>
    </row>
    <row r="266" spans="2:11" s="17" customFormat="1" ht="33" customHeight="1">
      <c r="B266" s="62" t="s">
        <v>111</v>
      </c>
      <c r="C266" s="85" t="s">
        <v>359</v>
      </c>
      <c r="D266" s="118" t="s">
        <v>4</v>
      </c>
      <c r="E266" s="118" t="s">
        <v>19</v>
      </c>
      <c r="F266" s="113" t="s">
        <v>112</v>
      </c>
      <c r="G266" s="114" t="s">
        <v>67</v>
      </c>
      <c r="H266" s="114" t="s">
        <v>5</v>
      </c>
      <c r="I266" s="114" t="s">
        <v>113</v>
      </c>
      <c r="J266" s="118"/>
      <c r="K266" s="304">
        <f>K267</f>
        <v>450</v>
      </c>
    </row>
    <row r="267" spans="2:11" s="22" customFormat="1" ht="35.25" customHeight="1">
      <c r="B267" s="161" t="s">
        <v>114</v>
      </c>
      <c r="C267" s="85" t="s">
        <v>359</v>
      </c>
      <c r="D267" s="118" t="s">
        <v>4</v>
      </c>
      <c r="E267" s="118" t="s">
        <v>19</v>
      </c>
      <c r="F267" s="113" t="s">
        <v>112</v>
      </c>
      <c r="G267" s="114" t="s">
        <v>67</v>
      </c>
      <c r="H267" s="114" t="s">
        <v>5</v>
      </c>
      <c r="I267" s="114" t="s">
        <v>113</v>
      </c>
      <c r="J267" s="118" t="s">
        <v>115</v>
      </c>
      <c r="K267" s="304">
        <v>450</v>
      </c>
    </row>
    <row r="268" spans="2:11" s="22" customFormat="1" ht="35.25" customHeight="1">
      <c r="B268" s="161" t="s">
        <v>405</v>
      </c>
      <c r="C268" s="85" t="s">
        <v>359</v>
      </c>
      <c r="D268" s="118" t="s">
        <v>4</v>
      </c>
      <c r="E268" s="118" t="s">
        <v>19</v>
      </c>
      <c r="F268" s="113" t="s">
        <v>112</v>
      </c>
      <c r="G268" s="114" t="s">
        <v>67</v>
      </c>
      <c r="H268" s="114" t="s">
        <v>5</v>
      </c>
      <c r="I268" s="114" t="s">
        <v>407</v>
      </c>
      <c r="J268" s="118"/>
      <c r="K268" s="304">
        <f>K269</f>
        <v>300</v>
      </c>
    </row>
    <row r="269" spans="2:11" s="22" customFormat="1" ht="45.75" customHeight="1">
      <c r="B269" s="161" t="s">
        <v>406</v>
      </c>
      <c r="C269" s="85" t="s">
        <v>359</v>
      </c>
      <c r="D269" s="118" t="s">
        <v>4</v>
      </c>
      <c r="E269" s="118" t="s">
        <v>19</v>
      </c>
      <c r="F269" s="113" t="s">
        <v>112</v>
      </c>
      <c r="G269" s="114" t="s">
        <v>67</v>
      </c>
      <c r="H269" s="114" t="s">
        <v>5</v>
      </c>
      <c r="I269" s="114" t="s">
        <v>407</v>
      </c>
      <c r="J269" s="118"/>
      <c r="K269" s="304">
        <f>K270</f>
        <v>300</v>
      </c>
    </row>
    <row r="270" spans="2:11" s="22" customFormat="1" ht="35.25" customHeight="1">
      <c r="B270" s="161" t="s">
        <v>114</v>
      </c>
      <c r="C270" s="85" t="s">
        <v>359</v>
      </c>
      <c r="D270" s="118" t="s">
        <v>4</v>
      </c>
      <c r="E270" s="118" t="s">
        <v>19</v>
      </c>
      <c r="F270" s="113" t="s">
        <v>112</v>
      </c>
      <c r="G270" s="114" t="s">
        <v>67</v>
      </c>
      <c r="H270" s="114" t="s">
        <v>5</v>
      </c>
      <c r="I270" s="114" t="s">
        <v>407</v>
      </c>
      <c r="J270" s="118" t="s">
        <v>115</v>
      </c>
      <c r="K270" s="304">
        <v>300</v>
      </c>
    </row>
    <row r="271" spans="2:11" s="22" customFormat="1" ht="35.25" customHeight="1">
      <c r="B271" s="161" t="s">
        <v>438</v>
      </c>
      <c r="C271" s="87" t="s">
        <v>359</v>
      </c>
      <c r="D271" s="118" t="s">
        <v>4</v>
      </c>
      <c r="E271" s="118" t="s">
        <v>19</v>
      </c>
      <c r="F271" s="113" t="s">
        <v>112</v>
      </c>
      <c r="G271" s="114" t="s">
        <v>67</v>
      </c>
      <c r="H271" s="114" t="s">
        <v>5</v>
      </c>
      <c r="I271" s="114" t="s">
        <v>439</v>
      </c>
      <c r="J271" s="118"/>
      <c r="K271" s="304">
        <f>K272</f>
        <v>72</v>
      </c>
    </row>
    <row r="272" spans="2:11" s="22" customFormat="1" ht="35.25" customHeight="1">
      <c r="B272" s="161" t="s">
        <v>440</v>
      </c>
      <c r="C272" s="87" t="s">
        <v>359</v>
      </c>
      <c r="D272" s="118" t="s">
        <v>4</v>
      </c>
      <c r="E272" s="118" t="s">
        <v>19</v>
      </c>
      <c r="F272" s="113" t="s">
        <v>112</v>
      </c>
      <c r="G272" s="114" t="s">
        <v>67</v>
      </c>
      <c r="H272" s="114" t="s">
        <v>5</v>
      </c>
      <c r="I272" s="114" t="s">
        <v>439</v>
      </c>
      <c r="J272" s="118" t="s">
        <v>441</v>
      </c>
      <c r="K272" s="304">
        <v>72</v>
      </c>
    </row>
    <row r="273" spans="2:11" s="22" customFormat="1" ht="45" customHeight="1">
      <c r="B273" s="162" t="s">
        <v>208</v>
      </c>
      <c r="C273" s="87" t="s">
        <v>359</v>
      </c>
      <c r="D273" s="118" t="s">
        <v>4</v>
      </c>
      <c r="E273" s="118" t="s">
        <v>19</v>
      </c>
      <c r="F273" s="123" t="s">
        <v>21</v>
      </c>
      <c r="G273" s="156" t="s">
        <v>67</v>
      </c>
      <c r="H273" s="156" t="s">
        <v>5</v>
      </c>
      <c r="I273" s="85" t="s">
        <v>68</v>
      </c>
      <c r="J273" s="118"/>
      <c r="K273" s="304">
        <f>K274</f>
        <v>5444.44</v>
      </c>
    </row>
    <row r="274" spans="2:11" s="22" customFormat="1" ht="45" customHeight="1">
      <c r="B274" s="161" t="s">
        <v>436</v>
      </c>
      <c r="C274" s="87" t="s">
        <v>359</v>
      </c>
      <c r="D274" s="118" t="s">
        <v>4</v>
      </c>
      <c r="E274" s="118" t="s">
        <v>19</v>
      </c>
      <c r="F274" s="123" t="s">
        <v>21</v>
      </c>
      <c r="G274" s="156" t="s">
        <v>67</v>
      </c>
      <c r="H274" s="156" t="s">
        <v>11</v>
      </c>
      <c r="I274" s="85" t="s">
        <v>68</v>
      </c>
      <c r="J274" s="118"/>
      <c r="K274" s="304">
        <f>K275</f>
        <v>5444.44</v>
      </c>
    </row>
    <row r="275" spans="2:11" s="22" customFormat="1" ht="35.25" customHeight="1">
      <c r="B275" s="161" t="s">
        <v>418</v>
      </c>
      <c r="C275" s="87" t="s">
        <v>359</v>
      </c>
      <c r="D275" s="118" t="s">
        <v>4</v>
      </c>
      <c r="E275" s="118" t="s">
        <v>19</v>
      </c>
      <c r="F275" s="113" t="s">
        <v>21</v>
      </c>
      <c r="G275" s="114" t="s">
        <v>67</v>
      </c>
      <c r="H275" s="114" t="s">
        <v>11</v>
      </c>
      <c r="I275" s="114" t="s">
        <v>437</v>
      </c>
      <c r="J275" s="118"/>
      <c r="K275" s="304">
        <f>K276</f>
        <v>5444.44</v>
      </c>
    </row>
    <row r="276" spans="2:11" s="22" customFormat="1" ht="35.25" customHeight="1">
      <c r="B276" s="62" t="s">
        <v>78</v>
      </c>
      <c r="C276" s="87" t="s">
        <v>359</v>
      </c>
      <c r="D276" s="118" t="s">
        <v>4</v>
      </c>
      <c r="E276" s="118" t="s">
        <v>19</v>
      </c>
      <c r="F276" s="113" t="s">
        <v>21</v>
      </c>
      <c r="G276" s="114" t="s">
        <v>67</v>
      </c>
      <c r="H276" s="114" t="s">
        <v>11</v>
      </c>
      <c r="I276" s="114" t="s">
        <v>437</v>
      </c>
      <c r="J276" s="118" t="s">
        <v>79</v>
      </c>
      <c r="K276" s="304">
        <f>5390+54.44</f>
        <v>5444.44</v>
      </c>
    </row>
    <row r="277" spans="2:11" ht="46.5" customHeight="1">
      <c r="B277" s="163" t="s">
        <v>147</v>
      </c>
      <c r="C277" s="87" t="s">
        <v>359</v>
      </c>
      <c r="D277" s="118" t="s">
        <v>4</v>
      </c>
      <c r="E277" s="118" t="s">
        <v>19</v>
      </c>
      <c r="F277" s="113" t="s">
        <v>15</v>
      </c>
      <c r="G277" s="114" t="s">
        <v>67</v>
      </c>
      <c r="H277" s="114" t="s">
        <v>5</v>
      </c>
      <c r="I277" s="114" t="s">
        <v>68</v>
      </c>
      <c r="J277" s="118"/>
      <c r="K277" s="304">
        <f>K278+K280</f>
        <v>1120</v>
      </c>
    </row>
    <row r="278" spans="2:11" ht="45.75" customHeight="1">
      <c r="B278" s="163" t="s">
        <v>420</v>
      </c>
      <c r="C278" s="87" t="s">
        <v>359</v>
      </c>
      <c r="D278" s="118" t="s">
        <v>4</v>
      </c>
      <c r="E278" s="118" t="s">
        <v>19</v>
      </c>
      <c r="F278" s="113" t="s">
        <v>15</v>
      </c>
      <c r="G278" s="114" t="s">
        <v>67</v>
      </c>
      <c r="H278" s="114" t="s">
        <v>7</v>
      </c>
      <c r="I278" s="114" t="s">
        <v>68</v>
      </c>
      <c r="J278" s="118"/>
      <c r="K278" s="304">
        <f>K279</f>
        <v>220</v>
      </c>
    </row>
    <row r="279" spans="2:11" ht="37.5" customHeight="1">
      <c r="B279" s="62" t="s">
        <v>78</v>
      </c>
      <c r="C279" s="87" t="s">
        <v>359</v>
      </c>
      <c r="D279" s="118" t="s">
        <v>4</v>
      </c>
      <c r="E279" s="118" t="s">
        <v>19</v>
      </c>
      <c r="F279" s="113" t="s">
        <v>15</v>
      </c>
      <c r="G279" s="114" t="s">
        <v>67</v>
      </c>
      <c r="H279" s="114" t="s">
        <v>7</v>
      </c>
      <c r="I279" s="114" t="s">
        <v>421</v>
      </c>
      <c r="J279" s="118" t="s">
        <v>79</v>
      </c>
      <c r="K279" s="304">
        <v>220</v>
      </c>
    </row>
    <row r="280" spans="2:11" ht="37.5" customHeight="1">
      <c r="B280" s="62" t="s">
        <v>412</v>
      </c>
      <c r="C280" s="87" t="s">
        <v>359</v>
      </c>
      <c r="D280" s="118" t="s">
        <v>4</v>
      </c>
      <c r="E280" s="118" t="s">
        <v>19</v>
      </c>
      <c r="F280" s="113" t="s">
        <v>15</v>
      </c>
      <c r="G280" s="114" t="s">
        <v>67</v>
      </c>
      <c r="H280" s="114" t="s">
        <v>11</v>
      </c>
      <c r="I280" s="90" t="s">
        <v>68</v>
      </c>
      <c r="J280" s="118"/>
      <c r="K280" s="304">
        <f>K281</f>
        <v>900</v>
      </c>
    </row>
    <row r="281" spans="2:11" ht="33" customHeight="1">
      <c r="B281" s="62" t="s">
        <v>215</v>
      </c>
      <c r="C281" s="87" t="s">
        <v>359</v>
      </c>
      <c r="D281" s="118" t="s">
        <v>4</v>
      </c>
      <c r="E281" s="118" t="s">
        <v>19</v>
      </c>
      <c r="F281" s="113" t="s">
        <v>15</v>
      </c>
      <c r="G281" s="114" t="s">
        <v>67</v>
      </c>
      <c r="H281" s="114" t="s">
        <v>11</v>
      </c>
      <c r="I281" s="90" t="s">
        <v>216</v>
      </c>
      <c r="J281" s="118"/>
      <c r="K281" s="304">
        <f>K282</f>
        <v>900</v>
      </c>
    </row>
    <row r="282" spans="2:11" ht="37.5" customHeight="1">
      <c r="B282" s="62" t="s">
        <v>78</v>
      </c>
      <c r="C282" s="87" t="s">
        <v>359</v>
      </c>
      <c r="D282" s="118" t="s">
        <v>4</v>
      </c>
      <c r="E282" s="118" t="s">
        <v>19</v>
      </c>
      <c r="F282" s="113" t="s">
        <v>15</v>
      </c>
      <c r="G282" s="114" t="s">
        <v>67</v>
      </c>
      <c r="H282" s="114" t="s">
        <v>11</v>
      </c>
      <c r="I282" s="90" t="s">
        <v>216</v>
      </c>
      <c r="J282" s="118" t="s">
        <v>79</v>
      </c>
      <c r="K282" s="304">
        <v>900</v>
      </c>
    </row>
    <row r="283" spans="2:11" s="17" customFormat="1" ht="43.5" customHeight="1">
      <c r="B283" s="109" t="s">
        <v>131</v>
      </c>
      <c r="C283" s="87" t="s">
        <v>359</v>
      </c>
      <c r="D283" s="118" t="s">
        <v>4</v>
      </c>
      <c r="E283" s="118" t="s">
        <v>19</v>
      </c>
      <c r="F283" s="113" t="s">
        <v>35</v>
      </c>
      <c r="G283" s="114" t="s">
        <v>67</v>
      </c>
      <c r="H283" s="114" t="s">
        <v>5</v>
      </c>
      <c r="I283" s="114" t="s">
        <v>68</v>
      </c>
      <c r="J283" s="118"/>
      <c r="K283" s="304">
        <f>K284+K287</f>
        <v>80</v>
      </c>
    </row>
    <row r="284" spans="2:11" s="17" customFormat="1" ht="55.5" customHeight="1">
      <c r="B284" s="62" t="s">
        <v>132</v>
      </c>
      <c r="C284" s="85" t="s">
        <v>359</v>
      </c>
      <c r="D284" s="118" t="s">
        <v>4</v>
      </c>
      <c r="E284" s="118" t="s">
        <v>19</v>
      </c>
      <c r="F284" s="113" t="s">
        <v>35</v>
      </c>
      <c r="G284" s="114" t="s">
        <v>67</v>
      </c>
      <c r="H284" s="114" t="s">
        <v>9</v>
      </c>
      <c r="I284" s="114" t="s">
        <v>68</v>
      </c>
      <c r="J284" s="118"/>
      <c r="K284" s="304">
        <f>K285</f>
        <v>60</v>
      </c>
    </row>
    <row r="285" spans="1:11" s="17" customFormat="1" ht="44.25" customHeight="1">
      <c r="A285" s="1"/>
      <c r="B285" s="62" t="s">
        <v>133</v>
      </c>
      <c r="C285" s="85" t="s">
        <v>359</v>
      </c>
      <c r="D285" s="118" t="s">
        <v>4</v>
      </c>
      <c r="E285" s="118" t="s">
        <v>19</v>
      </c>
      <c r="F285" s="113" t="s">
        <v>35</v>
      </c>
      <c r="G285" s="114" t="s">
        <v>67</v>
      </c>
      <c r="H285" s="114" t="s">
        <v>9</v>
      </c>
      <c r="I285" s="114" t="s">
        <v>134</v>
      </c>
      <c r="J285" s="118"/>
      <c r="K285" s="306">
        <f>K286</f>
        <v>60</v>
      </c>
    </row>
    <row r="286" spans="1:11" s="17" customFormat="1" ht="31.5" customHeight="1">
      <c r="A286" s="1"/>
      <c r="B286" s="62" t="s">
        <v>78</v>
      </c>
      <c r="C286" s="85" t="s">
        <v>359</v>
      </c>
      <c r="D286" s="118" t="s">
        <v>4</v>
      </c>
      <c r="E286" s="118" t="s">
        <v>19</v>
      </c>
      <c r="F286" s="113" t="s">
        <v>35</v>
      </c>
      <c r="G286" s="114" t="s">
        <v>67</v>
      </c>
      <c r="H286" s="114" t="s">
        <v>9</v>
      </c>
      <c r="I286" s="114" t="s">
        <v>134</v>
      </c>
      <c r="J286" s="118" t="s">
        <v>79</v>
      </c>
      <c r="K286" s="304">
        <v>60</v>
      </c>
    </row>
    <row r="287" spans="1:11" s="17" customFormat="1" ht="36" customHeight="1">
      <c r="A287" s="13"/>
      <c r="B287" s="62" t="s">
        <v>135</v>
      </c>
      <c r="C287" s="85" t="s">
        <v>359</v>
      </c>
      <c r="D287" s="118" t="s">
        <v>4</v>
      </c>
      <c r="E287" s="118" t="s">
        <v>19</v>
      </c>
      <c r="F287" s="113" t="s">
        <v>35</v>
      </c>
      <c r="G287" s="114" t="s">
        <v>67</v>
      </c>
      <c r="H287" s="114" t="s">
        <v>11</v>
      </c>
      <c r="I287" s="114" t="s">
        <v>68</v>
      </c>
      <c r="J287" s="118"/>
      <c r="K287" s="306">
        <f>K288</f>
        <v>20</v>
      </c>
    </row>
    <row r="288" spans="1:11" s="17" customFormat="1" ht="43.5" customHeight="1">
      <c r="A288" s="13"/>
      <c r="B288" s="62" t="s">
        <v>136</v>
      </c>
      <c r="C288" s="85" t="s">
        <v>359</v>
      </c>
      <c r="D288" s="118" t="s">
        <v>4</v>
      </c>
      <c r="E288" s="118" t="s">
        <v>19</v>
      </c>
      <c r="F288" s="113" t="s">
        <v>35</v>
      </c>
      <c r="G288" s="114" t="s">
        <v>67</v>
      </c>
      <c r="H288" s="114" t="s">
        <v>11</v>
      </c>
      <c r="I288" s="114" t="s">
        <v>137</v>
      </c>
      <c r="J288" s="118"/>
      <c r="K288" s="306">
        <f>K289</f>
        <v>20</v>
      </c>
    </row>
    <row r="289" spans="1:11" s="17" customFormat="1" ht="31.5" customHeight="1">
      <c r="A289" s="13"/>
      <c r="B289" s="62" t="s">
        <v>78</v>
      </c>
      <c r="C289" s="85" t="s">
        <v>359</v>
      </c>
      <c r="D289" s="118" t="s">
        <v>4</v>
      </c>
      <c r="E289" s="118" t="s">
        <v>19</v>
      </c>
      <c r="F289" s="113" t="s">
        <v>35</v>
      </c>
      <c r="G289" s="114" t="s">
        <v>67</v>
      </c>
      <c r="H289" s="114" t="s">
        <v>11</v>
      </c>
      <c r="I289" s="114" t="s">
        <v>137</v>
      </c>
      <c r="J289" s="118" t="s">
        <v>79</v>
      </c>
      <c r="K289" s="304">
        <v>20</v>
      </c>
    </row>
    <row r="290" spans="2:11" s="17" customFormat="1" ht="50.25" customHeight="1">
      <c r="B290" s="62" t="s">
        <v>138</v>
      </c>
      <c r="C290" s="85" t="s">
        <v>359</v>
      </c>
      <c r="D290" s="118" t="s">
        <v>4</v>
      </c>
      <c r="E290" s="118" t="s">
        <v>19</v>
      </c>
      <c r="F290" s="123">
        <v>37</v>
      </c>
      <c r="G290" s="156">
        <v>0</v>
      </c>
      <c r="H290" s="156" t="s">
        <v>5</v>
      </c>
      <c r="I290" s="156" t="s">
        <v>68</v>
      </c>
      <c r="J290" s="118"/>
      <c r="K290" s="304">
        <f>K291+K294</f>
        <v>110</v>
      </c>
    </row>
    <row r="291" spans="2:11" s="17" customFormat="1" ht="57.75" customHeight="1">
      <c r="B291" s="62" t="s">
        <v>139</v>
      </c>
      <c r="C291" s="85" t="s">
        <v>359</v>
      </c>
      <c r="D291" s="118" t="s">
        <v>4</v>
      </c>
      <c r="E291" s="118" t="s">
        <v>19</v>
      </c>
      <c r="F291" s="78" t="s">
        <v>140</v>
      </c>
      <c r="G291" s="78" t="s">
        <v>67</v>
      </c>
      <c r="H291" s="78" t="s">
        <v>4</v>
      </c>
      <c r="I291" s="78" t="s">
        <v>72</v>
      </c>
      <c r="J291" s="118"/>
      <c r="K291" s="304">
        <f>K292</f>
        <v>100</v>
      </c>
    </row>
    <row r="292" spans="2:11" s="17" customFormat="1" ht="31.5" customHeight="1">
      <c r="B292" s="109" t="s">
        <v>71</v>
      </c>
      <c r="C292" s="85" t="s">
        <v>359</v>
      </c>
      <c r="D292" s="118" t="s">
        <v>4</v>
      </c>
      <c r="E292" s="118" t="s">
        <v>19</v>
      </c>
      <c r="F292" s="123" t="s">
        <v>140</v>
      </c>
      <c r="G292" s="156" t="s">
        <v>67</v>
      </c>
      <c r="H292" s="156" t="s">
        <v>4</v>
      </c>
      <c r="I292" s="85" t="s">
        <v>72</v>
      </c>
      <c r="J292" s="118"/>
      <c r="K292" s="304">
        <f>K293</f>
        <v>100</v>
      </c>
    </row>
    <row r="293" spans="2:11" s="17" customFormat="1" ht="33" customHeight="1">
      <c r="B293" s="62" t="s">
        <v>78</v>
      </c>
      <c r="C293" s="85" t="s">
        <v>359</v>
      </c>
      <c r="D293" s="118" t="s">
        <v>4</v>
      </c>
      <c r="E293" s="118" t="s">
        <v>19</v>
      </c>
      <c r="F293" s="123" t="s">
        <v>140</v>
      </c>
      <c r="G293" s="156" t="s">
        <v>67</v>
      </c>
      <c r="H293" s="156" t="s">
        <v>4</v>
      </c>
      <c r="I293" s="85" t="s">
        <v>72</v>
      </c>
      <c r="J293" s="118" t="s">
        <v>79</v>
      </c>
      <c r="K293" s="304">
        <v>100</v>
      </c>
    </row>
    <row r="294" spans="2:11" s="17" customFormat="1" ht="33" customHeight="1">
      <c r="B294" s="62" t="s">
        <v>142</v>
      </c>
      <c r="C294" s="85" t="s">
        <v>359</v>
      </c>
      <c r="D294" s="118" t="s">
        <v>4</v>
      </c>
      <c r="E294" s="118" t="s">
        <v>19</v>
      </c>
      <c r="F294" s="78" t="s">
        <v>140</v>
      </c>
      <c r="G294" s="78" t="s">
        <v>67</v>
      </c>
      <c r="H294" s="78" t="s">
        <v>13</v>
      </c>
      <c r="I294" s="78" t="s">
        <v>72</v>
      </c>
      <c r="J294" s="118"/>
      <c r="K294" s="304">
        <f>K295</f>
        <v>10</v>
      </c>
    </row>
    <row r="295" spans="2:11" s="17" customFormat="1" ht="33" customHeight="1">
      <c r="B295" s="109" t="s">
        <v>71</v>
      </c>
      <c r="C295" s="85" t="s">
        <v>359</v>
      </c>
      <c r="D295" s="118" t="s">
        <v>4</v>
      </c>
      <c r="E295" s="118" t="s">
        <v>19</v>
      </c>
      <c r="F295" s="123" t="s">
        <v>140</v>
      </c>
      <c r="G295" s="156" t="s">
        <v>67</v>
      </c>
      <c r="H295" s="156" t="s">
        <v>13</v>
      </c>
      <c r="I295" s="156" t="s">
        <v>72</v>
      </c>
      <c r="J295" s="118"/>
      <c r="K295" s="304">
        <f>K296</f>
        <v>10</v>
      </c>
    </row>
    <row r="296" spans="2:11" s="17" customFormat="1" ht="33" customHeight="1">
      <c r="B296" s="62" t="s">
        <v>78</v>
      </c>
      <c r="C296" s="85" t="s">
        <v>359</v>
      </c>
      <c r="D296" s="118" t="s">
        <v>4</v>
      </c>
      <c r="E296" s="118" t="s">
        <v>19</v>
      </c>
      <c r="F296" s="123" t="s">
        <v>140</v>
      </c>
      <c r="G296" s="156" t="s">
        <v>67</v>
      </c>
      <c r="H296" s="156" t="s">
        <v>13</v>
      </c>
      <c r="I296" s="156" t="s">
        <v>72</v>
      </c>
      <c r="J296" s="118" t="s">
        <v>79</v>
      </c>
      <c r="K296" s="304">
        <v>10</v>
      </c>
    </row>
    <row r="297" spans="2:239" s="19" customFormat="1" ht="48" customHeight="1">
      <c r="B297" s="62" t="s">
        <v>424</v>
      </c>
      <c r="C297" s="87" t="s">
        <v>359</v>
      </c>
      <c r="D297" s="117" t="s">
        <v>4</v>
      </c>
      <c r="E297" s="117" t="s">
        <v>19</v>
      </c>
      <c r="F297" s="123" t="s">
        <v>467</v>
      </c>
      <c r="G297" s="156" t="s">
        <v>67</v>
      </c>
      <c r="H297" s="156" t="s">
        <v>5</v>
      </c>
      <c r="I297" s="156" t="s">
        <v>68</v>
      </c>
      <c r="J297" s="118"/>
      <c r="K297" s="304">
        <f>K298+K302</f>
        <v>11834.480000000001</v>
      </c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</row>
    <row r="298" spans="2:239" s="19" customFormat="1" ht="48" customHeight="1">
      <c r="B298" s="62" t="s">
        <v>425</v>
      </c>
      <c r="C298" s="87" t="s">
        <v>359</v>
      </c>
      <c r="D298" s="117" t="s">
        <v>4</v>
      </c>
      <c r="E298" s="117" t="s">
        <v>19</v>
      </c>
      <c r="F298" s="123" t="s">
        <v>467</v>
      </c>
      <c r="G298" s="156" t="s">
        <v>77</v>
      </c>
      <c r="H298" s="156" t="s">
        <v>5</v>
      </c>
      <c r="I298" s="156" t="s">
        <v>68</v>
      </c>
      <c r="J298" s="118"/>
      <c r="K298" s="304">
        <f>K299</f>
        <v>110</v>
      </c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</row>
    <row r="299" spans="2:239" s="19" customFormat="1" ht="48" customHeight="1">
      <c r="B299" s="62" t="s">
        <v>426</v>
      </c>
      <c r="C299" s="87" t="s">
        <v>359</v>
      </c>
      <c r="D299" s="117" t="s">
        <v>4</v>
      </c>
      <c r="E299" s="117" t="s">
        <v>19</v>
      </c>
      <c r="F299" s="123" t="s">
        <v>467</v>
      </c>
      <c r="G299" s="156" t="s">
        <v>77</v>
      </c>
      <c r="H299" s="156" t="s">
        <v>7</v>
      </c>
      <c r="I299" s="156" t="s">
        <v>68</v>
      </c>
      <c r="J299" s="118"/>
      <c r="K299" s="304">
        <f>K300</f>
        <v>110</v>
      </c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</row>
    <row r="300" spans="2:239" s="19" customFormat="1" ht="19.5" customHeight="1">
      <c r="B300" s="62" t="s">
        <v>151</v>
      </c>
      <c r="C300" s="87" t="s">
        <v>359</v>
      </c>
      <c r="D300" s="118" t="s">
        <v>4</v>
      </c>
      <c r="E300" s="118" t="s">
        <v>19</v>
      </c>
      <c r="F300" s="123" t="s">
        <v>467</v>
      </c>
      <c r="G300" s="156" t="s">
        <v>77</v>
      </c>
      <c r="H300" s="156" t="s">
        <v>7</v>
      </c>
      <c r="I300" s="85" t="s">
        <v>150</v>
      </c>
      <c r="J300" s="118"/>
      <c r="K300" s="304">
        <f>K301</f>
        <v>110</v>
      </c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</row>
    <row r="301" spans="2:239" s="19" customFormat="1" ht="33" customHeight="1">
      <c r="B301" s="62" t="s">
        <v>78</v>
      </c>
      <c r="C301" s="87" t="s">
        <v>359</v>
      </c>
      <c r="D301" s="117" t="s">
        <v>4</v>
      </c>
      <c r="E301" s="117" t="s">
        <v>19</v>
      </c>
      <c r="F301" s="123" t="s">
        <v>467</v>
      </c>
      <c r="G301" s="156" t="s">
        <v>77</v>
      </c>
      <c r="H301" s="156" t="s">
        <v>7</v>
      </c>
      <c r="I301" s="85" t="s">
        <v>150</v>
      </c>
      <c r="J301" s="118" t="s">
        <v>79</v>
      </c>
      <c r="K301" s="304">
        <v>110</v>
      </c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</row>
    <row r="302" spans="2:239" s="19" customFormat="1" ht="46.5" customHeight="1">
      <c r="B302" s="62" t="s">
        <v>427</v>
      </c>
      <c r="C302" s="87" t="s">
        <v>359</v>
      </c>
      <c r="D302" s="117" t="s">
        <v>4</v>
      </c>
      <c r="E302" s="117" t="s">
        <v>19</v>
      </c>
      <c r="F302" s="123" t="s">
        <v>467</v>
      </c>
      <c r="G302" s="156" t="s">
        <v>3</v>
      </c>
      <c r="H302" s="156" t="s">
        <v>5</v>
      </c>
      <c r="I302" s="85" t="s">
        <v>68</v>
      </c>
      <c r="J302" s="118"/>
      <c r="K302" s="304">
        <f>K303+K310</f>
        <v>11724.480000000001</v>
      </c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</row>
    <row r="303" spans="2:239" s="19" customFormat="1" ht="38.25" customHeight="1">
      <c r="B303" s="62" t="s">
        <v>428</v>
      </c>
      <c r="C303" s="87" t="s">
        <v>359</v>
      </c>
      <c r="D303" s="117" t="s">
        <v>4</v>
      </c>
      <c r="E303" s="117" t="s">
        <v>19</v>
      </c>
      <c r="F303" s="123" t="s">
        <v>467</v>
      </c>
      <c r="G303" s="156" t="s">
        <v>3</v>
      </c>
      <c r="H303" s="156" t="s">
        <v>9</v>
      </c>
      <c r="I303" s="85" t="s">
        <v>68</v>
      </c>
      <c r="J303" s="118"/>
      <c r="K303" s="304">
        <f>K304+K306</f>
        <v>592.27</v>
      </c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</row>
    <row r="304" spans="2:239" s="19" customFormat="1" ht="36" customHeight="1">
      <c r="B304" s="109" t="s">
        <v>429</v>
      </c>
      <c r="C304" s="87" t="s">
        <v>359</v>
      </c>
      <c r="D304" s="117" t="s">
        <v>4</v>
      </c>
      <c r="E304" s="117" t="s">
        <v>19</v>
      </c>
      <c r="F304" s="78" t="s">
        <v>467</v>
      </c>
      <c r="G304" s="78" t="s">
        <v>3</v>
      </c>
      <c r="H304" s="78" t="s">
        <v>9</v>
      </c>
      <c r="I304" s="78" t="s">
        <v>150</v>
      </c>
      <c r="J304" s="118"/>
      <c r="K304" s="304">
        <f>K305</f>
        <v>490</v>
      </c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</row>
    <row r="305" spans="2:239" s="19" customFormat="1" ht="29.25" customHeight="1">
      <c r="B305" s="62" t="s">
        <v>78</v>
      </c>
      <c r="C305" s="87" t="s">
        <v>359</v>
      </c>
      <c r="D305" s="117" t="s">
        <v>4</v>
      </c>
      <c r="E305" s="117" t="s">
        <v>19</v>
      </c>
      <c r="F305" s="123" t="s">
        <v>467</v>
      </c>
      <c r="G305" s="156" t="s">
        <v>3</v>
      </c>
      <c r="H305" s="156" t="s">
        <v>9</v>
      </c>
      <c r="I305" s="85" t="s">
        <v>430</v>
      </c>
      <c r="J305" s="118" t="s">
        <v>79</v>
      </c>
      <c r="K305" s="304">
        <f>700-210</f>
        <v>490</v>
      </c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</row>
    <row r="306" spans="2:239" s="19" customFormat="1" ht="29.25" customHeight="1">
      <c r="B306" s="62" t="s">
        <v>432</v>
      </c>
      <c r="C306" s="87" t="s">
        <v>359</v>
      </c>
      <c r="D306" s="117" t="s">
        <v>4</v>
      </c>
      <c r="E306" s="117" t="s">
        <v>19</v>
      </c>
      <c r="F306" s="123" t="s">
        <v>467</v>
      </c>
      <c r="G306" s="156" t="s">
        <v>3</v>
      </c>
      <c r="H306" s="156" t="s">
        <v>9</v>
      </c>
      <c r="I306" s="156" t="s">
        <v>431</v>
      </c>
      <c r="J306" s="118"/>
      <c r="K306" s="304">
        <f>K307</f>
        <v>102.27000000000004</v>
      </c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</row>
    <row r="307" spans="2:239" s="19" customFormat="1" ht="29.25" customHeight="1">
      <c r="B307" s="62" t="s">
        <v>78</v>
      </c>
      <c r="C307" s="87" t="s">
        <v>359</v>
      </c>
      <c r="D307" s="117" t="s">
        <v>4</v>
      </c>
      <c r="E307" s="117" t="s">
        <v>19</v>
      </c>
      <c r="F307" s="123" t="s">
        <v>467</v>
      </c>
      <c r="G307" s="156" t="s">
        <v>3</v>
      </c>
      <c r="H307" s="156" t="s">
        <v>9</v>
      </c>
      <c r="I307" s="85" t="s">
        <v>431</v>
      </c>
      <c r="J307" s="118" t="s">
        <v>79</v>
      </c>
      <c r="K307" s="304">
        <f>1500-855-58.43-484.3</f>
        <v>102.27000000000004</v>
      </c>
      <c r="M307" s="94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</row>
    <row r="308" spans="2:239" s="19" customFormat="1" ht="29.25" customHeight="1">
      <c r="B308" s="62" t="s">
        <v>482</v>
      </c>
      <c r="C308" s="87" t="s">
        <v>359</v>
      </c>
      <c r="D308" s="117" t="s">
        <v>4</v>
      </c>
      <c r="E308" s="117" t="s">
        <v>19</v>
      </c>
      <c r="F308" s="123" t="s">
        <v>467</v>
      </c>
      <c r="G308" s="156" t="s">
        <v>3</v>
      </c>
      <c r="H308" s="156" t="s">
        <v>9</v>
      </c>
      <c r="I308" s="156" t="s">
        <v>562</v>
      </c>
      <c r="J308" s="118"/>
      <c r="K308" s="304">
        <v>210</v>
      </c>
      <c r="M308" s="94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</row>
    <row r="309" spans="2:239" s="19" customFormat="1" ht="42.75" customHeight="1">
      <c r="B309" s="62" t="s">
        <v>563</v>
      </c>
      <c r="C309" s="87" t="s">
        <v>359</v>
      </c>
      <c r="D309" s="117" t="s">
        <v>4</v>
      </c>
      <c r="E309" s="117" t="s">
        <v>19</v>
      </c>
      <c r="F309" s="123" t="s">
        <v>467</v>
      </c>
      <c r="G309" s="156" t="s">
        <v>3</v>
      </c>
      <c r="H309" s="156" t="s">
        <v>9</v>
      </c>
      <c r="I309" s="156" t="s">
        <v>562</v>
      </c>
      <c r="J309" s="118" t="s">
        <v>481</v>
      </c>
      <c r="K309" s="304">
        <v>210</v>
      </c>
      <c r="M309" s="94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</row>
    <row r="310" spans="2:239" s="19" customFormat="1" ht="29.25" customHeight="1">
      <c r="B310" s="62" t="s">
        <v>463</v>
      </c>
      <c r="C310" s="87" t="s">
        <v>359</v>
      </c>
      <c r="D310" s="117" t="s">
        <v>4</v>
      </c>
      <c r="E310" s="117" t="s">
        <v>19</v>
      </c>
      <c r="F310" s="123" t="s">
        <v>467</v>
      </c>
      <c r="G310" s="156" t="s">
        <v>3</v>
      </c>
      <c r="H310" s="156" t="s">
        <v>11</v>
      </c>
      <c r="I310" s="156" t="s">
        <v>68</v>
      </c>
      <c r="J310" s="118"/>
      <c r="K310" s="304">
        <f>K311</f>
        <v>11132.210000000001</v>
      </c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</row>
    <row r="311" spans="2:239" s="19" customFormat="1" ht="29.25" customHeight="1">
      <c r="B311" s="62" t="s">
        <v>464</v>
      </c>
      <c r="C311" s="87" t="s">
        <v>359</v>
      </c>
      <c r="D311" s="117" t="s">
        <v>4</v>
      </c>
      <c r="E311" s="117" t="s">
        <v>19</v>
      </c>
      <c r="F311" s="123" t="s">
        <v>467</v>
      </c>
      <c r="G311" s="156" t="s">
        <v>3</v>
      </c>
      <c r="H311" s="156" t="s">
        <v>11</v>
      </c>
      <c r="I311" s="156" t="s">
        <v>480</v>
      </c>
      <c r="J311" s="118"/>
      <c r="K311" s="304">
        <f>K312</f>
        <v>11132.210000000001</v>
      </c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</row>
    <row r="312" spans="2:239" s="19" customFormat="1" ht="23.25" customHeight="1">
      <c r="B312" s="62" t="s">
        <v>482</v>
      </c>
      <c r="C312" s="87" t="s">
        <v>359</v>
      </c>
      <c r="D312" s="117" t="s">
        <v>4</v>
      </c>
      <c r="E312" s="117" t="s">
        <v>19</v>
      </c>
      <c r="F312" s="123" t="s">
        <v>467</v>
      </c>
      <c r="G312" s="156" t="s">
        <v>3</v>
      </c>
      <c r="H312" s="156" t="s">
        <v>11</v>
      </c>
      <c r="I312" s="156" t="s">
        <v>480</v>
      </c>
      <c r="J312" s="118" t="s">
        <v>481</v>
      </c>
      <c r="K312" s="304">
        <f>250+10882.2+0.01</f>
        <v>11132.210000000001</v>
      </c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</row>
    <row r="313" spans="2:11" s="17" customFormat="1" ht="33" customHeight="1">
      <c r="B313" s="106" t="s">
        <v>360</v>
      </c>
      <c r="C313" s="85" t="s">
        <v>359</v>
      </c>
      <c r="D313" s="118" t="s">
        <v>9</v>
      </c>
      <c r="E313" s="118" t="s">
        <v>5</v>
      </c>
      <c r="F313" s="113"/>
      <c r="G313" s="114"/>
      <c r="H313" s="114"/>
      <c r="I313" s="114"/>
      <c r="J313" s="120"/>
      <c r="K313" s="304">
        <f>K314+K323</f>
        <v>4366</v>
      </c>
    </row>
    <row r="314" spans="2:11" s="17" customFormat="1" ht="45" customHeight="1">
      <c r="B314" s="106" t="s">
        <v>162</v>
      </c>
      <c r="C314" s="85" t="s">
        <v>359</v>
      </c>
      <c r="D314" s="118" t="s">
        <v>9</v>
      </c>
      <c r="E314" s="118" t="s">
        <v>21</v>
      </c>
      <c r="F314" s="113"/>
      <c r="G314" s="114"/>
      <c r="H314" s="114"/>
      <c r="I314" s="114"/>
      <c r="J314" s="118"/>
      <c r="K314" s="304">
        <f>K315</f>
        <v>2603.3</v>
      </c>
    </row>
    <row r="315" spans="2:11" s="17" customFormat="1" ht="44.25" customHeight="1">
      <c r="B315" s="97" t="s">
        <v>163</v>
      </c>
      <c r="C315" s="85" t="s">
        <v>359</v>
      </c>
      <c r="D315" s="117" t="s">
        <v>9</v>
      </c>
      <c r="E315" s="117" t="s">
        <v>21</v>
      </c>
      <c r="F315" s="78" t="s">
        <v>9</v>
      </c>
      <c r="G315" s="78" t="s">
        <v>67</v>
      </c>
      <c r="H315" s="78" t="s">
        <v>5</v>
      </c>
      <c r="I315" s="78" t="s">
        <v>68</v>
      </c>
      <c r="J315" s="118"/>
      <c r="K315" s="304">
        <f>K316</f>
        <v>2603.3</v>
      </c>
    </row>
    <row r="316" spans="2:11" s="17" customFormat="1" ht="34.5" customHeight="1">
      <c r="B316" s="106" t="s">
        <v>92</v>
      </c>
      <c r="C316" s="85" t="s">
        <v>359</v>
      </c>
      <c r="D316" s="117" t="s">
        <v>9</v>
      </c>
      <c r="E316" s="117" t="s">
        <v>21</v>
      </c>
      <c r="F316" s="156" t="s">
        <v>9</v>
      </c>
      <c r="G316" s="156" t="s">
        <v>70</v>
      </c>
      <c r="H316" s="156" t="s">
        <v>5</v>
      </c>
      <c r="I316" s="85" t="s">
        <v>68</v>
      </c>
      <c r="J316" s="118"/>
      <c r="K316" s="304">
        <f>K317</f>
        <v>2603.3</v>
      </c>
    </row>
    <row r="317" spans="2:11" s="17" customFormat="1" ht="30.75" customHeight="1">
      <c r="B317" s="62" t="s">
        <v>164</v>
      </c>
      <c r="C317" s="85" t="s">
        <v>359</v>
      </c>
      <c r="D317" s="117" t="s">
        <v>9</v>
      </c>
      <c r="E317" s="117" t="s">
        <v>21</v>
      </c>
      <c r="F317" s="78" t="s">
        <v>9</v>
      </c>
      <c r="G317" s="78" t="s">
        <v>70</v>
      </c>
      <c r="H317" s="78" t="s">
        <v>21</v>
      </c>
      <c r="I317" s="85" t="s">
        <v>68</v>
      </c>
      <c r="J317" s="118"/>
      <c r="K317" s="304">
        <f>K318+K321</f>
        <v>2603.3</v>
      </c>
    </row>
    <row r="318" spans="2:11" s="17" customFormat="1" ht="30" customHeight="1">
      <c r="B318" s="62" t="s">
        <v>165</v>
      </c>
      <c r="C318" s="85" t="s">
        <v>359</v>
      </c>
      <c r="D318" s="117" t="s">
        <v>9</v>
      </c>
      <c r="E318" s="117" t="s">
        <v>21</v>
      </c>
      <c r="F318" s="156" t="s">
        <v>9</v>
      </c>
      <c r="G318" s="156" t="s">
        <v>70</v>
      </c>
      <c r="H318" s="156" t="s">
        <v>21</v>
      </c>
      <c r="I318" s="85" t="s">
        <v>166</v>
      </c>
      <c r="J318" s="118"/>
      <c r="K318" s="304">
        <f>K319+K320</f>
        <v>2314</v>
      </c>
    </row>
    <row r="319" spans="2:11" s="17" customFormat="1" ht="22.5" customHeight="1">
      <c r="B319" s="106" t="s">
        <v>125</v>
      </c>
      <c r="C319" s="85" t="s">
        <v>359</v>
      </c>
      <c r="D319" s="117" t="s">
        <v>9</v>
      </c>
      <c r="E319" s="117" t="s">
        <v>21</v>
      </c>
      <c r="F319" s="156" t="s">
        <v>9</v>
      </c>
      <c r="G319" s="156" t="s">
        <v>70</v>
      </c>
      <c r="H319" s="156" t="s">
        <v>21</v>
      </c>
      <c r="I319" s="85" t="s">
        <v>166</v>
      </c>
      <c r="J319" s="118" t="s">
        <v>126</v>
      </c>
      <c r="K319" s="304">
        <v>1864</v>
      </c>
    </row>
    <row r="320" spans="2:11" s="17" customFormat="1" ht="33.75" customHeight="1">
      <c r="B320" s="62" t="s">
        <v>78</v>
      </c>
      <c r="C320" s="85" t="s">
        <v>359</v>
      </c>
      <c r="D320" s="117" t="s">
        <v>9</v>
      </c>
      <c r="E320" s="117" t="s">
        <v>21</v>
      </c>
      <c r="F320" s="156" t="s">
        <v>9</v>
      </c>
      <c r="G320" s="156" t="s">
        <v>70</v>
      </c>
      <c r="H320" s="156" t="s">
        <v>21</v>
      </c>
      <c r="I320" s="85" t="s">
        <v>166</v>
      </c>
      <c r="J320" s="118" t="s">
        <v>79</v>
      </c>
      <c r="K320" s="304">
        <v>450</v>
      </c>
    </row>
    <row r="321" spans="2:11" s="17" customFormat="1" ht="62.25" customHeight="1">
      <c r="B321" s="109" t="s">
        <v>446</v>
      </c>
      <c r="C321" s="85" t="s">
        <v>359</v>
      </c>
      <c r="D321" s="117" t="s">
        <v>9</v>
      </c>
      <c r="E321" s="117" t="s">
        <v>21</v>
      </c>
      <c r="F321" s="156" t="s">
        <v>9</v>
      </c>
      <c r="G321" s="156" t="s">
        <v>70</v>
      </c>
      <c r="H321" s="156" t="s">
        <v>21</v>
      </c>
      <c r="I321" s="85" t="s">
        <v>447</v>
      </c>
      <c r="J321" s="118"/>
      <c r="K321" s="304">
        <f>K322</f>
        <v>289.3</v>
      </c>
    </row>
    <row r="322" spans="2:12" s="17" customFormat="1" ht="20.25" customHeight="1">
      <c r="B322" s="106" t="s">
        <v>125</v>
      </c>
      <c r="C322" s="85" t="s">
        <v>359</v>
      </c>
      <c r="D322" s="117" t="s">
        <v>9</v>
      </c>
      <c r="E322" s="117" t="s">
        <v>21</v>
      </c>
      <c r="F322" s="156" t="s">
        <v>9</v>
      </c>
      <c r="G322" s="156" t="s">
        <v>70</v>
      </c>
      <c r="H322" s="156" t="s">
        <v>21</v>
      </c>
      <c r="I322" s="85" t="s">
        <v>447</v>
      </c>
      <c r="J322" s="118" t="s">
        <v>126</v>
      </c>
      <c r="K322" s="304">
        <v>289.3</v>
      </c>
      <c r="L322" s="75"/>
    </row>
    <row r="323" spans="2:11" s="17" customFormat="1" ht="38.25" customHeight="1">
      <c r="B323" s="62" t="s">
        <v>22</v>
      </c>
      <c r="C323" s="85" t="s">
        <v>359</v>
      </c>
      <c r="D323" s="117" t="s">
        <v>9</v>
      </c>
      <c r="E323" s="117" t="s">
        <v>23</v>
      </c>
      <c r="F323" s="113"/>
      <c r="G323" s="114"/>
      <c r="H323" s="114"/>
      <c r="I323" s="114"/>
      <c r="J323" s="117"/>
      <c r="K323" s="306">
        <f>K324</f>
        <v>1762.7</v>
      </c>
    </row>
    <row r="324" spans="2:11" s="17" customFormat="1" ht="46.5" customHeight="1">
      <c r="B324" s="106" t="s">
        <v>91</v>
      </c>
      <c r="C324" s="85" t="s">
        <v>359</v>
      </c>
      <c r="D324" s="117" t="s">
        <v>9</v>
      </c>
      <c r="E324" s="117" t="s">
        <v>23</v>
      </c>
      <c r="F324" s="78" t="s">
        <v>9</v>
      </c>
      <c r="G324" s="78" t="s">
        <v>67</v>
      </c>
      <c r="H324" s="78" t="s">
        <v>5</v>
      </c>
      <c r="I324" s="78" t="s">
        <v>68</v>
      </c>
      <c r="J324" s="118"/>
      <c r="K324" s="304">
        <f>K325</f>
        <v>1762.7</v>
      </c>
    </row>
    <row r="325" spans="2:11" s="17" customFormat="1" ht="28.5" customHeight="1">
      <c r="B325" s="97" t="s">
        <v>168</v>
      </c>
      <c r="C325" s="85" t="s">
        <v>359</v>
      </c>
      <c r="D325" s="117" t="s">
        <v>9</v>
      </c>
      <c r="E325" s="117" t="s">
        <v>23</v>
      </c>
      <c r="F325" s="123" t="s">
        <v>9</v>
      </c>
      <c r="G325" s="156" t="s">
        <v>70</v>
      </c>
      <c r="H325" s="156" t="s">
        <v>5</v>
      </c>
      <c r="I325" s="85" t="s">
        <v>68</v>
      </c>
      <c r="J325" s="118"/>
      <c r="K325" s="304">
        <f>K326+K331</f>
        <v>1762.7</v>
      </c>
    </row>
    <row r="326" spans="2:11" s="17" customFormat="1" ht="33" customHeight="1">
      <c r="B326" s="106" t="s">
        <v>169</v>
      </c>
      <c r="C326" s="85" t="s">
        <v>359</v>
      </c>
      <c r="D326" s="117" t="s">
        <v>9</v>
      </c>
      <c r="E326" s="117" t="s">
        <v>23</v>
      </c>
      <c r="F326" s="78" t="s">
        <v>9</v>
      </c>
      <c r="G326" s="78" t="s">
        <v>70</v>
      </c>
      <c r="H326" s="78" t="s">
        <v>9</v>
      </c>
      <c r="I326" s="78" t="s">
        <v>68</v>
      </c>
      <c r="J326" s="118"/>
      <c r="K326" s="306">
        <f>K327+K329</f>
        <v>1708.1000000000001</v>
      </c>
    </row>
    <row r="327" spans="2:11" s="17" customFormat="1" ht="34.5" customHeight="1">
      <c r="B327" s="109" t="s">
        <v>170</v>
      </c>
      <c r="C327" s="85" t="s">
        <v>359</v>
      </c>
      <c r="D327" s="117" t="s">
        <v>9</v>
      </c>
      <c r="E327" s="117" t="s">
        <v>23</v>
      </c>
      <c r="F327" s="123" t="s">
        <v>9</v>
      </c>
      <c r="G327" s="156" t="s">
        <v>70</v>
      </c>
      <c r="H327" s="156" t="s">
        <v>9</v>
      </c>
      <c r="I327" s="156" t="s">
        <v>171</v>
      </c>
      <c r="J327" s="118"/>
      <c r="K327" s="306">
        <f>K328</f>
        <v>50</v>
      </c>
    </row>
    <row r="328" spans="2:11" s="17" customFormat="1" ht="33" customHeight="1">
      <c r="B328" s="62" t="s">
        <v>78</v>
      </c>
      <c r="C328" s="85" t="s">
        <v>359</v>
      </c>
      <c r="D328" s="117" t="s">
        <v>9</v>
      </c>
      <c r="E328" s="117" t="s">
        <v>23</v>
      </c>
      <c r="F328" s="78" t="s">
        <v>9</v>
      </c>
      <c r="G328" s="78" t="s">
        <v>70</v>
      </c>
      <c r="H328" s="78" t="s">
        <v>9</v>
      </c>
      <c r="I328" s="78" t="s">
        <v>171</v>
      </c>
      <c r="J328" s="118" t="s">
        <v>79</v>
      </c>
      <c r="K328" s="304">
        <v>50</v>
      </c>
    </row>
    <row r="329" spans="2:11" s="17" customFormat="1" ht="33" customHeight="1">
      <c r="B329" s="62" t="s">
        <v>415</v>
      </c>
      <c r="C329" s="87" t="s">
        <v>359</v>
      </c>
      <c r="D329" s="118" t="s">
        <v>9</v>
      </c>
      <c r="E329" s="118" t="s">
        <v>23</v>
      </c>
      <c r="F329" s="164" t="s">
        <v>9</v>
      </c>
      <c r="G329" s="165" t="s">
        <v>70</v>
      </c>
      <c r="H329" s="165" t="s">
        <v>9</v>
      </c>
      <c r="I329" s="166" t="s">
        <v>451</v>
      </c>
      <c r="J329" s="118"/>
      <c r="K329" s="304">
        <f>K330</f>
        <v>1658.1000000000001</v>
      </c>
    </row>
    <row r="330" spans="2:11" s="17" customFormat="1" ht="33" customHeight="1">
      <c r="B330" s="62" t="s">
        <v>78</v>
      </c>
      <c r="C330" s="87" t="s">
        <v>359</v>
      </c>
      <c r="D330" s="118" t="s">
        <v>9</v>
      </c>
      <c r="E330" s="118" t="s">
        <v>23</v>
      </c>
      <c r="F330" s="78" t="s">
        <v>9</v>
      </c>
      <c r="G330" s="78" t="s">
        <v>70</v>
      </c>
      <c r="H330" s="78" t="s">
        <v>9</v>
      </c>
      <c r="I330" s="78" t="s">
        <v>451</v>
      </c>
      <c r="J330" s="118" t="s">
        <v>79</v>
      </c>
      <c r="K330" s="304">
        <f>1575.2+82.9</f>
        <v>1658.1000000000001</v>
      </c>
    </row>
    <row r="331" spans="2:11" s="17" customFormat="1" ht="52.5" customHeight="1">
      <c r="B331" s="62" t="s">
        <v>172</v>
      </c>
      <c r="C331" s="87" t="s">
        <v>359</v>
      </c>
      <c r="D331" s="118" t="s">
        <v>9</v>
      </c>
      <c r="E331" s="118" t="s">
        <v>23</v>
      </c>
      <c r="F331" s="123" t="s">
        <v>9</v>
      </c>
      <c r="G331" s="156" t="s">
        <v>70</v>
      </c>
      <c r="H331" s="156" t="s">
        <v>11</v>
      </c>
      <c r="I331" s="156" t="s">
        <v>68</v>
      </c>
      <c r="J331" s="118"/>
      <c r="K331" s="304">
        <f>K332</f>
        <v>54.6</v>
      </c>
    </row>
    <row r="332" spans="2:11" s="17" customFormat="1" ht="42" customHeight="1">
      <c r="B332" s="62" t="s">
        <v>173</v>
      </c>
      <c r="C332" s="87" t="s">
        <v>359</v>
      </c>
      <c r="D332" s="118" t="s">
        <v>9</v>
      </c>
      <c r="E332" s="118" t="s">
        <v>23</v>
      </c>
      <c r="F332" s="78" t="s">
        <v>9</v>
      </c>
      <c r="G332" s="78" t="s">
        <v>70</v>
      </c>
      <c r="H332" s="78" t="s">
        <v>11</v>
      </c>
      <c r="I332" s="78" t="s">
        <v>174</v>
      </c>
      <c r="J332" s="118"/>
      <c r="K332" s="304">
        <f>K333</f>
        <v>54.6</v>
      </c>
    </row>
    <row r="333" spans="2:11" s="17" customFormat="1" ht="28.5" customHeight="1">
      <c r="B333" s="62" t="s">
        <v>78</v>
      </c>
      <c r="C333" s="87" t="s">
        <v>359</v>
      </c>
      <c r="D333" s="118" t="s">
        <v>9</v>
      </c>
      <c r="E333" s="118" t="s">
        <v>23</v>
      </c>
      <c r="F333" s="123" t="s">
        <v>9</v>
      </c>
      <c r="G333" s="156" t="s">
        <v>70</v>
      </c>
      <c r="H333" s="156" t="s">
        <v>11</v>
      </c>
      <c r="I333" s="156" t="s">
        <v>174</v>
      </c>
      <c r="J333" s="118" t="s">
        <v>79</v>
      </c>
      <c r="K333" s="304">
        <f>51.9+2.7</f>
        <v>54.6</v>
      </c>
    </row>
    <row r="334" spans="2:11" s="17" customFormat="1" ht="18" customHeight="1">
      <c r="B334" s="106" t="s">
        <v>347</v>
      </c>
      <c r="C334" s="85" t="s">
        <v>359</v>
      </c>
      <c r="D334" s="117" t="s">
        <v>11</v>
      </c>
      <c r="E334" s="117" t="s">
        <v>5</v>
      </c>
      <c r="F334" s="113"/>
      <c r="G334" s="114"/>
      <c r="H334" s="114"/>
      <c r="I334" s="114"/>
      <c r="J334" s="118"/>
      <c r="K334" s="304">
        <f>K344+K356+K339+K335</f>
        <v>4507.009999999999</v>
      </c>
    </row>
    <row r="335" spans="2:11" s="17" customFormat="1" ht="18" customHeight="1">
      <c r="B335" s="106" t="s">
        <v>575</v>
      </c>
      <c r="C335" s="85" t="s">
        <v>359</v>
      </c>
      <c r="D335" s="117" t="s">
        <v>11</v>
      </c>
      <c r="E335" s="117" t="s">
        <v>4</v>
      </c>
      <c r="F335" s="113"/>
      <c r="G335" s="114"/>
      <c r="H335" s="114"/>
      <c r="I335" s="114"/>
      <c r="J335" s="118"/>
      <c r="K335" s="304">
        <f>K336</f>
        <v>72.7</v>
      </c>
    </row>
    <row r="336" spans="2:11" s="17" customFormat="1" ht="18" customHeight="1">
      <c r="B336" s="106" t="s">
        <v>128</v>
      </c>
      <c r="C336" s="85" t="s">
        <v>359</v>
      </c>
      <c r="D336" s="117" t="s">
        <v>11</v>
      </c>
      <c r="E336" s="117" t="s">
        <v>4</v>
      </c>
      <c r="F336" s="113" t="s">
        <v>112</v>
      </c>
      <c r="G336" s="114" t="s">
        <v>67</v>
      </c>
      <c r="H336" s="114" t="s">
        <v>5</v>
      </c>
      <c r="I336" s="114" t="s">
        <v>68</v>
      </c>
      <c r="J336" s="118"/>
      <c r="K336" s="304">
        <f>K337</f>
        <v>72.7</v>
      </c>
    </row>
    <row r="337" spans="2:11" s="17" customFormat="1" ht="36" customHeight="1">
      <c r="B337" s="106" t="s">
        <v>577</v>
      </c>
      <c r="C337" s="85" t="s">
        <v>359</v>
      </c>
      <c r="D337" s="117" t="s">
        <v>11</v>
      </c>
      <c r="E337" s="117" t="s">
        <v>4</v>
      </c>
      <c r="F337" s="113" t="s">
        <v>112</v>
      </c>
      <c r="G337" s="114" t="s">
        <v>67</v>
      </c>
      <c r="H337" s="114" t="s">
        <v>5</v>
      </c>
      <c r="I337" s="114" t="s">
        <v>576</v>
      </c>
      <c r="J337" s="118"/>
      <c r="K337" s="304">
        <f>K338</f>
        <v>72.7</v>
      </c>
    </row>
    <row r="338" spans="2:11" s="17" customFormat="1" ht="18" customHeight="1">
      <c r="B338" s="106" t="s">
        <v>125</v>
      </c>
      <c r="C338" s="85" t="s">
        <v>359</v>
      </c>
      <c r="D338" s="117" t="s">
        <v>11</v>
      </c>
      <c r="E338" s="117" t="s">
        <v>4</v>
      </c>
      <c r="F338" s="113" t="s">
        <v>112</v>
      </c>
      <c r="G338" s="114" t="s">
        <v>67</v>
      </c>
      <c r="H338" s="114" t="s">
        <v>5</v>
      </c>
      <c r="I338" s="114" t="s">
        <v>576</v>
      </c>
      <c r="J338" s="118" t="s">
        <v>126</v>
      </c>
      <c r="K338" s="304">
        <v>72.7</v>
      </c>
    </row>
    <row r="339" spans="2:11" s="17" customFormat="1" ht="18" customHeight="1">
      <c r="B339" s="106" t="s">
        <v>526</v>
      </c>
      <c r="C339" s="85" t="s">
        <v>359</v>
      </c>
      <c r="D339" s="117" t="s">
        <v>11</v>
      </c>
      <c r="E339" s="117" t="s">
        <v>40</v>
      </c>
      <c r="F339" s="113"/>
      <c r="G339" s="114"/>
      <c r="H339" s="114"/>
      <c r="I339" s="114"/>
      <c r="J339" s="118"/>
      <c r="K339" s="304">
        <f>K340</f>
        <v>2112.2</v>
      </c>
    </row>
    <row r="340" spans="2:11" s="17" customFormat="1" ht="45" customHeight="1">
      <c r="B340" s="62" t="s">
        <v>465</v>
      </c>
      <c r="C340" s="85" t="s">
        <v>359</v>
      </c>
      <c r="D340" s="117" t="s">
        <v>11</v>
      </c>
      <c r="E340" s="117" t="s">
        <v>40</v>
      </c>
      <c r="F340" s="113" t="s">
        <v>40</v>
      </c>
      <c r="G340" s="114" t="s">
        <v>67</v>
      </c>
      <c r="H340" s="114" t="s">
        <v>5</v>
      </c>
      <c r="I340" s="90" t="s">
        <v>68</v>
      </c>
      <c r="J340" s="118"/>
      <c r="K340" s="304">
        <f>K341</f>
        <v>2112.2</v>
      </c>
    </row>
    <row r="341" spans="2:11" s="17" customFormat="1" ht="46.5" customHeight="1">
      <c r="B341" s="62" t="s">
        <v>527</v>
      </c>
      <c r="C341" s="85" t="s">
        <v>359</v>
      </c>
      <c r="D341" s="117" t="s">
        <v>11</v>
      </c>
      <c r="E341" s="117" t="s">
        <v>40</v>
      </c>
      <c r="F341" s="113" t="s">
        <v>40</v>
      </c>
      <c r="G341" s="114" t="s">
        <v>67</v>
      </c>
      <c r="H341" s="114" t="s">
        <v>40</v>
      </c>
      <c r="I341" s="114" t="s">
        <v>68</v>
      </c>
      <c r="J341" s="118"/>
      <c r="K341" s="304">
        <f>K342</f>
        <v>2112.2</v>
      </c>
    </row>
    <row r="342" spans="2:11" s="17" customFormat="1" ht="48" customHeight="1">
      <c r="B342" s="62" t="s">
        <v>528</v>
      </c>
      <c r="C342" s="85" t="s">
        <v>359</v>
      </c>
      <c r="D342" s="117" t="s">
        <v>11</v>
      </c>
      <c r="E342" s="117" t="s">
        <v>40</v>
      </c>
      <c r="F342" s="113" t="s">
        <v>40</v>
      </c>
      <c r="G342" s="114" t="s">
        <v>67</v>
      </c>
      <c r="H342" s="114" t="s">
        <v>40</v>
      </c>
      <c r="I342" s="114" t="s">
        <v>529</v>
      </c>
      <c r="J342" s="118"/>
      <c r="K342" s="304">
        <f>K343</f>
        <v>2112.2</v>
      </c>
    </row>
    <row r="343" spans="2:11" s="17" customFormat="1" ht="55.5" customHeight="1">
      <c r="B343" s="106" t="s">
        <v>530</v>
      </c>
      <c r="C343" s="85" t="s">
        <v>359</v>
      </c>
      <c r="D343" s="117" t="s">
        <v>11</v>
      </c>
      <c r="E343" s="117" t="s">
        <v>40</v>
      </c>
      <c r="F343" s="113" t="s">
        <v>40</v>
      </c>
      <c r="G343" s="114" t="s">
        <v>67</v>
      </c>
      <c r="H343" s="114" t="s">
        <v>40</v>
      </c>
      <c r="I343" s="114" t="s">
        <v>529</v>
      </c>
      <c r="J343" s="118" t="s">
        <v>191</v>
      </c>
      <c r="K343" s="304">
        <f>2070+42.2</f>
        <v>2112.2</v>
      </c>
    </row>
    <row r="344" spans="2:11" s="17" customFormat="1" ht="21" customHeight="1">
      <c r="B344" s="106" t="s">
        <v>25</v>
      </c>
      <c r="C344" s="85" t="s">
        <v>359</v>
      </c>
      <c r="D344" s="117" t="s">
        <v>11</v>
      </c>
      <c r="E344" s="117" t="s">
        <v>21</v>
      </c>
      <c r="F344" s="113"/>
      <c r="G344" s="114"/>
      <c r="H344" s="114"/>
      <c r="I344" s="114"/>
      <c r="J344" s="118"/>
      <c r="K344" s="304">
        <f>K345</f>
        <v>289.99999999999955</v>
      </c>
    </row>
    <row r="345" spans="2:11" s="17" customFormat="1" ht="46.5" customHeight="1">
      <c r="B345" s="62" t="s">
        <v>465</v>
      </c>
      <c r="C345" s="85" t="s">
        <v>359</v>
      </c>
      <c r="D345" s="117" t="s">
        <v>11</v>
      </c>
      <c r="E345" s="117" t="s">
        <v>21</v>
      </c>
      <c r="F345" s="113" t="s">
        <v>40</v>
      </c>
      <c r="G345" s="114" t="s">
        <v>67</v>
      </c>
      <c r="H345" s="114" t="s">
        <v>5</v>
      </c>
      <c r="I345" s="90" t="s">
        <v>68</v>
      </c>
      <c r="J345" s="118"/>
      <c r="K345" s="304">
        <f>K346+K353</f>
        <v>289.99999999999955</v>
      </c>
    </row>
    <row r="346" spans="2:11" s="17" customFormat="1" ht="46.5" customHeight="1">
      <c r="B346" s="62" t="s">
        <v>175</v>
      </c>
      <c r="C346" s="85" t="s">
        <v>359</v>
      </c>
      <c r="D346" s="117" t="s">
        <v>11</v>
      </c>
      <c r="E346" s="117" t="s">
        <v>21</v>
      </c>
      <c r="F346" s="113" t="s">
        <v>40</v>
      </c>
      <c r="G346" s="114" t="s">
        <v>67</v>
      </c>
      <c r="H346" s="114" t="s">
        <v>4</v>
      </c>
      <c r="I346" s="90" t="s">
        <v>68</v>
      </c>
      <c r="J346" s="118"/>
      <c r="K346" s="304">
        <f>K347+K349+K351</f>
        <v>39.999999999999545</v>
      </c>
    </row>
    <row r="347" spans="2:11" s="17" customFormat="1" ht="36.75" customHeight="1">
      <c r="B347" s="62" t="s">
        <v>176</v>
      </c>
      <c r="C347" s="85" t="s">
        <v>359</v>
      </c>
      <c r="D347" s="117" t="s">
        <v>11</v>
      </c>
      <c r="E347" s="117" t="s">
        <v>21</v>
      </c>
      <c r="F347" s="113" t="s">
        <v>40</v>
      </c>
      <c r="G347" s="114" t="s">
        <v>67</v>
      </c>
      <c r="H347" s="114" t="s">
        <v>4</v>
      </c>
      <c r="I347" s="90" t="s">
        <v>177</v>
      </c>
      <c r="J347" s="118"/>
      <c r="K347" s="304">
        <f>K348</f>
        <v>39.999999999999545</v>
      </c>
    </row>
    <row r="348" spans="2:14" s="17" customFormat="1" ht="36.75" customHeight="1">
      <c r="B348" s="62" t="s">
        <v>182</v>
      </c>
      <c r="C348" s="85" t="s">
        <v>359</v>
      </c>
      <c r="D348" s="117" t="s">
        <v>11</v>
      </c>
      <c r="E348" s="117" t="s">
        <v>21</v>
      </c>
      <c r="F348" s="113" t="s">
        <v>40</v>
      </c>
      <c r="G348" s="114" t="s">
        <v>67</v>
      </c>
      <c r="H348" s="114" t="s">
        <v>4</v>
      </c>
      <c r="I348" s="90" t="s">
        <v>177</v>
      </c>
      <c r="J348" s="118" t="s">
        <v>79</v>
      </c>
      <c r="K348" s="304">
        <f>6265.94-0.5-3530-2695.44</f>
        <v>39.999999999999545</v>
      </c>
      <c r="N348" s="72"/>
    </row>
    <row r="349" spans="2:11" s="17" customFormat="1" ht="38.25" customHeight="1">
      <c r="B349" s="160" t="s">
        <v>180</v>
      </c>
      <c r="C349" s="85" t="s">
        <v>359</v>
      </c>
      <c r="D349" s="117" t="s">
        <v>11</v>
      </c>
      <c r="E349" s="117" t="s">
        <v>21</v>
      </c>
      <c r="F349" s="113" t="s">
        <v>40</v>
      </c>
      <c r="G349" s="114" t="s">
        <v>67</v>
      </c>
      <c r="H349" s="114" t="s">
        <v>4</v>
      </c>
      <c r="I349" s="90" t="s">
        <v>181</v>
      </c>
      <c r="J349" s="118"/>
      <c r="K349" s="304">
        <f>K350</f>
        <v>0</v>
      </c>
    </row>
    <row r="350" spans="2:14" s="17" customFormat="1" ht="30" customHeight="1">
      <c r="B350" s="62" t="s">
        <v>182</v>
      </c>
      <c r="C350" s="85" t="s">
        <v>359</v>
      </c>
      <c r="D350" s="117" t="s">
        <v>11</v>
      </c>
      <c r="E350" s="117" t="s">
        <v>21</v>
      </c>
      <c r="F350" s="100" t="s">
        <v>40</v>
      </c>
      <c r="G350" s="100" t="s">
        <v>67</v>
      </c>
      <c r="H350" s="100" t="s">
        <v>4</v>
      </c>
      <c r="I350" s="100" t="s">
        <v>181</v>
      </c>
      <c r="J350" s="118" t="s">
        <v>79</v>
      </c>
      <c r="K350" s="304">
        <f>41623.3+849.46-42472.76</f>
        <v>0</v>
      </c>
      <c r="N350" s="72"/>
    </row>
    <row r="351" spans="2:11" s="17" customFormat="1" ht="45" customHeight="1">
      <c r="B351" s="62" t="s">
        <v>180</v>
      </c>
      <c r="C351" s="85" t="s">
        <v>359</v>
      </c>
      <c r="D351" s="117" t="s">
        <v>11</v>
      </c>
      <c r="E351" s="117" t="s">
        <v>21</v>
      </c>
      <c r="F351" s="113" t="s">
        <v>40</v>
      </c>
      <c r="G351" s="114" t="s">
        <v>67</v>
      </c>
      <c r="H351" s="114" t="s">
        <v>4</v>
      </c>
      <c r="I351" s="90" t="s">
        <v>183</v>
      </c>
      <c r="J351" s="118"/>
      <c r="K351" s="304">
        <f>K352</f>
        <v>0</v>
      </c>
    </row>
    <row r="352" spans="2:14" s="17" customFormat="1" ht="27.75" customHeight="1">
      <c r="B352" s="62" t="s">
        <v>182</v>
      </c>
      <c r="C352" s="85" t="s">
        <v>359</v>
      </c>
      <c r="D352" s="117" t="s">
        <v>11</v>
      </c>
      <c r="E352" s="117" t="s">
        <v>21</v>
      </c>
      <c r="F352" s="113" t="s">
        <v>40</v>
      </c>
      <c r="G352" s="114" t="s">
        <v>67</v>
      </c>
      <c r="H352" s="114" t="s">
        <v>4</v>
      </c>
      <c r="I352" s="159" t="s">
        <v>183</v>
      </c>
      <c r="J352" s="118" t="s">
        <v>79</v>
      </c>
      <c r="K352" s="304">
        <f>1178.3+24.1-1202.4</f>
        <v>0</v>
      </c>
      <c r="N352" s="72"/>
    </row>
    <row r="353" spans="2:14" s="17" customFormat="1" ht="27.75" customHeight="1">
      <c r="B353" s="167" t="s">
        <v>541</v>
      </c>
      <c r="C353" s="85" t="s">
        <v>359</v>
      </c>
      <c r="D353" s="117" t="s">
        <v>11</v>
      </c>
      <c r="E353" s="117" t="s">
        <v>21</v>
      </c>
      <c r="F353" s="113" t="s">
        <v>40</v>
      </c>
      <c r="G353" s="114" t="s">
        <v>67</v>
      </c>
      <c r="H353" s="114" t="s">
        <v>35</v>
      </c>
      <c r="I353" s="135" t="s">
        <v>68</v>
      </c>
      <c r="J353" s="118"/>
      <c r="K353" s="304">
        <f>K354</f>
        <v>250</v>
      </c>
      <c r="N353" s="72"/>
    </row>
    <row r="354" spans="2:14" s="17" customFormat="1" ht="36" customHeight="1">
      <c r="B354" s="167" t="s">
        <v>542</v>
      </c>
      <c r="C354" s="85" t="s">
        <v>359</v>
      </c>
      <c r="D354" s="117" t="s">
        <v>11</v>
      </c>
      <c r="E354" s="117" t="s">
        <v>21</v>
      </c>
      <c r="F354" s="113" t="s">
        <v>40</v>
      </c>
      <c r="G354" s="114" t="s">
        <v>67</v>
      </c>
      <c r="H354" s="114" t="s">
        <v>35</v>
      </c>
      <c r="I354" s="135" t="s">
        <v>543</v>
      </c>
      <c r="J354" s="118"/>
      <c r="K354" s="304">
        <f>K355</f>
        <v>250</v>
      </c>
      <c r="N354" s="72"/>
    </row>
    <row r="355" spans="2:14" s="17" customFormat="1" ht="27.75" customHeight="1">
      <c r="B355" s="167" t="s">
        <v>537</v>
      </c>
      <c r="C355" s="85" t="s">
        <v>359</v>
      </c>
      <c r="D355" s="117" t="s">
        <v>11</v>
      </c>
      <c r="E355" s="117" t="s">
        <v>21</v>
      </c>
      <c r="F355" s="113" t="s">
        <v>40</v>
      </c>
      <c r="G355" s="114" t="s">
        <v>67</v>
      </c>
      <c r="H355" s="114" t="s">
        <v>35</v>
      </c>
      <c r="I355" s="135" t="s">
        <v>543</v>
      </c>
      <c r="J355" s="118" t="s">
        <v>79</v>
      </c>
      <c r="K355" s="304">
        <v>250</v>
      </c>
      <c r="N355" s="75"/>
    </row>
    <row r="356" spans="2:11" s="17" customFormat="1" ht="19.5" customHeight="1">
      <c r="B356" s="106" t="s">
        <v>26</v>
      </c>
      <c r="C356" s="85" t="s">
        <v>359</v>
      </c>
      <c r="D356" s="117" t="s">
        <v>11</v>
      </c>
      <c r="E356" s="117" t="s">
        <v>27</v>
      </c>
      <c r="F356" s="113"/>
      <c r="G356" s="114"/>
      <c r="H356" s="114"/>
      <c r="I356" s="114"/>
      <c r="J356" s="118"/>
      <c r="K356" s="304">
        <f>K357</f>
        <v>2032.11</v>
      </c>
    </row>
    <row r="357" spans="2:11" s="17" customFormat="1" ht="54.75" customHeight="1">
      <c r="B357" s="62" t="s">
        <v>138</v>
      </c>
      <c r="C357" s="85" t="s">
        <v>359</v>
      </c>
      <c r="D357" s="117" t="s">
        <v>11</v>
      </c>
      <c r="E357" s="117" t="s">
        <v>27</v>
      </c>
      <c r="F357" s="89">
        <v>37</v>
      </c>
      <c r="G357" s="168">
        <v>0</v>
      </c>
      <c r="H357" s="168" t="s">
        <v>5</v>
      </c>
      <c r="I357" s="168" t="s">
        <v>68</v>
      </c>
      <c r="J357" s="118"/>
      <c r="K357" s="304">
        <f>K358</f>
        <v>2032.11</v>
      </c>
    </row>
    <row r="358" spans="2:11" s="17" customFormat="1" ht="39.75" customHeight="1">
      <c r="B358" s="62" t="s">
        <v>188</v>
      </c>
      <c r="C358" s="85" t="s">
        <v>359</v>
      </c>
      <c r="D358" s="117" t="s">
        <v>11</v>
      </c>
      <c r="E358" s="117" t="s">
        <v>27</v>
      </c>
      <c r="F358" s="164" t="s">
        <v>140</v>
      </c>
      <c r="G358" s="169" t="s">
        <v>67</v>
      </c>
      <c r="H358" s="169" t="s">
        <v>15</v>
      </c>
      <c r="I358" s="166" t="s">
        <v>68</v>
      </c>
      <c r="J358" s="118"/>
      <c r="K358" s="304">
        <f>K359+K361</f>
        <v>2032.11</v>
      </c>
    </row>
    <row r="359" spans="2:11" s="17" customFormat="1" ht="39.75" customHeight="1">
      <c r="B359" s="62" t="s">
        <v>397</v>
      </c>
      <c r="C359" s="85" t="s">
        <v>359</v>
      </c>
      <c r="D359" s="117" t="s">
        <v>11</v>
      </c>
      <c r="E359" s="117" t="s">
        <v>27</v>
      </c>
      <c r="F359" s="170" t="s">
        <v>140</v>
      </c>
      <c r="G359" s="171" t="s">
        <v>67</v>
      </c>
      <c r="H359" s="171" t="s">
        <v>15</v>
      </c>
      <c r="I359" s="170" t="s">
        <v>189</v>
      </c>
      <c r="J359" s="118"/>
      <c r="K359" s="304">
        <f>K360</f>
        <v>1532.11</v>
      </c>
    </row>
    <row r="360" spans="2:11" s="17" customFormat="1" ht="51" customHeight="1">
      <c r="B360" s="62" t="s">
        <v>190</v>
      </c>
      <c r="C360" s="85" t="s">
        <v>359</v>
      </c>
      <c r="D360" s="117" t="s">
        <v>11</v>
      </c>
      <c r="E360" s="117" t="s">
        <v>27</v>
      </c>
      <c r="F360" s="123" t="s">
        <v>140</v>
      </c>
      <c r="G360" s="172" t="s">
        <v>67</v>
      </c>
      <c r="H360" s="172" t="s">
        <v>15</v>
      </c>
      <c r="I360" s="172" t="s">
        <v>189</v>
      </c>
      <c r="J360" s="118" t="s">
        <v>191</v>
      </c>
      <c r="K360" s="304">
        <f>345.4+18.18+1110.1+58.43</f>
        <v>1532.11</v>
      </c>
    </row>
    <row r="361" spans="2:11" s="17" customFormat="1" ht="46.5" customHeight="1">
      <c r="B361" s="62" t="s">
        <v>398</v>
      </c>
      <c r="C361" s="85" t="s">
        <v>359</v>
      </c>
      <c r="D361" s="117" t="s">
        <v>11</v>
      </c>
      <c r="E361" s="117" t="s">
        <v>27</v>
      </c>
      <c r="F361" s="123" t="s">
        <v>140</v>
      </c>
      <c r="G361" s="172" t="s">
        <v>67</v>
      </c>
      <c r="H361" s="172" t="s">
        <v>15</v>
      </c>
      <c r="I361" s="172" t="s">
        <v>399</v>
      </c>
      <c r="J361" s="118"/>
      <c r="K361" s="304">
        <f>K362</f>
        <v>500.00000000000006</v>
      </c>
    </row>
    <row r="362" spans="2:11" s="17" customFormat="1" ht="51" customHeight="1">
      <c r="B362" s="62" t="s">
        <v>190</v>
      </c>
      <c r="C362" s="85" t="s">
        <v>359</v>
      </c>
      <c r="D362" s="117" t="s">
        <v>11</v>
      </c>
      <c r="E362" s="117" t="s">
        <v>27</v>
      </c>
      <c r="F362" s="123" t="s">
        <v>140</v>
      </c>
      <c r="G362" s="172" t="s">
        <v>67</v>
      </c>
      <c r="H362" s="172" t="s">
        <v>15</v>
      </c>
      <c r="I362" s="172" t="s">
        <v>399</v>
      </c>
      <c r="J362" s="118" t="s">
        <v>191</v>
      </c>
      <c r="K362" s="304">
        <f>769.2+15.7-769.2+484.3</f>
        <v>500.00000000000006</v>
      </c>
    </row>
    <row r="363" spans="2:11" s="17" customFormat="1" ht="21.75" customHeight="1">
      <c r="B363" s="62" t="s">
        <v>361</v>
      </c>
      <c r="C363" s="85" t="s">
        <v>359</v>
      </c>
      <c r="D363" s="117" t="s">
        <v>13</v>
      </c>
      <c r="E363" s="117" t="s">
        <v>5</v>
      </c>
      <c r="F363" s="113"/>
      <c r="G363" s="114"/>
      <c r="H363" s="114"/>
      <c r="I363" s="114"/>
      <c r="J363" s="118"/>
      <c r="K363" s="304">
        <f>K364+K382</f>
        <v>5485.23</v>
      </c>
    </row>
    <row r="364" spans="2:11" s="17" customFormat="1" ht="17.25" customHeight="1">
      <c r="B364" s="62" t="s">
        <v>30</v>
      </c>
      <c r="C364" s="85" t="s">
        <v>359</v>
      </c>
      <c r="D364" s="117" t="s">
        <v>13</v>
      </c>
      <c r="E364" s="117" t="s">
        <v>7</v>
      </c>
      <c r="F364" s="113"/>
      <c r="G364" s="114"/>
      <c r="H364" s="114"/>
      <c r="I364" s="114"/>
      <c r="J364" s="118"/>
      <c r="K364" s="304">
        <f>K365</f>
        <v>3393.86</v>
      </c>
    </row>
    <row r="365" spans="2:11" s="17" customFormat="1" ht="49.5" customHeight="1">
      <c r="B365" s="173" t="s">
        <v>466</v>
      </c>
      <c r="C365" s="85" t="s">
        <v>359</v>
      </c>
      <c r="D365" s="117" t="s">
        <v>13</v>
      </c>
      <c r="E365" s="117" t="s">
        <v>7</v>
      </c>
      <c r="F365" s="123" t="s">
        <v>21</v>
      </c>
      <c r="G365" s="156" t="s">
        <v>67</v>
      </c>
      <c r="H365" s="156" t="s">
        <v>5</v>
      </c>
      <c r="I365" s="85" t="s">
        <v>68</v>
      </c>
      <c r="J365" s="118"/>
      <c r="K365" s="304">
        <f>K366+K371+K376+K379</f>
        <v>3393.86</v>
      </c>
    </row>
    <row r="366" spans="2:11" s="17" customFormat="1" ht="47.25" customHeight="1">
      <c r="B366" s="106" t="s">
        <v>209</v>
      </c>
      <c r="C366" s="85" t="s">
        <v>359</v>
      </c>
      <c r="D366" s="117" t="s">
        <v>13</v>
      </c>
      <c r="E366" s="117" t="s">
        <v>7</v>
      </c>
      <c r="F366" s="78" t="s">
        <v>21</v>
      </c>
      <c r="G366" s="78" t="s">
        <v>67</v>
      </c>
      <c r="H366" s="78" t="s">
        <v>4</v>
      </c>
      <c r="I366" s="78" t="s">
        <v>68</v>
      </c>
      <c r="J366" s="118"/>
      <c r="K366" s="304">
        <f>K367+K369</f>
        <v>1267.2600000000002</v>
      </c>
    </row>
    <row r="367" spans="2:11" s="17" customFormat="1" ht="35.25" customHeight="1">
      <c r="B367" s="106" t="s">
        <v>210</v>
      </c>
      <c r="C367" s="85" t="s">
        <v>359</v>
      </c>
      <c r="D367" s="117" t="s">
        <v>13</v>
      </c>
      <c r="E367" s="117" t="s">
        <v>7</v>
      </c>
      <c r="F367" s="123" t="s">
        <v>21</v>
      </c>
      <c r="G367" s="156" t="s">
        <v>67</v>
      </c>
      <c r="H367" s="156" t="s">
        <v>4</v>
      </c>
      <c r="I367" s="85" t="s">
        <v>211</v>
      </c>
      <c r="J367" s="118"/>
      <c r="K367" s="304">
        <f>K368</f>
        <v>1204.3200000000002</v>
      </c>
    </row>
    <row r="368" spans="2:13" s="17" customFormat="1" ht="31.5" customHeight="1">
      <c r="B368" s="62" t="s">
        <v>78</v>
      </c>
      <c r="C368" s="85" t="s">
        <v>359</v>
      </c>
      <c r="D368" s="117" t="s">
        <v>13</v>
      </c>
      <c r="E368" s="117" t="s">
        <v>7</v>
      </c>
      <c r="F368" s="123" t="s">
        <v>21</v>
      </c>
      <c r="G368" s="156" t="s">
        <v>67</v>
      </c>
      <c r="H368" s="156" t="s">
        <v>4</v>
      </c>
      <c r="I368" s="85" t="s">
        <v>211</v>
      </c>
      <c r="J368" s="118" t="s">
        <v>79</v>
      </c>
      <c r="K368" s="304">
        <f>2380-250-400.78-180-344.9</f>
        <v>1204.3200000000002</v>
      </c>
      <c r="L368" s="83"/>
      <c r="M368" s="72"/>
    </row>
    <row r="369" spans="2:11" s="17" customFormat="1" ht="24.75" customHeight="1">
      <c r="B369" s="174" t="s">
        <v>490</v>
      </c>
      <c r="C369" s="117" t="s">
        <v>359</v>
      </c>
      <c r="D369" s="117" t="s">
        <v>13</v>
      </c>
      <c r="E369" s="117" t="s">
        <v>7</v>
      </c>
      <c r="F369" s="78" t="s">
        <v>21</v>
      </c>
      <c r="G369" s="78" t="s">
        <v>67</v>
      </c>
      <c r="H369" s="78" t="s">
        <v>4</v>
      </c>
      <c r="I369" s="78" t="s">
        <v>491</v>
      </c>
      <c r="J369" s="118"/>
      <c r="K369" s="304">
        <f>K370</f>
        <v>62.940000000000055</v>
      </c>
    </row>
    <row r="370" spans="2:13" s="17" customFormat="1" ht="31.5" customHeight="1">
      <c r="B370" s="62" t="s">
        <v>78</v>
      </c>
      <c r="C370" s="85" t="s">
        <v>359</v>
      </c>
      <c r="D370" s="117" t="s">
        <v>13</v>
      </c>
      <c r="E370" s="117" t="s">
        <v>7</v>
      </c>
      <c r="F370" s="164" t="s">
        <v>21</v>
      </c>
      <c r="G370" s="165" t="s">
        <v>67</v>
      </c>
      <c r="H370" s="165" t="s">
        <v>4</v>
      </c>
      <c r="I370" s="166" t="s">
        <v>491</v>
      </c>
      <c r="J370" s="118" t="s">
        <v>79</v>
      </c>
      <c r="K370" s="304">
        <f>651.83+189.9-267.14-153.9-357.75</f>
        <v>62.940000000000055</v>
      </c>
      <c r="M370" s="72"/>
    </row>
    <row r="371" spans="2:11" s="17" customFormat="1" ht="39" customHeight="1">
      <c r="B371" s="62" t="s">
        <v>212</v>
      </c>
      <c r="C371" s="85" t="s">
        <v>359</v>
      </c>
      <c r="D371" s="117" t="s">
        <v>13</v>
      </c>
      <c r="E371" s="117" t="s">
        <v>7</v>
      </c>
      <c r="F371" s="78" t="s">
        <v>21</v>
      </c>
      <c r="G371" s="78" t="s">
        <v>67</v>
      </c>
      <c r="H371" s="78" t="s">
        <v>7</v>
      </c>
      <c r="I371" s="78" t="s">
        <v>68</v>
      </c>
      <c r="J371" s="118"/>
      <c r="K371" s="304">
        <f>K372+K374</f>
        <v>920</v>
      </c>
    </row>
    <row r="372" spans="2:11" s="17" customFormat="1" ht="31.5" customHeight="1">
      <c r="B372" s="106" t="s">
        <v>213</v>
      </c>
      <c r="C372" s="85" t="s">
        <v>359</v>
      </c>
      <c r="D372" s="117" t="s">
        <v>13</v>
      </c>
      <c r="E372" s="117" t="s">
        <v>7</v>
      </c>
      <c r="F372" s="123" t="s">
        <v>21</v>
      </c>
      <c r="G372" s="156" t="s">
        <v>67</v>
      </c>
      <c r="H372" s="156" t="s">
        <v>7</v>
      </c>
      <c r="I372" s="85" t="s">
        <v>492</v>
      </c>
      <c r="J372" s="118"/>
      <c r="K372" s="304">
        <f>K373</f>
        <v>920</v>
      </c>
    </row>
    <row r="373" spans="2:11" s="17" customFormat="1" ht="33" customHeight="1">
      <c r="B373" s="62" t="s">
        <v>78</v>
      </c>
      <c r="C373" s="85" t="s">
        <v>359</v>
      </c>
      <c r="D373" s="117" t="s">
        <v>13</v>
      </c>
      <c r="E373" s="117" t="s">
        <v>7</v>
      </c>
      <c r="F373" s="78" t="s">
        <v>21</v>
      </c>
      <c r="G373" s="78" t="s">
        <v>67</v>
      </c>
      <c r="H373" s="78" t="s">
        <v>7</v>
      </c>
      <c r="I373" s="78" t="s">
        <v>492</v>
      </c>
      <c r="J373" s="118" t="s">
        <v>79</v>
      </c>
      <c r="K373" s="304">
        <f>1220-300</f>
        <v>920</v>
      </c>
    </row>
    <row r="374" spans="2:11" s="17" customFormat="1" ht="24.75" customHeight="1">
      <c r="B374" s="174" t="s">
        <v>490</v>
      </c>
      <c r="C374" s="117" t="s">
        <v>359</v>
      </c>
      <c r="D374" s="117" t="s">
        <v>13</v>
      </c>
      <c r="E374" s="117" t="s">
        <v>7</v>
      </c>
      <c r="F374" s="164" t="s">
        <v>21</v>
      </c>
      <c r="G374" s="165" t="s">
        <v>67</v>
      </c>
      <c r="H374" s="165" t="s">
        <v>7</v>
      </c>
      <c r="I374" s="166" t="s">
        <v>491</v>
      </c>
      <c r="J374" s="118"/>
      <c r="K374" s="304">
        <f>K375</f>
        <v>0</v>
      </c>
    </row>
    <row r="375" spans="2:13" s="17" customFormat="1" ht="33" customHeight="1">
      <c r="B375" s="62" t="s">
        <v>78</v>
      </c>
      <c r="C375" s="85" t="s">
        <v>359</v>
      </c>
      <c r="D375" s="117" t="s">
        <v>13</v>
      </c>
      <c r="E375" s="117" t="s">
        <v>7</v>
      </c>
      <c r="F375" s="164" t="s">
        <v>21</v>
      </c>
      <c r="G375" s="165" t="s">
        <v>67</v>
      </c>
      <c r="H375" s="165" t="s">
        <v>7</v>
      </c>
      <c r="I375" s="166" t="s">
        <v>491</v>
      </c>
      <c r="J375" s="118" t="s">
        <v>79</v>
      </c>
      <c r="K375" s="304">
        <f>252.36+44.8-133.48-44.83-118.85</f>
        <v>0</v>
      </c>
      <c r="M375" s="72"/>
    </row>
    <row r="376" spans="2:11" s="17" customFormat="1" ht="33" customHeight="1">
      <c r="B376" s="62" t="s">
        <v>493</v>
      </c>
      <c r="C376" s="85" t="s">
        <v>359</v>
      </c>
      <c r="D376" s="117" t="s">
        <v>13</v>
      </c>
      <c r="E376" s="117" t="s">
        <v>7</v>
      </c>
      <c r="F376" s="175" t="s">
        <v>21</v>
      </c>
      <c r="G376" s="78" t="s">
        <v>67</v>
      </c>
      <c r="H376" s="78" t="s">
        <v>9</v>
      </c>
      <c r="I376" s="78" t="s">
        <v>68</v>
      </c>
      <c r="J376" s="118"/>
      <c r="K376" s="304">
        <f>K377</f>
        <v>730</v>
      </c>
    </row>
    <row r="377" spans="2:11" s="17" customFormat="1" ht="39.75" customHeight="1">
      <c r="B377" s="62" t="s">
        <v>544</v>
      </c>
      <c r="C377" s="85" t="s">
        <v>359</v>
      </c>
      <c r="D377" s="117" t="s">
        <v>13</v>
      </c>
      <c r="E377" s="117" t="s">
        <v>7</v>
      </c>
      <c r="F377" s="164" t="s">
        <v>21</v>
      </c>
      <c r="G377" s="165" t="s">
        <v>67</v>
      </c>
      <c r="H377" s="165" t="s">
        <v>9</v>
      </c>
      <c r="I377" s="166" t="s">
        <v>214</v>
      </c>
      <c r="J377" s="118"/>
      <c r="K377" s="304">
        <f>K378</f>
        <v>730</v>
      </c>
    </row>
    <row r="378" spans="2:13" s="17" customFormat="1" ht="33" customHeight="1">
      <c r="B378" s="62" t="s">
        <v>78</v>
      </c>
      <c r="C378" s="85" t="s">
        <v>359</v>
      </c>
      <c r="D378" s="117" t="s">
        <v>13</v>
      </c>
      <c r="E378" s="117" t="s">
        <v>7</v>
      </c>
      <c r="F378" s="164" t="s">
        <v>21</v>
      </c>
      <c r="G378" s="165" t="s">
        <v>67</v>
      </c>
      <c r="H378" s="165" t="s">
        <v>9</v>
      </c>
      <c r="I378" s="166" t="s">
        <v>214</v>
      </c>
      <c r="J378" s="118" t="s">
        <v>79</v>
      </c>
      <c r="K378" s="304">
        <f>550+180</f>
        <v>730</v>
      </c>
      <c r="L378" s="83"/>
      <c r="M378" s="75"/>
    </row>
    <row r="379" spans="2:13" s="17" customFormat="1" ht="33" customHeight="1">
      <c r="B379" s="161" t="s">
        <v>569</v>
      </c>
      <c r="C379" s="87" t="s">
        <v>359</v>
      </c>
      <c r="D379" s="117" t="s">
        <v>13</v>
      </c>
      <c r="E379" s="117" t="s">
        <v>7</v>
      </c>
      <c r="F379" s="123" t="s">
        <v>21</v>
      </c>
      <c r="G379" s="156" t="s">
        <v>67</v>
      </c>
      <c r="H379" s="156" t="s">
        <v>11</v>
      </c>
      <c r="I379" s="85" t="s">
        <v>68</v>
      </c>
      <c r="J379" s="118"/>
      <c r="K379" s="304">
        <f>K380</f>
        <v>476.6</v>
      </c>
      <c r="L379" s="83"/>
      <c r="M379" s="75"/>
    </row>
    <row r="380" spans="2:13" s="17" customFormat="1" ht="33" customHeight="1">
      <c r="B380" s="62" t="s">
        <v>546</v>
      </c>
      <c r="C380" s="87" t="s">
        <v>359</v>
      </c>
      <c r="D380" s="117" t="s">
        <v>13</v>
      </c>
      <c r="E380" s="117" t="s">
        <v>7</v>
      </c>
      <c r="F380" s="123" t="s">
        <v>21</v>
      </c>
      <c r="G380" s="156" t="s">
        <v>67</v>
      </c>
      <c r="H380" s="156" t="s">
        <v>11</v>
      </c>
      <c r="I380" s="78" t="s">
        <v>545</v>
      </c>
      <c r="J380" s="118"/>
      <c r="K380" s="304">
        <f>K381</f>
        <v>476.6</v>
      </c>
      <c r="L380" s="83"/>
      <c r="M380" s="75"/>
    </row>
    <row r="381" spans="2:13" s="17" customFormat="1" ht="33" customHeight="1">
      <c r="B381" s="62" t="s">
        <v>78</v>
      </c>
      <c r="C381" s="87" t="s">
        <v>359</v>
      </c>
      <c r="D381" s="117" t="s">
        <v>13</v>
      </c>
      <c r="E381" s="117" t="s">
        <v>7</v>
      </c>
      <c r="F381" s="123" t="s">
        <v>21</v>
      </c>
      <c r="G381" s="156" t="s">
        <v>67</v>
      </c>
      <c r="H381" s="156" t="s">
        <v>11</v>
      </c>
      <c r="I381" s="176" t="s">
        <v>545</v>
      </c>
      <c r="J381" s="87" t="s">
        <v>79</v>
      </c>
      <c r="K381" s="303">
        <v>476.6</v>
      </c>
      <c r="L381" s="83"/>
      <c r="M381" s="75"/>
    </row>
    <row r="382" spans="2:11" s="17" customFormat="1" ht="15.75" customHeight="1">
      <c r="B382" s="62" t="s">
        <v>31</v>
      </c>
      <c r="C382" s="85" t="s">
        <v>359</v>
      </c>
      <c r="D382" s="117" t="s">
        <v>13</v>
      </c>
      <c r="E382" s="117" t="s">
        <v>9</v>
      </c>
      <c r="F382" s="131"/>
      <c r="G382" s="132"/>
      <c r="H382" s="132"/>
      <c r="I382" s="132"/>
      <c r="J382" s="118"/>
      <c r="K382" s="304">
        <f>K383</f>
        <v>2091.37</v>
      </c>
    </row>
    <row r="383" spans="2:11" s="17" customFormat="1" ht="48" customHeight="1">
      <c r="B383" s="62" t="s">
        <v>218</v>
      </c>
      <c r="C383" s="85" t="s">
        <v>359</v>
      </c>
      <c r="D383" s="117" t="s">
        <v>13</v>
      </c>
      <c r="E383" s="117" t="s">
        <v>9</v>
      </c>
      <c r="F383" s="78" t="s">
        <v>219</v>
      </c>
      <c r="G383" s="78" t="s">
        <v>67</v>
      </c>
      <c r="H383" s="78" t="s">
        <v>5</v>
      </c>
      <c r="I383" s="78" t="s">
        <v>68</v>
      </c>
      <c r="J383" s="118"/>
      <c r="K383" s="304">
        <f>K384</f>
        <v>2091.37</v>
      </c>
    </row>
    <row r="384" spans="2:11" s="17" customFormat="1" ht="31.5" customHeight="1">
      <c r="B384" s="62" t="s">
        <v>221</v>
      </c>
      <c r="C384" s="85" t="s">
        <v>359</v>
      </c>
      <c r="D384" s="117" t="s">
        <v>13</v>
      </c>
      <c r="E384" s="117" t="s">
        <v>9</v>
      </c>
      <c r="F384" s="164" t="s">
        <v>219</v>
      </c>
      <c r="G384" s="165" t="s">
        <v>67</v>
      </c>
      <c r="H384" s="165" t="s">
        <v>394</v>
      </c>
      <c r="I384" s="166" t="s">
        <v>68</v>
      </c>
      <c r="J384" s="118"/>
      <c r="K384" s="304">
        <f>K385</f>
        <v>2091.37</v>
      </c>
    </row>
    <row r="385" spans="2:11" s="17" customFormat="1" ht="73.5" customHeight="1">
      <c r="B385" s="62" t="s">
        <v>220</v>
      </c>
      <c r="C385" s="85" t="s">
        <v>359</v>
      </c>
      <c r="D385" s="117" t="s">
        <v>13</v>
      </c>
      <c r="E385" s="117" t="s">
        <v>9</v>
      </c>
      <c r="F385" s="148" t="s">
        <v>219</v>
      </c>
      <c r="G385" s="155" t="s">
        <v>67</v>
      </c>
      <c r="H385" s="155" t="s">
        <v>394</v>
      </c>
      <c r="I385" s="87" t="s">
        <v>395</v>
      </c>
      <c r="J385" s="118"/>
      <c r="K385" s="304">
        <f>K386</f>
        <v>2091.37</v>
      </c>
    </row>
    <row r="386" spans="2:11" s="17" customFormat="1" ht="32.25" customHeight="1">
      <c r="B386" s="62" t="s">
        <v>78</v>
      </c>
      <c r="C386" s="85" t="s">
        <v>359</v>
      </c>
      <c r="D386" s="117" t="s">
        <v>13</v>
      </c>
      <c r="E386" s="117" t="s">
        <v>9</v>
      </c>
      <c r="F386" s="123" t="s">
        <v>219</v>
      </c>
      <c r="G386" s="156" t="s">
        <v>67</v>
      </c>
      <c r="H386" s="156" t="s">
        <v>394</v>
      </c>
      <c r="I386" s="85" t="s">
        <v>395</v>
      </c>
      <c r="J386" s="118" t="s">
        <v>79</v>
      </c>
      <c r="K386" s="304">
        <f>639+71+190.1+1262.3-71-0.03</f>
        <v>2091.37</v>
      </c>
    </row>
    <row r="387" spans="2:11" s="17" customFormat="1" ht="19.5" customHeight="1">
      <c r="B387" s="106" t="s">
        <v>362</v>
      </c>
      <c r="C387" s="85" t="s">
        <v>359</v>
      </c>
      <c r="D387" s="117" t="s">
        <v>15</v>
      </c>
      <c r="E387" s="117" t="s">
        <v>5</v>
      </c>
      <c r="F387" s="113"/>
      <c r="G387" s="114"/>
      <c r="H387" s="114"/>
      <c r="I387" s="114"/>
      <c r="J387" s="121"/>
      <c r="K387" s="306">
        <f>K388</f>
        <v>6661.5</v>
      </c>
    </row>
    <row r="388" spans="2:11" s="17" customFormat="1" ht="24.75" customHeight="1">
      <c r="B388" s="106" t="s">
        <v>33</v>
      </c>
      <c r="C388" s="85" t="s">
        <v>359</v>
      </c>
      <c r="D388" s="117" t="s">
        <v>15</v>
      </c>
      <c r="E388" s="117" t="s">
        <v>13</v>
      </c>
      <c r="F388" s="113"/>
      <c r="G388" s="114"/>
      <c r="H388" s="114"/>
      <c r="I388" s="114"/>
      <c r="J388" s="121"/>
      <c r="K388" s="306">
        <f>K389</f>
        <v>6661.5</v>
      </c>
    </row>
    <row r="389" spans="2:11" ht="62.25" customHeight="1">
      <c r="B389" s="106" t="s">
        <v>143</v>
      </c>
      <c r="C389" s="85" t="s">
        <v>359</v>
      </c>
      <c r="D389" s="117" t="s">
        <v>15</v>
      </c>
      <c r="E389" s="117" t="s">
        <v>13</v>
      </c>
      <c r="F389" s="123">
        <v>13</v>
      </c>
      <c r="G389" s="156" t="s">
        <v>67</v>
      </c>
      <c r="H389" s="156" t="s">
        <v>5</v>
      </c>
      <c r="I389" s="156" t="s">
        <v>68</v>
      </c>
      <c r="J389" s="120"/>
      <c r="K389" s="304">
        <f>K390+K394+K397+K400+K403+K410</f>
        <v>6661.5</v>
      </c>
    </row>
    <row r="390" spans="2:11" ht="40.5" customHeight="1">
      <c r="B390" s="109" t="s">
        <v>223</v>
      </c>
      <c r="C390" s="85" t="s">
        <v>359</v>
      </c>
      <c r="D390" s="117" t="s">
        <v>15</v>
      </c>
      <c r="E390" s="117" t="s">
        <v>13</v>
      </c>
      <c r="F390" s="123" t="s">
        <v>19</v>
      </c>
      <c r="G390" s="156" t="s">
        <v>67</v>
      </c>
      <c r="H390" s="156" t="s">
        <v>15</v>
      </c>
      <c r="I390" s="156" t="s">
        <v>68</v>
      </c>
      <c r="J390" s="118"/>
      <c r="K390" s="306">
        <f>K391</f>
        <v>116.5</v>
      </c>
    </row>
    <row r="391" spans="2:11" ht="77.25" customHeight="1">
      <c r="B391" s="62" t="s">
        <v>452</v>
      </c>
      <c r="C391" s="85" t="s">
        <v>359</v>
      </c>
      <c r="D391" s="117" t="s">
        <v>15</v>
      </c>
      <c r="E391" s="117" t="s">
        <v>13</v>
      </c>
      <c r="F391" s="123" t="s">
        <v>19</v>
      </c>
      <c r="G391" s="156" t="s">
        <v>67</v>
      </c>
      <c r="H391" s="156" t="s">
        <v>15</v>
      </c>
      <c r="I391" s="114" t="s">
        <v>533</v>
      </c>
      <c r="J391" s="118"/>
      <c r="K391" s="304">
        <f>K392+K393</f>
        <v>116.5</v>
      </c>
    </row>
    <row r="392" spans="2:11" ht="27.75" customHeight="1">
      <c r="B392" s="62" t="s">
        <v>73</v>
      </c>
      <c r="C392" s="85" t="s">
        <v>359</v>
      </c>
      <c r="D392" s="117" t="s">
        <v>15</v>
      </c>
      <c r="E392" s="117" t="s">
        <v>13</v>
      </c>
      <c r="F392" s="89" t="s">
        <v>19</v>
      </c>
      <c r="G392" s="168" t="s">
        <v>67</v>
      </c>
      <c r="H392" s="168" t="s">
        <v>15</v>
      </c>
      <c r="I392" s="135" t="s">
        <v>533</v>
      </c>
      <c r="J392" s="118" t="s">
        <v>74</v>
      </c>
      <c r="K392" s="304">
        <f>85+13.7</f>
        <v>98.7</v>
      </c>
    </row>
    <row r="393" spans="2:11" ht="27.75" customHeight="1">
      <c r="B393" s="62" t="s">
        <v>78</v>
      </c>
      <c r="C393" s="85" t="s">
        <v>359</v>
      </c>
      <c r="D393" s="117" t="s">
        <v>15</v>
      </c>
      <c r="E393" s="117" t="s">
        <v>13</v>
      </c>
      <c r="F393" s="164" t="s">
        <v>19</v>
      </c>
      <c r="G393" s="165" t="s">
        <v>67</v>
      </c>
      <c r="H393" s="165" t="s">
        <v>15</v>
      </c>
      <c r="I393" s="130" t="s">
        <v>533</v>
      </c>
      <c r="J393" s="118" t="s">
        <v>79</v>
      </c>
      <c r="K393" s="304">
        <f>12+5.8</f>
        <v>17.8</v>
      </c>
    </row>
    <row r="394" spans="2:11" ht="54.75" customHeight="1">
      <c r="B394" s="109" t="s">
        <v>224</v>
      </c>
      <c r="C394" s="85" t="s">
        <v>359</v>
      </c>
      <c r="D394" s="117" t="s">
        <v>15</v>
      </c>
      <c r="E394" s="117" t="s">
        <v>13</v>
      </c>
      <c r="F394" s="78" t="s">
        <v>19</v>
      </c>
      <c r="G394" s="78" t="s">
        <v>67</v>
      </c>
      <c r="H394" s="78" t="s">
        <v>35</v>
      </c>
      <c r="I394" s="78" t="s">
        <v>146</v>
      </c>
      <c r="J394" s="120"/>
      <c r="K394" s="304">
        <f>K395</f>
        <v>997</v>
      </c>
    </row>
    <row r="395" spans="2:11" ht="21" customHeight="1">
      <c r="B395" s="109" t="s">
        <v>145</v>
      </c>
      <c r="C395" s="177" t="s">
        <v>359</v>
      </c>
      <c r="D395" s="117" t="s">
        <v>15</v>
      </c>
      <c r="E395" s="117" t="s">
        <v>13</v>
      </c>
      <c r="F395" s="123" t="s">
        <v>19</v>
      </c>
      <c r="G395" s="156" t="s">
        <v>67</v>
      </c>
      <c r="H395" s="156" t="s">
        <v>35</v>
      </c>
      <c r="I395" s="156" t="s">
        <v>146</v>
      </c>
      <c r="J395" s="120"/>
      <c r="K395" s="304">
        <f>K396</f>
        <v>997</v>
      </c>
    </row>
    <row r="396" spans="2:13" ht="36" customHeight="1">
      <c r="B396" s="62" t="s">
        <v>78</v>
      </c>
      <c r="C396" s="177" t="s">
        <v>359</v>
      </c>
      <c r="D396" s="117" t="s">
        <v>15</v>
      </c>
      <c r="E396" s="117" t="s">
        <v>13</v>
      </c>
      <c r="F396" s="123" t="s">
        <v>19</v>
      </c>
      <c r="G396" s="156" t="s">
        <v>67</v>
      </c>
      <c r="H396" s="156" t="s">
        <v>35</v>
      </c>
      <c r="I396" s="85" t="s">
        <v>146</v>
      </c>
      <c r="J396" s="121">
        <v>240</v>
      </c>
      <c r="K396" s="306">
        <f>1085-88</f>
        <v>997</v>
      </c>
      <c r="M396" s="93"/>
    </row>
    <row r="397" spans="2:11" ht="47.25" customHeight="1">
      <c r="B397" s="62" t="s">
        <v>225</v>
      </c>
      <c r="C397" s="177" t="s">
        <v>359</v>
      </c>
      <c r="D397" s="117" t="s">
        <v>15</v>
      </c>
      <c r="E397" s="117" t="s">
        <v>13</v>
      </c>
      <c r="F397" s="123" t="s">
        <v>19</v>
      </c>
      <c r="G397" s="156" t="s">
        <v>67</v>
      </c>
      <c r="H397" s="156" t="s">
        <v>21</v>
      </c>
      <c r="I397" s="156" t="s">
        <v>146</v>
      </c>
      <c r="J397" s="120"/>
      <c r="K397" s="304">
        <f>K398</f>
        <v>140</v>
      </c>
    </row>
    <row r="398" spans="2:11" ht="23.25" customHeight="1">
      <c r="B398" s="109" t="s">
        <v>145</v>
      </c>
      <c r="C398" s="177" t="s">
        <v>359</v>
      </c>
      <c r="D398" s="117" t="s">
        <v>15</v>
      </c>
      <c r="E398" s="117" t="s">
        <v>13</v>
      </c>
      <c r="F398" s="123" t="s">
        <v>19</v>
      </c>
      <c r="G398" s="156" t="s">
        <v>67</v>
      </c>
      <c r="H398" s="156" t="s">
        <v>21</v>
      </c>
      <c r="I398" s="156" t="s">
        <v>146</v>
      </c>
      <c r="J398" s="120"/>
      <c r="K398" s="304">
        <f>K399</f>
        <v>140</v>
      </c>
    </row>
    <row r="399" spans="2:11" ht="36" customHeight="1">
      <c r="B399" s="62" t="s">
        <v>78</v>
      </c>
      <c r="C399" s="177" t="s">
        <v>359</v>
      </c>
      <c r="D399" s="117" t="s">
        <v>15</v>
      </c>
      <c r="E399" s="117" t="s">
        <v>13</v>
      </c>
      <c r="F399" s="123" t="s">
        <v>19</v>
      </c>
      <c r="G399" s="156" t="s">
        <v>67</v>
      </c>
      <c r="H399" s="156" t="s">
        <v>21</v>
      </c>
      <c r="I399" s="156" t="s">
        <v>146</v>
      </c>
      <c r="J399" s="120">
        <v>240</v>
      </c>
      <c r="K399" s="304">
        <f>100+40</f>
        <v>140</v>
      </c>
    </row>
    <row r="400" spans="2:11" ht="36" customHeight="1">
      <c r="B400" s="62" t="s">
        <v>226</v>
      </c>
      <c r="C400" s="177" t="s">
        <v>359</v>
      </c>
      <c r="D400" s="117" t="s">
        <v>15</v>
      </c>
      <c r="E400" s="117" t="s">
        <v>13</v>
      </c>
      <c r="F400" s="78" t="s">
        <v>19</v>
      </c>
      <c r="G400" s="78" t="s">
        <v>67</v>
      </c>
      <c r="H400" s="78" t="s">
        <v>45</v>
      </c>
      <c r="I400" s="78" t="s">
        <v>146</v>
      </c>
      <c r="J400" s="120"/>
      <c r="K400" s="304">
        <f>K401</f>
        <v>360</v>
      </c>
    </row>
    <row r="401" spans="2:11" ht="19.5" customHeight="1">
      <c r="B401" s="109" t="s">
        <v>145</v>
      </c>
      <c r="C401" s="177" t="s">
        <v>359</v>
      </c>
      <c r="D401" s="117" t="s">
        <v>15</v>
      </c>
      <c r="E401" s="117" t="s">
        <v>13</v>
      </c>
      <c r="F401" s="123" t="s">
        <v>19</v>
      </c>
      <c r="G401" s="156" t="s">
        <v>67</v>
      </c>
      <c r="H401" s="156" t="s">
        <v>45</v>
      </c>
      <c r="I401" s="156" t="s">
        <v>146</v>
      </c>
      <c r="J401" s="120"/>
      <c r="K401" s="304">
        <f>K402</f>
        <v>360</v>
      </c>
    </row>
    <row r="402" spans="2:11" ht="36" customHeight="1">
      <c r="B402" s="62" t="s">
        <v>78</v>
      </c>
      <c r="C402" s="177" t="s">
        <v>359</v>
      </c>
      <c r="D402" s="117" t="s">
        <v>15</v>
      </c>
      <c r="E402" s="117" t="s">
        <v>13</v>
      </c>
      <c r="F402" s="123" t="s">
        <v>19</v>
      </c>
      <c r="G402" s="156" t="s">
        <v>67</v>
      </c>
      <c r="H402" s="156" t="s">
        <v>45</v>
      </c>
      <c r="I402" s="85" t="s">
        <v>146</v>
      </c>
      <c r="J402" s="120">
        <v>240</v>
      </c>
      <c r="K402" s="304">
        <f>400-40</f>
        <v>360</v>
      </c>
    </row>
    <row r="403" spans="2:11" ht="36" customHeight="1">
      <c r="B403" s="62" t="s">
        <v>549</v>
      </c>
      <c r="C403" s="85" t="s">
        <v>359</v>
      </c>
      <c r="D403" s="118" t="s">
        <v>15</v>
      </c>
      <c r="E403" s="118" t="s">
        <v>13</v>
      </c>
      <c r="F403" s="164" t="s">
        <v>19</v>
      </c>
      <c r="G403" s="165" t="s">
        <v>67</v>
      </c>
      <c r="H403" s="165" t="s">
        <v>27</v>
      </c>
      <c r="I403" s="166" t="s">
        <v>68</v>
      </c>
      <c r="J403" s="120"/>
      <c r="K403" s="304">
        <f>K404+K406+K408</f>
        <v>4960</v>
      </c>
    </row>
    <row r="404" spans="2:11" ht="66.75" customHeight="1">
      <c r="B404" s="62" t="s">
        <v>507</v>
      </c>
      <c r="C404" s="85" t="s">
        <v>359</v>
      </c>
      <c r="D404" s="118" t="s">
        <v>15</v>
      </c>
      <c r="E404" s="118" t="s">
        <v>13</v>
      </c>
      <c r="F404" s="164" t="s">
        <v>19</v>
      </c>
      <c r="G404" s="165" t="s">
        <v>67</v>
      </c>
      <c r="H404" s="165" t="s">
        <v>27</v>
      </c>
      <c r="I404" s="166" t="s">
        <v>146</v>
      </c>
      <c r="J404" s="120"/>
      <c r="K404" s="304">
        <f>K405</f>
        <v>2500</v>
      </c>
    </row>
    <row r="405" spans="2:11" ht="40.5" customHeight="1">
      <c r="B405" s="62" t="s">
        <v>78</v>
      </c>
      <c r="C405" s="177" t="s">
        <v>359</v>
      </c>
      <c r="D405" s="118" t="s">
        <v>15</v>
      </c>
      <c r="E405" s="118" t="s">
        <v>13</v>
      </c>
      <c r="F405" s="164" t="s">
        <v>19</v>
      </c>
      <c r="G405" s="165" t="s">
        <v>67</v>
      </c>
      <c r="H405" s="165" t="s">
        <v>27</v>
      </c>
      <c r="I405" s="166" t="s">
        <v>146</v>
      </c>
      <c r="J405" s="120">
        <v>240</v>
      </c>
      <c r="K405" s="304">
        <v>2500</v>
      </c>
    </row>
    <row r="406" spans="2:11" ht="66.75" customHeight="1">
      <c r="B406" s="62" t="s">
        <v>507</v>
      </c>
      <c r="C406" s="85" t="s">
        <v>359</v>
      </c>
      <c r="D406" s="118" t="s">
        <v>15</v>
      </c>
      <c r="E406" s="118" t="s">
        <v>13</v>
      </c>
      <c r="F406" s="164" t="s">
        <v>19</v>
      </c>
      <c r="G406" s="165" t="s">
        <v>67</v>
      </c>
      <c r="H406" s="165" t="s">
        <v>27</v>
      </c>
      <c r="I406" s="166" t="s">
        <v>483</v>
      </c>
      <c r="J406" s="120"/>
      <c r="K406" s="304">
        <f>K407</f>
        <v>1960</v>
      </c>
    </row>
    <row r="407" spans="2:11" ht="40.5" customHeight="1">
      <c r="B407" s="62" t="s">
        <v>78</v>
      </c>
      <c r="C407" s="177" t="s">
        <v>359</v>
      </c>
      <c r="D407" s="118" t="s">
        <v>15</v>
      </c>
      <c r="E407" s="118" t="s">
        <v>13</v>
      </c>
      <c r="F407" s="164" t="s">
        <v>19</v>
      </c>
      <c r="G407" s="165" t="s">
        <v>67</v>
      </c>
      <c r="H407" s="165" t="s">
        <v>27</v>
      </c>
      <c r="I407" s="166" t="s">
        <v>483</v>
      </c>
      <c r="J407" s="120">
        <v>240</v>
      </c>
      <c r="K407" s="304">
        <v>1960</v>
      </c>
    </row>
    <row r="408" spans="2:11" ht="40.5" customHeight="1">
      <c r="B408" s="154" t="s">
        <v>476</v>
      </c>
      <c r="C408" s="177" t="s">
        <v>359</v>
      </c>
      <c r="D408" s="118" t="s">
        <v>15</v>
      </c>
      <c r="E408" s="118" t="s">
        <v>13</v>
      </c>
      <c r="F408" s="164" t="s">
        <v>19</v>
      </c>
      <c r="G408" s="165" t="s">
        <v>67</v>
      </c>
      <c r="H408" s="165" t="s">
        <v>27</v>
      </c>
      <c r="I408" s="166" t="s">
        <v>470</v>
      </c>
      <c r="J408" s="120"/>
      <c r="K408" s="304">
        <f>K409</f>
        <v>500</v>
      </c>
    </row>
    <row r="409" spans="2:11" ht="40.5" customHeight="1">
      <c r="B409" s="62" t="s">
        <v>78</v>
      </c>
      <c r="C409" s="177" t="s">
        <v>359</v>
      </c>
      <c r="D409" s="118" t="s">
        <v>15</v>
      </c>
      <c r="E409" s="118" t="s">
        <v>13</v>
      </c>
      <c r="F409" s="164" t="s">
        <v>19</v>
      </c>
      <c r="G409" s="165" t="s">
        <v>67</v>
      </c>
      <c r="H409" s="165" t="s">
        <v>27</v>
      </c>
      <c r="I409" s="166" t="s">
        <v>470</v>
      </c>
      <c r="J409" s="120">
        <v>240</v>
      </c>
      <c r="K409" s="304">
        <v>500</v>
      </c>
    </row>
    <row r="410" spans="2:11" ht="40.5" customHeight="1">
      <c r="B410" s="62" t="s">
        <v>547</v>
      </c>
      <c r="C410" s="177" t="s">
        <v>359</v>
      </c>
      <c r="D410" s="118" t="s">
        <v>15</v>
      </c>
      <c r="E410" s="118" t="s">
        <v>13</v>
      </c>
      <c r="F410" s="178" t="s">
        <v>19</v>
      </c>
      <c r="G410" s="179" t="s">
        <v>67</v>
      </c>
      <c r="H410" s="78" t="s">
        <v>19</v>
      </c>
      <c r="I410" s="78" t="s">
        <v>68</v>
      </c>
      <c r="J410" s="120"/>
      <c r="K410" s="304">
        <f>K411</f>
        <v>88</v>
      </c>
    </row>
    <row r="411" spans="2:11" ht="40.5" customHeight="1">
      <c r="B411" s="62" t="s">
        <v>548</v>
      </c>
      <c r="C411" s="177" t="s">
        <v>359</v>
      </c>
      <c r="D411" s="118" t="s">
        <v>15</v>
      </c>
      <c r="E411" s="148" t="s">
        <v>13</v>
      </c>
      <c r="F411" s="180" t="s">
        <v>19</v>
      </c>
      <c r="G411" s="165" t="s">
        <v>67</v>
      </c>
      <c r="H411" s="165" t="s">
        <v>19</v>
      </c>
      <c r="I411" s="176" t="s">
        <v>146</v>
      </c>
      <c r="J411" s="181"/>
      <c r="K411" s="304">
        <f>K412</f>
        <v>88</v>
      </c>
    </row>
    <row r="412" spans="2:13" ht="40.5" customHeight="1">
      <c r="B412" s="62" t="s">
        <v>78</v>
      </c>
      <c r="C412" s="177" t="s">
        <v>359</v>
      </c>
      <c r="D412" s="118" t="s">
        <v>15</v>
      </c>
      <c r="E412" s="118" t="s">
        <v>13</v>
      </c>
      <c r="F412" s="182" t="s">
        <v>19</v>
      </c>
      <c r="G412" s="183" t="s">
        <v>67</v>
      </c>
      <c r="H412" s="78" t="s">
        <v>19</v>
      </c>
      <c r="I412" s="78" t="s">
        <v>146</v>
      </c>
      <c r="J412" s="120">
        <v>240</v>
      </c>
      <c r="K412" s="304">
        <v>88</v>
      </c>
      <c r="M412" s="82"/>
    </row>
    <row r="413" spans="2:11" s="17" customFormat="1" ht="21" customHeight="1">
      <c r="B413" s="62" t="s">
        <v>348</v>
      </c>
      <c r="C413" s="85" t="s">
        <v>359</v>
      </c>
      <c r="D413" s="118" t="s">
        <v>35</v>
      </c>
      <c r="E413" s="118" t="s">
        <v>5</v>
      </c>
      <c r="F413" s="113"/>
      <c r="G413" s="114"/>
      <c r="H413" s="114"/>
      <c r="I413" s="114"/>
      <c r="J413" s="118"/>
      <c r="K413" s="304">
        <f>K414</f>
        <v>1600</v>
      </c>
    </row>
    <row r="414" spans="2:11" s="17" customFormat="1" ht="21" customHeight="1">
      <c r="B414" s="106" t="s">
        <v>36</v>
      </c>
      <c r="C414" s="85" t="s">
        <v>359</v>
      </c>
      <c r="D414" s="117" t="s">
        <v>35</v>
      </c>
      <c r="E414" s="118" t="s">
        <v>4</v>
      </c>
      <c r="F414" s="113"/>
      <c r="G414" s="114"/>
      <c r="H414" s="114"/>
      <c r="I414" s="114"/>
      <c r="J414" s="118"/>
      <c r="K414" s="304">
        <f>K415</f>
        <v>1600</v>
      </c>
    </row>
    <row r="415" spans="2:11" s="17" customFormat="1" ht="21" customHeight="1">
      <c r="B415" s="62" t="s">
        <v>94</v>
      </c>
      <c r="C415" s="85" t="s">
        <v>359</v>
      </c>
      <c r="D415" s="118" t="s">
        <v>35</v>
      </c>
      <c r="E415" s="118" t="s">
        <v>4</v>
      </c>
      <c r="F415" s="113" t="s">
        <v>95</v>
      </c>
      <c r="G415" s="114" t="s">
        <v>67</v>
      </c>
      <c r="H415" s="114" t="s">
        <v>5</v>
      </c>
      <c r="I415" s="114" t="s">
        <v>68</v>
      </c>
      <c r="J415" s="118"/>
      <c r="K415" s="304">
        <f>K416</f>
        <v>1600</v>
      </c>
    </row>
    <row r="416" spans="2:11" s="17" customFormat="1" ht="36" customHeight="1">
      <c r="B416" s="106" t="s">
        <v>239</v>
      </c>
      <c r="C416" s="85" t="s">
        <v>359</v>
      </c>
      <c r="D416" s="118" t="s">
        <v>35</v>
      </c>
      <c r="E416" s="117" t="s">
        <v>4</v>
      </c>
      <c r="F416" s="113" t="s">
        <v>95</v>
      </c>
      <c r="G416" s="114" t="s">
        <v>67</v>
      </c>
      <c r="H416" s="114" t="s">
        <v>5</v>
      </c>
      <c r="I416" s="114" t="s">
        <v>231</v>
      </c>
      <c r="J416" s="118"/>
      <c r="K416" s="304">
        <f>K417</f>
        <v>1600</v>
      </c>
    </row>
    <row r="417" spans="2:11" s="17" customFormat="1" ht="20.25" customHeight="1">
      <c r="B417" s="106" t="s">
        <v>125</v>
      </c>
      <c r="C417" s="87" t="s">
        <v>359</v>
      </c>
      <c r="D417" s="118" t="s">
        <v>35</v>
      </c>
      <c r="E417" s="117" t="s">
        <v>4</v>
      </c>
      <c r="F417" s="113" t="s">
        <v>95</v>
      </c>
      <c r="G417" s="114" t="s">
        <v>67</v>
      </c>
      <c r="H417" s="114" t="s">
        <v>5</v>
      </c>
      <c r="I417" s="114" t="s">
        <v>231</v>
      </c>
      <c r="J417" s="118" t="s">
        <v>126</v>
      </c>
      <c r="K417" s="304">
        <v>1600</v>
      </c>
    </row>
    <row r="418" spans="2:239" s="19" customFormat="1" ht="16.5" customHeight="1">
      <c r="B418" s="106" t="s">
        <v>363</v>
      </c>
      <c r="C418" s="85" t="s">
        <v>359</v>
      </c>
      <c r="D418" s="117" t="s">
        <v>21</v>
      </c>
      <c r="E418" s="117" t="s">
        <v>5</v>
      </c>
      <c r="F418" s="113"/>
      <c r="G418" s="114"/>
      <c r="H418" s="114"/>
      <c r="I418" s="114"/>
      <c r="J418" s="120"/>
      <c r="K418" s="304">
        <f>K419</f>
        <v>168.89000000000001</v>
      </c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</row>
    <row r="419" spans="2:11" s="17" customFormat="1" ht="18" customHeight="1">
      <c r="B419" s="106" t="s">
        <v>43</v>
      </c>
      <c r="C419" s="85" t="s">
        <v>359</v>
      </c>
      <c r="D419" s="118" t="s">
        <v>21</v>
      </c>
      <c r="E419" s="118" t="s">
        <v>35</v>
      </c>
      <c r="F419" s="113"/>
      <c r="G419" s="114"/>
      <c r="H419" s="114"/>
      <c r="I419" s="114"/>
      <c r="J419" s="120"/>
      <c r="K419" s="304">
        <f>K420</f>
        <v>168.89000000000001</v>
      </c>
    </row>
    <row r="420" spans="2:11" s="17" customFormat="1" ht="18" customHeight="1">
      <c r="B420" s="62" t="s">
        <v>94</v>
      </c>
      <c r="C420" s="85" t="s">
        <v>359</v>
      </c>
      <c r="D420" s="118" t="s">
        <v>21</v>
      </c>
      <c r="E420" s="118" t="s">
        <v>35</v>
      </c>
      <c r="F420" s="113" t="s">
        <v>95</v>
      </c>
      <c r="G420" s="114" t="s">
        <v>67</v>
      </c>
      <c r="H420" s="114" t="s">
        <v>5</v>
      </c>
      <c r="I420" s="114" t="s">
        <v>68</v>
      </c>
      <c r="J420" s="120"/>
      <c r="K420" s="304">
        <f>K421</f>
        <v>168.89000000000001</v>
      </c>
    </row>
    <row r="421" spans="2:11" s="17" customFormat="1" ht="66.75" customHeight="1">
      <c r="B421" s="62" t="s">
        <v>300</v>
      </c>
      <c r="C421" s="85" t="s">
        <v>359</v>
      </c>
      <c r="D421" s="118" t="s">
        <v>21</v>
      </c>
      <c r="E421" s="118" t="s">
        <v>35</v>
      </c>
      <c r="F421" s="113" t="s">
        <v>95</v>
      </c>
      <c r="G421" s="114" t="s">
        <v>67</v>
      </c>
      <c r="H421" s="114" t="s">
        <v>5</v>
      </c>
      <c r="I421" s="114" t="s">
        <v>301</v>
      </c>
      <c r="J421" s="120"/>
      <c r="K421" s="304">
        <f>K422</f>
        <v>168.89000000000001</v>
      </c>
    </row>
    <row r="422" spans="2:11" s="17" customFormat="1" ht="33" customHeight="1">
      <c r="B422" s="62" t="s">
        <v>78</v>
      </c>
      <c r="C422" s="85" t="s">
        <v>359</v>
      </c>
      <c r="D422" s="118" t="s">
        <v>21</v>
      </c>
      <c r="E422" s="118" t="s">
        <v>35</v>
      </c>
      <c r="F422" s="113" t="s">
        <v>95</v>
      </c>
      <c r="G422" s="114" t="s">
        <v>67</v>
      </c>
      <c r="H422" s="114" t="s">
        <v>5</v>
      </c>
      <c r="I422" s="114" t="s">
        <v>301</v>
      </c>
      <c r="J422" s="120">
        <v>240</v>
      </c>
      <c r="K422" s="304">
        <f>168.9-0.01</f>
        <v>168.89000000000001</v>
      </c>
    </row>
    <row r="423" spans="2:11" s="17" customFormat="1" ht="17.25" customHeight="1">
      <c r="B423" s="106" t="s">
        <v>353</v>
      </c>
      <c r="C423" s="85" t="s">
        <v>359</v>
      </c>
      <c r="D423" s="118" t="s">
        <v>45</v>
      </c>
      <c r="E423" s="118" t="s">
        <v>5</v>
      </c>
      <c r="F423" s="113"/>
      <c r="G423" s="114"/>
      <c r="H423" s="114"/>
      <c r="I423" s="114"/>
      <c r="J423" s="118"/>
      <c r="K423" s="304">
        <f>K424+K430</f>
        <v>1434.6</v>
      </c>
    </row>
    <row r="424" spans="2:11" s="17" customFormat="1" ht="17.25" customHeight="1">
      <c r="B424" s="106" t="s">
        <v>306</v>
      </c>
      <c r="C424" s="85" t="s">
        <v>359</v>
      </c>
      <c r="D424" s="118" t="s">
        <v>45</v>
      </c>
      <c r="E424" s="118" t="s">
        <v>9</v>
      </c>
      <c r="F424" s="113"/>
      <c r="G424" s="114"/>
      <c r="H424" s="114"/>
      <c r="I424" s="114"/>
      <c r="J424" s="118"/>
      <c r="K424" s="304">
        <f>K425</f>
        <v>130.1</v>
      </c>
    </row>
    <row r="425" spans="2:11" s="17" customFormat="1" ht="45" customHeight="1">
      <c r="B425" s="62" t="s">
        <v>424</v>
      </c>
      <c r="C425" s="85" t="s">
        <v>359</v>
      </c>
      <c r="D425" s="123" t="s">
        <v>45</v>
      </c>
      <c r="E425" s="89" t="s">
        <v>9</v>
      </c>
      <c r="F425" s="89" t="s">
        <v>467</v>
      </c>
      <c r="G425" s="168" t="s">
        <v>67</v>
      </c>
      <c r="H425" s="168" t="s">
        <v>5</v>
      </c>
      <c r="I425" s="168" t="s">
        <v>68</v>
      </c>
      <c r="J425" s="118"/>
      <c r="K425" s="304">
        <f>K426</f>
        <v>130.1</v>
      </c>
    </row>
    <row r="426" spans="2:11" s="17" customFormat="1" ht="57.75" customHeight="1">
      <c r="B426" s="62" t="s">
        <v>433</v>
      </c>
      <c r="C426" s="87" t="s">
        <v>359</v>
      </c>
      <c r="D426" s="123" t="s">
        <v>45</v>
      </c>
      <c r="E426" s="76" t="s">
        <v>9</v>
      </c>
      <c r="F426" s="165" t="s">
        <v>467</v>
      </c>
      <c r="G426" s="165" t="s">
        <v>70</v>
      </c>
      <c r="H426" s="165" t="s">
        <v>5</v>
      </c>
      <c r="I426" s="166" t="s">
        <v>68</v>
      </c>
      <c r="J426" s="118"/>
      <c r="K426" s="304">
        <f>K427</f>
        <v>130.1</v>
      </c>
    </row>
    <row r="427" spans="2:11" s="17" customFormat="1" ht="35.25" customHeight="1">
      <c r="B427" s="62" t="s">
        <v>434</v>
      </c>
      <c r="C427" s="87" t="s">
        <v>359</v>
      </c>
      <c r="D427" s="123" t="s">
        <v>45</v>
      </c>
      <c r="E427" s="118" t="s">
        <v>9</v>
      </c>
      <c r="F427" s="78" t="s">
        <v>467</v>
      </c>
      <c r="G427" s="78" t="s">
        <v>70</v>
      </c>
      <c r="H427" s="78" t="s">
        <v>4</v>
      </c>
      <c r="I427" s="78" t="s">
        <v>68</v>
      </c>
      <c r="J427" s="118"/>
      <c r="K427" s="304">
        <f>K428</f>
        <v>130.1</v>
      </c>
    </row>
    <row r="428" spans="2:11" s="17" customFormat="1" ht="47.25" customHeight="1">
      <c r="B428" s="106" t="s">
        <v>312</v>
      </c>
      <c r="C428" s="87" t="s">
        <v>359</v>
      </c>
      <c r="D428" s="123" t="s">
        <v>45</v>
      </c>
      <c r="E428" s="117" t="s">
        <v>9</v>
      </c>
      <c r="F428" s="156" t="s">
        <v>467</v>
      </c>
      <c r="G428" s="156" t="s">
        <v>70</v>
      </c>
      <c r="H428" s="156" t="s">
        <v>4</v>
      </c>
      <c r="I428" s="85" t="s">
        <v>313</v>
      </c>
      <c r="J428" s="118"/>
      <c r="K428" s="304">
        <f>K429</f>
        <v>130.1</v>
      </c>
    </row>
    <row r="429" spans="2:11" s="17" customFormat="1" ht="30" customHeight="1">
      <c r="B429" s="106" t="s">
        <v>311</v>
      </c>
      <c r="C429" s="87" t="s">
        <v>359</v>
      </c>
      <c r="D429" s="123" t="s">
        <v>45</v>
      </c>
      <c r="E429" s="117" t="s">
        <v>9</v>
      </c>
      <c r="F429" s="123" t="s">
        <v>467</v>
      </c>
      <c r="G429" s="156" t="s">
        <v>70</v>
      </c>
      <c r="H429" s="156" t="s">
        <v>4</v>
      </c>
      <c r="I429" s="85" t="s">
        <v>313</v>
      </c>
      <c r="J429" s="118" t="s">
        <v>307</v>
      </c>
      <c r="K429" s="304">
        <v>130.1</v>
      </c>
    </row>
    <row r="430" spans="2:11" s="17" customFormat="1" ht="24" customHeight="1">
      <c r="B430" s="106" t="s">
        <v>47</v>
      </c>
      <c r="C430" s="87" t="s">
        <v>359</v>
      </c>
      <c r="D430" s="117" t="s">
        <v>45</v>
      </c>
      <c r="E430" s="123" t="s">
        <v>15</v>
      </c>
      <c r="F430" s="113"/>
      <c r="G430" s="114"/>
      <c r="H430" s="114"/>
      <c r="I430" s="114"/>
      <c r="J430" s="118"/>
      <c r="K430" s="304">
        <f>K431</f>
        <v>1304.5</v>
      </c>
    </row>
    <row r="431" spans="2:11" s="17" customFormat="1" ht="43.5" customHeight="1">
      <c r="B431" s="109" t="s">
        <v>315</v>
      </c>
      <c r="C431" s="85" t="s">
        <v>359</v>
      </c>
      <c r="D431" s="117" t="s">
        <v>45</v>
      </c>
      <c r="E431" s="117" t="s">
        <v>15</v>
      </c>
      <c r="F431" s="123" t="s">
        <v>83</v>
      </c>
      <c r="G431" s="156" t="s">
        <v>67</v>
      </c>
      <c r="H431" s="156" t="s">
        <v>5</v>
      </c>
      <c r="I431" s="85" t="s">
        <v>68</v>
      </c>
      <c r="J431" s="118"/>
      <c r="K431" s="304">
        <f>K432+K435</f>
        <v>1304.5</v>
      </c>
    </row>
    <row r="432" spans="2:11" s="17" customFormat="1" ht="32.25" customHeight="1">
      <c r="B432" s="62" t="s">
        <v>84</v>
      </c>
      <c r="C432" s="85" t="s">
        <v>359</v>
      </c>
      <c r="D432" s="117" t="s">
        <v>45</v>
      </c>
      <c r="E432" s="117" t="s">
        <v>15</v>
      </c>
      <c r="F432" s="78" t="s">
        <v>83</v>
      </c>
      <c r="G432" s="78" t="s">
        <v>67</v>
      </c>
      <c r="H432" s="78" t="s">
        <v>4</v>
      </c>
      <c r="I432" s="78" t="s">
        <v>68</v>
      </c>
      <c r="J432" s="118"/>
      <c r="K432" s="304">
        <f>K433</f>
        <v>310.6</v>
      </c>
    </row>
    <row r="433" spans="2:11" s="17" customFormat="1" ht="132" customHeight="1">
      <c r="B433" s="62" t="s">
        <v>453</v>
      </c>
      <c r="C433" s="85" t="s">
        <v>359</v>
      </c>
      <c r="D433" s="117" t="s">
        <v>45</v>
      </c>
      <c r="E433" s="117" t="s">
        <v>15</v>
      </c>
      <c r="F433" s="123" t="s">
        <v>83</v>
      </c>
      <c r="G433" s="156" t="s">
        <v>67</v>
      </c>
      <c r="H433" s="156" t="s">
        <v>4</v>
      </c>
      <c r="I433" s="114" t="s">
        <v>396</v>
      </c>
      <c r="J433" s="118"/>
      <c r="K433" s="304">
        <f>K434</f>
        <v>310.6</v>
      </c>
    </row>
    <row r="434" spans="2:11" s="17" customFormat="1" ht="29.25" customHeight="1">
      <c r="B434" s="62" t="s">
        <v>78</v>
      </c>
      <c r="C434" s="85" t="s">
        <v>359</v>
      </c>
      <c r="D434" s="117" t="s">
        <v>45</v>
      </c>
      <c r="E434" s="117" t="s">
        <v>15</v>
      </c>
      <c r="F434" s="123" t="s">
        <v>83</v>
      </c>
      <c r="G434" s="156" t="s">
        <v>67</v>
      </c>
      <c r="H434" s="156" t="s">
        <v>4</v>
      </c>
      <c r="I434" s="114" t="s">
        <v>396</v>
      </c>
      <c r="J434" s="118" t="s">
        <v>79</v>
      </c>
      <c r="K434" s="304">
        <v>310.6</v>
      </c>
    </row>
    <row r="435" spans="2:11" s="17" customFormat="1" ht="29.25" customHeight="1">
      <c r="B435" s="62" t="s">
        <v>316</v>
      </c>
      <c r="C435" s="85" t="s">
        <v>359</v>
      </c>
      <c r="D435" s="117" t="s">
        <v>45</v>
      </c>
      <c r="E435" s="117" t="s">
        <v>15</v>
      </c>
      <c r="F435" s="123" t="s">
        <v>83</v>
      </c>
      <c r="G435" s="156" t="s">
        <v>67</v>
      </c>
      <c r="H435" s="156" t="s">
        <v>7</v>
      </c>
      <c r="I435" s="85" t="s">
        <v>68</v>
      </c>
      <c r="J435" s="118"/>
      <c r="K435" s="304">
        <f>K436</f>
        <v>993.9</v>
      </c>
    </row>
    <row r="436" spans="2:11" s="17" customFormat="1" ht="141" customHeight="1">
      <c r="B436" s="62" t="s">
        <v>453</v>
      </c>
      <c r="C436" s="85" t="s">
        <v>359</v>
      </c>
      <c r="D436" s="117" t="s">
        <v>45</v>
      </c>
      <c r="E436" s="117" t="s">
        <v>15</v>
      </c>
      <c r="F436" s="123" t="s">
        <v>83</v>
      </c>
      <c r="G436" s="156" t="s">
        <v>67</v>
      </c>
      <c r="H436" s="156" t="s">
        <v>7</v>
      </c>
      <c r="I436" s="114" t="s">
        <v>396</v>
      </c>
      <c r="J436" s="118"/>
      <c r="K436" s="304">
        <f>K437</f>
        <v>993.9</v>
      </c>
    </row>
    <row r="437" spans="2:11" s="17" customFormat="1" ht="29.25" customHeight="1">
      <c r="B437" s="62" t="s">
        <v>73</v>
      </c>
      <c r="C437" s="85" t="s">
        <v>359</v>
      </c>
      <c r="D437" s="117" t="s">
        <v>45</v>
      </c>
      <c r="E437" s="117" t="s">
        <v>15</v>
      </c>
      <c r="F437" s="123" t="s">
        <v>83</v>
      </c>
      <c r="G437" s="156" t="s">
        <v>67</v>
      </c>
      <c r="H437" s="156" t="s">
        <v>7</v>
      </c>
      <c r="I437" s="114" t="s">
        <v>396</v>
      </c>
      <c r="J437" s="118" t="s">
        <v>74</v>
      </c>
      <c r="K437" s="304">
        <f>776.5+217.4</f>
        <v>993.9</v>
      </c>
    </row>
    <row r="438" spans="2:11" s="17" customFormat="1" ht="33.75" customHeight="1">
      <c r="B438" s="110" t="s">
        <v>364</v>
      </c>
      <c r="C438" s="111" t="s">
        <v>365</v>
      </c>
      <c r="D438" s="117"/>
      <c r="E438" s="117"/>
      <c r="F438" s="113"/>
      <c r="G438" s="114"/>
      <c r="H438" s="114"/>
      <c r="I438" s="114"/>
      <c r="J438" s="118"/>
      <c r="K438" s="304">
        <f>K439+K455+K474+K481</f>
        <v>14112.8</v>
      </c>
    </row>
    <row r="439" spans="2:11" s="17" customFormat="1" ht="21" customHeight="1">
      <c r="B439" s="106" t="s">
        <v>356</v>
      </c>
      <c r="C439" s="85" t="s">
        <v>365</v>
      </c>
      <c r="D439" s="117" t="s">
        <v>4</v>
      </c>
      <c r="E439" s="117" t="s">
        <v>5</v>
      </c>
      <c r="F439" s="113"/>
      <c r="G439" s="114"/>
      <c r="H439" s="114"/>
      <c r="I439" s="114"/>
      <c r="J439" s="118"/>
      <c r="K439" s="304">
        <f>K440</f>
        <v>2282</v>
      </c>
    </row>
    <row r="440" spans="2:11" s="17" customFormat="1" ht="20.25" customHeight="1">
      <c r="B440" s="106" t="s">
        <v>18</v>
      </c>
      <c r="C440" s="85" t="s">
        <v>365</v>
      </c>
      <c r="D440" s="118" t="s">
        <v>4</v>
      </c>
      <c r="E440" s="118" t="s">
        <v>19</v>
      </c>
      <c r="F440" s="113"/>
      <c r="G440" s="114"/>
      <c r="H440" s="114"/>
      <c r="I440" s="114"/>
      <c r="J440" s="118"/>
      <c r="K440" s="306">
        <f>K441+K452</f>
        <v>2282</v>
      </c>
    </row>
    <row r="441" spans="2:11" s="17" customFormat="1" ht="56.25" customHeight="1">
      <c r="B441" s="109" t="s">
        <v>152</v>
      </c>
      <c r="C441" s="85" t="s">
        <v>365</v>
      </c>
      <c r="D441" s="117" t="s">
        <v>4</v>
      </c>
      <c r="E441" s="117" t="s">
        <v>19</v>
      </c>
      <c r="F441" s="123" t="s">
        <v>153</v>
      </c>
      <c r="G441" s="156" t="s">
        <v>67</v>
      </c>
      <c r="H441" s="156" t="s">
        <v>5</v>
      </c>
      <c r="I441" s="85" t="s">
        <v>68</v>
      </c>
      <c r="J441" s="120"/>
      <c r="K441" s="304">
        <f>K442</f>
        <v>2262</v>
      </c>
    </row>
    <row r="442" spans="2:11" s="17" customFormat="1" ht="51.75" customHeight="1">
      <c r="B442" s="106" t="s">
        <v>404</v>
      </c>
      <c r="C442" s="85" t="s">
        <v>365</v>
      </c>
      <c r="D442" s="117" t="s">
        <v>4</v>
      </c>
      <c r="E442" s="117" t="s">
        <v>19</v>
      </c>
      <c r="F442" s="123" t="s">
        <v>153</v>
      </c>
      <c r="G442" s="156" t="s">
        <v>70</v>
      </c>
      <c r="H442" s="156" t="s">
        <v>5</v>
      </c>
      <c r="I442" s="85" t="s">
        <v>68</v>
      </c>
      <c r="J442" s="120"/>
      <c r="K442" s="304">
        <f>K443+K446+K448+K450</f>
        <v>2262</v>
      </c>
    </row>
    <row r="443" spans="2:11" s="17" customFormat="1" ht="28.5" customHeight="1">
      <c r="B443" s="109" t="s">
        <v>155</v>
      </c>
      <c r="C443" s="85" t="s">
        <v>365</v>
      </c>
      <c r="D443" s="117" t="s">
        <v>4</v>
      </c>
      <c r="E443" s="117" t="s">
        <v>19</v>
      </c>
      <c r="F443" s="78" t="s">
        <v>153</v>
      </c>
      <c r="G443" s="78" t="s">
        <v>70</v>
      </c>
      <c r="H443" s="78" t="s">
        <v>4</v>
      </c>
      <c r="I443" s="78" t="s">
        <v>68</v>
      </c>
      <c r="J443" s="120"/>
      <c r="K443" s="304">
        <f>K444</f>
        <v>260</v>
      </c>
    </row>
    <row r="444" spans="2:11" s="17" customFormat="1" ht="81.75" customHeight="1">
      <c r="B444" s="109" t="s">
        <v>156</v>
      </c>
      <c r="C444" s="85" t="s">
        <v>365</v>
      </c>
      <c r="D444" s="117" t="s">
        <v>4</v>
      </c>
      <c r="E444" s="117" t="s">
        <v>19</v>
      </c>
      <c r="F444" s="123" t="s">
        <v>153</v>
      </c>
      <c r="G444" s="156" t="s">
        <v>70</v>
      </c>
      <c r="H444" s="156" t="s">
        <v>4</v>
      </c>
      <c r="I444" s="85" t="s">
        <v>157</v>
      </c>
      <c r="J444" s="120"/>
      <c r="K444" s="304">
        <f>K445</f>
        <v>260</v>
      </c>
    </row>
    <row r="445" spans="2:11" s="17" customFormat="1" ht="28.5" customHeight="1">
      <c r="B445" s="62" t="s">
        <v>78</v>
      </c>
      <c r="C445" s="85" t="s">
        <v>365</v>
      </c>
      <c r="D445" s="117" t="s">
        <v>4</v>
      </c>
      <c r="E445" s="117" t="s">
        <v>19</v>
      </c>
      <c r="F445" s="78" t="s">
        <v>153</v>
      </c>
      <c r="G445" s="78" t="s">
        <v>70</v>
      </c>
      <c r="H445" s="78" t="s">
        <v>4</v>
      </c>
      <c r="I445" s="78" t="s">
        <v>157</v>
      </c>
      <c r="J445" s="118" t="s">
        <v>79</v>
      </c>
      <c r="K445" s="304">
        <v>260</v>
      </c>
    </row>
    <row r="446" spans="2:11" s="17" customFormat="1" ht="48" customHeight="1">
      <c r="B446" s="109" t="s">
        <v>158</v>
      </c>
      <c r="C446" s="85" t="s">
        <v>365</v>
      </c>
      <c r="D446" s="117" t="s">
        <v>4</v>
      </c>
      <c r="E446" s="117" t="s">
        <v>19</v>
      </c>
      <c r="F446" s="123" t="s">
        <v>153</v>
      </c>
      <c r="G446" s="156" t="s">
        <v>70</v>
      </c>
      <c r="H446" s="156" t="s">
        <v>7</v>
      </c>
      <c r="I446" s="85" t="s">
        <v>68</v>
      </c>
      <c r="J446" s="118"/>
      <c r="K446" s="304">
        <f>K447</f>
        <v>340</v>
      </c>
    </row>
    <row r="447" spans="2:11" s="17" customFormat="1" ht="30" customHeight="1">
      <c r="B447" s="62" t="s">
        <v>78</v>
      </c>
      <c r="C447" s="85" t="s">
        <v>365</v>
      </c>
      <c r="D447" s="117" t="s">
        <v>4</v>
      </c>
      <c r="E447" s="117" t="s">
        <v>19</v>
      </c>
      <c r="F447" s="78" t="s">
        <v>153</v>
      </c>
      <c r="G447" s="78" t="s">
        <v>70</v>
      </c>
      <c r="H447" s="78" t="s">
        <v>7</v>
      </c>
      <c r="I447" s="78" t="s">
        <v>159</v>
      </c>
      <c r="J447" s="118" t="s">
        <v>79</v>
      </c>
      <c r="K447" s="304">
        <v>340</v>
      </c>
    </row>
    <row r="448" spans="2:11" s="17" customFormat="1" ht="54.75" customHeight="1">
      <c r="B448" s="109" t="s">
        <v>160</v>
      </c>
      <c r="C448" s="85" t="s">
        <v>365</v>
      </c>
      <c r="D448" s="117" t="s">
        <v>4</v>
      </c>
      <c r="E448" s="117" t="s">
        <v>19</v>
      </c>
      <c r="F448" s="123" t="s">
        <v>153</v>
      </c>
      <c r="G448" s="156" t="s">
        <v>70</v>
      </c>
      <c r="H448" s="156" t="s">
        <v>11</v>
      </c>
      <c r="I448" s="85" t="s">
        <v>68</v>
      </c>
      <c r="J448" s="118"/>
      <c r="K448" s="304">
        <f>K449</f>
        <v>170</v>
      </c>
    </row>
    <row r="449" spans="2:11" s="17" customFormat="1" ht="30.75" customHeight="1">
      <c r="B449" s="62" t="s">
        <v>78</v>
      </c>
      <c r="C449" s="85" t="s">
        <v>365</v>
      </c>
      <c r="D449" s="117" t="s">
        <v>4</v>
      </c>
      <c r="E449" s="117" t="s">
        <v>19</v>
      </c>
      <c r="F449" s="78" t="s">
        <v>153</v>
      </c>
      <c r="G449" s="78" t="s">
        <v>70</v>
      </c>
      <c r="H449" s="78" t="s">
        <v>11</v>
      </c>
      <c r="I449" s="78" t="s">
        <v>161</v>
      </c>
      <c r="J449" s="120">
        <v>240</v>
      </c>
      <c r="K449" s="304">
        <v>170</v>
      </c>
    </row>
    <row r="450" spans="2:11" s="17" customFormat="1" ht="40.5" customHeight="1">
      <c r="B450" s="62" t="s">
        <v>435</v>
      </c>
      <c r="C450" s="85" t="s">
        <v>365</v>
      </c>
      <c r="D450" s="117" t="s">
        <v>4</v>
      </c>
      <c r="E450" s="117" t="s">
        <v>19</v>
      </c>
      <c r="F450" s="164" t="s">
        <v>153</v>
      </c>
      <c r="G450" s="165" t="s">
        <v>70</v>
      </c>
      <c r="H450" s="165" t="s">
        <v>15</v>
      </c>
      <c r="I450" s="166" t="s">
        <v>195</v>
      </c>
      <c r="J450" s="120"/>
      <c r="K450" s="304">
        <f>K451</f>
        <v>1492</v>
      </c>
    </row>
    <row r="451" spans="2:11" s="17" customFormat="1" ht="30.75" customHeight="1">
      <c r="B451" s="62" t="s">
        <v>78</v>
      </c>
      <c r="C451" s="85" t="s">
        <v>365</v>
      </c>
      <c r="D451" s="117" t="s">
        <v>4</v>
      </c>
      <c r="E451" s="117" t="s">
        <v>19</v>
      </c>
      <c r="F451" s="78" t="s">
        <v>153</v>
      </c>
      <c r="G451" s="78" t="s">
        <v>70</v>
      </c>
      <c r="H451" s="78" t="s">
        <v>15</v>
      </c>
      <c r="I451" s="78" t="s">
        <v>195</v>
      </c>
      <c r="J451" s="120">
        <v>240</v>
      </c>
      <c r="K451" s="304">
        <v>1492</v>
      </c>
    </row>
    <row r="452" spans="2:11" s="17" customFormat="1" ht="51.75" customHeight="1">
      <c r="B452" s="62" t="s">
        <v>138</v>
      </c>
      <c r="C452" s="85" t="s">
        <v>365</v>
      </c>
      <c r="D452" s="117" t="s">
        <v>4</v>
      </c>
      <c r="E452" s="117" t="s">
        <v>19</v>
      </c>
      <c r="F452" s="123">
        <v>37</v>
      </c>
      <c r="G452" s="156">
        <v>0</v>
      </c>
      <c r="H452" s="156" t="s">
        <v>5</v>
      </c>
      <c r="I452" s="156" t="s">
        <v>68</v>
      </c>
      <c r="J452" s="120"/>
      <c r="K452" s="304">
        <f>K453</f>
        <v>20</v>
      </c>
    </row>
    <row r="453" spans="2:11" s="17" customFormat="1" ht="101.25" customHeight="1">
      <c r="B453" s="109" t="s">
        <v>141</v>
      </c>
      <c r="C453" s="85" t="s">
        <v>365</v>
      </c>
      <c r="D453" s="117" t="s">
        <v>4</v>
      </c>
      <c r="E453" s="117" t="s">
        <v>19</v>
      </c>
      <c r="F453" s="184">
        <v>37</v>
      </c>
      <c r="G453" s="185">
        <v>0</v>
      </c>
      <c r="H453" s="156" t="s">
        <v>7</v>
      </c>
      <c r="I453" s="156" t="s">
        <v>72</v>
      </c>
      <c r="J453" s="120"/>
      <c r="K453" s="304">
        <f>K454</f>
        <v>20</v>
      </c>
    </row>
    <row r="454" spans="2:11" s="17" customFormat="1" ht="30.75" customHeight="1">
      <c r="B454" s="62" t="s">
        <v>78</v>
      </c>
      <c r="C454" s="85" t="s">
        <v>365</v>
      </c>
      <c r="D454" s="117" t="s">
        <v>4</v>
      </c>
      <c r="E454" s="117" t="s">
        <v>19</v>
      </c>
      <c r="F454" s="123" t="s">
        <v>140</v>
      </c>
      <c r="G454" s="156" t="s">
        <v>67</v>
      </c>
      <c r="H454" s="156" t="s">
        <v>7</v>
      </c>
      <c r="I454" s="156" t="s">
        <v>72</v>
      </c>
      <c r="J454" s="120">
        <v>240</v>
      </c>
      <c r="K454" s="304">
        <v>20</v>
      </c>
    </row>
    <row r="455" spans="2:11" s="17" customFormat="1" ht="18.75" customHeight="1">
      <c r="B455" s="62" t="s">
        <v>347</v>
      </c>
      <c r="C455" s="85" t="s">
        <v>365</v>
      </c>
      <c r="D455" s="117" t="s">
        <v>11</v>
      </c>
      <c r="E455" s="117" t="s">
        <v>5</v>
      </c>
      <c r="F455" s="113"/>
      <c r="G455" s="114"/>
      <c r="H455" s="114"/>
      <c r="I455" s="114"/>
      <c r="J455" s="120"/>
      <c r="K455" s="304">
        <f>K464+K456</f>
        <v>6342.3</v>
      </c>
    </row>
    <row r="456" spans="2:11" s="17" customFormat="1" ht="37.5" customHeight="1">
      <c r="B456" s="106" t="s">
        <v>25</v>
      </c>
      <c r="C456" s="85" t="s">
        <v>365</v>
      </c>
      <c r="D456" s="117" t="s">
        <v>11</v>
      </c>
      <c r="E456" s="117" t="s">
        <v>21</v>
      </c>
      <c r="F456" s="113"/>
      <c r="G456" s="114"/>
      <c r="H456" s="114"/>
      <c r="I456" s="114"/>
      <c r="J456" s="120"/>
      <c r="K456" s="304">
        <f>K457</f>
        <v>2900</v>
      </c>
    </row>
    <row r="457" spans="2:11" s="17" customFormat="1" ht="43.5" customHeight="1">
      <c r="B457" s="62" t="s">
        <v>465</v>
      </c>
      <c r="C457" s="85" t="s">
        <v>365</v>
      </c>
      <c r="D457" s="117" t="s">
        <v>11</v>
      </c>
      <c r="E457" s="117" t="s">
        <v>21</v>
      </c>
      <c r="F457" s="113" t="s">
        <v>40</v>
      </c>
      <c r="G457" s="114" t="s">
        <v>67</v>
      </c>
      <c r="H457" s="114" t="s">
        <v>5</v>
      </c>
      <c r="I457" s="90" t="s">
        <v>68</v>
      </c>
      <c r="J457" s="120"/>
      <c r="K457" s="304">
        <f>K458+K461</f>
        <v>2900</v>
      </c>
    </row>
    <row r="458" spans="2:11" s="17" customFormat="1" ht="42" customHeight="1">
      <c r="B458" s="167" t="s">
        <v>534</v>
      </c>
      <c r="C458" s="85" t="s">
        <v>365</v>
      </c>
      <c r="D458" s="117" t="s">
        <v>11</v>
      </c>
      <c r="E458" s="117" t="s">
        <v>21</v>
      </c>
      <c r="F458" s="113" t="s">
        <v>40</v>
      </c>
      <c r="G458" s="114" t="s">
        <v>67</v>
      </c>
      <c r="H458" s="114" t="s">
        <v>13</v>
      </c>
      <c r="I458" s="114" t="s">
        <v>535</v>
      </c>
      <c r="J458" s="120"/>
      <c r="K458" s="304">
        <f>K459</f>
        <v>2700</v>
      </c>
    </row>
    <row r="459" spans="2:11" s="17" customFormat="1" ht="35.25" customHeight="1">
      <c r="B459" s="167" t="s">
        <v>536</v>
      </c>
      <c r="C459" s="85" t="s">
        <v>365</v>
      </c>
      <c r="D459" s="117" t="s">
        <v>11</v>
      </c>
      <c r="E459" s="117" t="s">
        <v>21</v>
      </c>
      <c r="F459" s="113" t="s">
        <v>40</v>
      </c>
      <c r="G459" s="114" t="s">
        <v>67</v>
      </c>
      <c r="H459" s="114" t="s">
        <v>13</v>
      </c>
      <c r="I459" s="114" t="s">
        <v>535</v>
      </c>
      <c r="J459" s="120"/>
      <c r="K459" s="304">
        <f>K460</f>
        <v>2700</v>
      </c>
    </row>
    <row r="460" spans="2:14" s="17" customFormat="1" ht="27" customHeight="1">
      <c r="B460" s="167" t="s">
        <v>537</v>
      </c>
      <c r="C460" s="85" t="s">
        <v>365</v>
      </c>
      <c r="D460" s="117" t="s">
        <v>11</v>
      </c>
      <c r="E460" s="117" t="s">
        <v>21</v>
      </c>
      <c r="F460" s="113" t="s">
        <v>40</v>
      </c>
      <c r="G460" s="114" t="s">
        <v>67</v>
      </c>
      <c r="H460" s="114" t="s">
        <v>13</v>
      </c>
      <c r="I460" s="114" t="s">
        <v>535</v>
      </c>
      <c r="J460" s="120">
        <v>240</v>
      </c>
      <c r="K460" s="304">
        <v>2700</v>
      </c>
      <c r="N460" s="75"/>
    </row>
    <row r="461" spans="2:11" s="17" customFormat="1" ht="29.25" customHeight="1">
      <c r="B461" s="167" t="s">
        <v>538</v>
      </c>
      <c r="C461" s="85" t="s">
        <v>365</v>
      </c>
      <c r="D461" s="117" t="s">
        <v>11</v>
      </c>
      <c r="E461" s="117" t="s">
        <v>21</v>
      </c>
      <c r="F461" s="113" t="s">
        <v>40</v>
      </c>
      <c r="G461" s="114" t="s">
        <v>67</v>
      </c>
      <c r="H461" s="114" t="s">
        <v>15</v>
      </c>
      <c r="I461" s="114" t="s">
        <v>539</v>
      </c>
      <c r="J461" s="120"/>
      <c r="K461" s="304">
        <f>K462</f>
        <v>200</v>
      </c>
    </row>
    <row r="462" spans="2:11" s="17" customFormat="1" ht="25.5" customHeight="1">
      <c r="B462" s="167" t="s">
        <v>540</v>
      </c>
      <c r="C462" s="85" t="s">
        <v>365</v>
      </c>
      <c r="D462" s="117" t="s">
        <v>11</v>
      </c>
      <c r="E462" s="117" t="s">
        <v>21</v>
      </c>
      <c r="F462" s="113" t="s">
        <v>40</v>
      </c>
      <c r="G462" s="114" t="s">
        <v>67</v>
      </c>
      <c r="H462" s="114" t="s">
        <v>15</v>
      </c>
      <c r="I462" s="114" t="s">
        <v>539</v>
      </c>
      <c r="J462" s="120"/>
      <c r="K462" s="304">
        <f>K463</f>
        <v>200</v>
      </c>
    </row>
    <row r="463" spans="2:14" s="17" customFormat="1" ht="28.5" customHeight="1">
      <c r="B463" s="167" t="s">
        <v>537</v>
      </c>
      <c r="C463" s="85" t="s">
        <v>365</v>
      </c>
      <c r="D463" s="117" t="s">
        <v>11</v>
      </c>
      <c r="E463" s="117" t="s">
        <v>21</v>
      </c>
      <c r="F463" s="113" t="s">
        <v>40</v>
      </c>
      <c r="G463" s="114" t="s">
        <v>67</v>
      </c>
      <c r="H463" s="114" t="s">
        <v>15</v>
      </c>
      <c r="I463" s="114" t="s">
        <v>539</v>
      </c>
      <c r="J463" s="120">
        <v>240</v>
      </c>
      <c r="K463" s="304">
        <v>200</v>
      </c>
      <c r="N463" s="75"/>
    </row>
    <row r="464" spans="2:11" s="17" customFormat="1" ht="20.25" customHeight="1">
      <c r="B464" s="106" t="s">
        <v>26</v>
      </c>
      <c r="C464" s="85" t="s">
        <v>365</v>
      </c>
      <c r="D464" s="117" t="s">
        <v>11</v>
      </c>
      <c r="E464" s="117" t="s">
        <v>27</v>
      </c>
      <c r="F464" s="113"/>
      <c r="G464" s="114"/>
      <c r="H464" s="114"/>
      <c r="I464" s="114"/>
      <c r="J464" s="120"/>
      <c r="K464" s="304">
        <f>K465</f>
        <v>3442.3</v>
      </c>
    </row>
    <row r="465" spans="2:11" s="17" customFormat="1" ht="55.5" customHeight="1">
      <c r="B465" s="109" t="s">
        <v>152</v>
      </c>
      <c r="C465" s="85" t="s">
        <v>365</v>
      </c>
      <c r="D465" s="117" t="s">
        <v>11</v>
      </c>
      <c r="E465" s="117" t="s">
        <v>27</v>
      </c>
      <c r="F465" s="123" t="s">
        <v>153</v>
      </c>
      <c r="G465" s="156" t="s">
        <v>67</v>
      </c>
      <c r="H465" s="156" t="s">
        <v>5</v>
      </c>
      <c r="I465" s="85" t="s">
        <v>68</v>
      </c>
      <c r="J465" s="120"/>
      <c r="K465" s="304">
        <f>K466</f>
        <v>3442.3</v>
      </c>
    </row>
    <row r="466" spans="2:11" s="17" customFormat="1" ht="50.25" customHeight="1">
      <c r="B466" s="163" t="s">
        <v>192</v>
      </c>
      <c r="C466" s="85" t="s">
        <v>365</v>
      </c>
      <c r="D466" s="117" t="s">
        <v>11</v>
      </c>
      <c r="E466" s="117" t="s">
        <v>27</v>
      </c>
      <c r="F466" s="78" t="s">
        <v>153</v>
      </c>
      <c r="G466" s="78" t="s">
        <v>77</v>
      </c>
      <c r="H466" s="78" t="s">
        <v>5</v>
      </c>
      <c r="I466" s="78" t="s">
        <v>68</v>
      </c>
      <c r="J466" s="120"/>
      <c r="K466" s="304">
        <f>K467</f>
        <v>3442.3</v>
      </c>
    </row>
    <row r="467" spans="2:11" s="17" customFormat="1" ht="56.25" customHeight="1">
      <c r="B467" s="109" t="s">
        <v>193</v>
      </c>
      <c r="C467" s="85" t="s">
        <v>365</v>
      </c>
      <c r="D467" s="117" t="s">
        <v>11</v>
      </c>
      <c r="E467" s="117" t="s">
        <v>27</v>
      </c>
      <c r="F467" s="123" t="s">
        <v>153</v>
      </c>
      <c r="G467" s="156" t="s">
        <v>77</v>
      </c>
      <c r="H467" s="156" t="s">
        <v>4</v>
      </c>
      <c r="I467" s="85" t="s">
        <v>68</v>
      </c>
      <c r="J467" s="120"/>
      <c r="K467" s="304">
        <f>K468+K472</f>
        <v>3442.3</v>
      </c>
    </row>
    <row r="468" spans="2:11" s="17" customFormat="1" ht="29.25" customHeight="1">
      <c r="B468" s="109" t="s">
        <v>194</v>
      </c>
      <c r="C468" s="85" t="s">
        <v>365</v>
      </c>
      <c r="D468" s="117" t="s">
        <v>11</v>
      </c>
      <c r="E468" s="117" t="s">
        <v>27</v>
      </c>
      <c r="F468" s="78" t="s">
        <v>153</v>
      </c>
      <c r="G468" s="78" t="s">
        <v>77</v>
      </c>
      <c r="H468" s="78" t="s">
        <v>4</v>
      </c>
      <c r="I468" s="78" t="s">
        <v>195</v>
      </c>
      <c r="J468" s="120"/>
      <c r="K468" s="304">
        <f>K469+K470+K471</f>
        <v>2982</v>
      </c>
    </row>
    <row r="469" spans="2:11" s="17" customFormat="1" ht="27" customHeight="1">
      <c r="B469" s="62" t="s">
        <v>73</v>
      </c>
      <c r="C469" s="85" t="s">
        <v>365</v>
      </c>
      <c r="D469" s="117" t="s">
        <v>11</v>
      </c>
      <c r="E469" s="117" t="s">
        <v>27</v>
      </c>
      <c r="F469" s="123" t="s">
        <v>153</v>
      </c>
      <c r="G469" s="156" t="s">
        <v>77</v>
      </c>
      <c r="H469" s="156" t="s">
        <v>4</v>
      </c>
      <c r="I469" s="85" t="s">
        <v>195</v>
      </c>
      <c r="J469" s="117" t="s">
        <v>74</v>
      </c>
      <c r="K469" s="306">
        <v>2677</v>
      </c>
    </row>
    <row r="470" spans="2:11" s="17" customFormat="1" ht="32.25" customHeight="1">
      <c r="B470" s="62" t="s">
        <v>78</v>
      </c>
      <c r="C470" s="85" t="s">
        <v>365</v>
      </c>
      <c r="D470" s="117" t="s">
        <v>11</v>
      </c>
      <c r="E470" s="117" t="s">
        <v>27</v>
      </c>
      <c r="F470" s="78" t="s">
        <v>153</v>
      </c>
      <c r="G470" s="78" t="s">
        <v>77</v>
      </c>
      <c r="H470" s="78" t="s">
        <v>4</v>
      </c>
      <c r="I470" s="78" t="s">
        <v>195</v>
      </c>
      <c r="J470" s="117" t="s">
        <v>79</v>
      </c>
      <c r="K470" s="306">
        <v>182.2</v>
      </c>
    </row>
    <row r="471" spans="2:13" s="17" customFormat="1" ht="22.5" customHeight="1">
      <c r="B471" s="62" t="s">
        <v>80</v>
      </c>
      <c r="C471" s="85" t="s">
        <v>365</v>
      </c>
      <c r="D471" s="117" t="s">
        <v>11</v>
      </c>
      <c r="E471" s="117" t="s">
        <v>27</v>
      </c>
      <c r="F471" s="123" t="s">
        <v>153</v>
      </c>
      <c r="G471" s="156" t="s">
        <v>77</v>
      </c>
      <c r="H471" s="156" t="s">
        <v>4</v>
      </c>
      <c r="I471" s="85" t="s">
        <v>195</v>
      </c>
      <c r="J471" s="117" t="s">
        <v>81</v>
      </c>
      <c r="K471" s="306">
        <f>36+86.8</f>
        <v>122.8</v>
      </c>
      <c r="M471" s="75"/>
    </row>
    <row r="472" spans="2:11" s="17" customFormat="1" ht="58.5" customHeight="1">
      <c r="B472" s="109" t="s">
        <v>446</v>
      </c>
      <c r="C472" s="85" t="s">
        <v>365</v>
      </c>
      <c r="D472" s="117" t="s">
        <v>11</v>
      </c>
      <c r="E472" s="117" t="s">
        <v>27</v>
      </c>
      <c r="F472" s="113" t="s">
        <v>153</v>
      </c>
      <c r="G472" s="114" t="s">
        <v>77</v>
      </c>
      <c r="H472" s="114" t="s">
        <v>4</v>
      </c>
      <c r="I472" s="90" t="s">
        <v>447</v>
      </c>
      <c r="J472" s="118"/>
      <c r="K472" s="304">
        <f>K473</f>
        <v>460.3</v>
      </c>
    </row>
    <row r="473" spans="2:12" s="17" customFormat="1" ht="48.75" customHeight="1">
      <c r="B473" s="62" t="s">
        <v>73</v>
      </c>
      <c r="C473" s="85" t="s">
        <v>365</v>
      </c>
      <c r="D473" s="117" t="s">
        <v>11</v>
      </c>
      <c r="E473" s="117" t="s">
        <v>27</v>
      </c>
      <c r="F473" s="113" t="s">
        <v>153</v>
      </c>
      <c r="G473" s="114" t="s">
        <v>77</v>
      </c>
      <c r="H473" s="114" t="s">
        <v>4</v>
      </c>
      <c r="I473" s="90" t="s">
        <v>447</v>
      </c>
      <c r="J473" s="118" t="s">
        <v>74</v>
      </c>
      <c r="K473" s="304">
        <f>80+380.3</f>
        <v>460.3</v>
      </c>
      <c r="L473" s="75"/>
    </row>
    <row r="474" spans="2:11" s="17" customFormat="1" ht="22.5" customHeight="1">
      <c r="B474" s="62" t="s">
        <v>361</v>
      </c>
      <c r="C474" s="85" t="s">
        <v>365</v>
      </c>
      <c r="D474" s="117" t="s">
        <v>13</v>
      </c>
      <c r="E474" s="117" t="s">
        <v>5</v>
      </c>
      <c r="F474" s="123"/>
      <c r="G474" s="156"/>
      <c r="H474" s="156"/>
      <c r="I474" s="156"/>
      <c r="J474" s="118"/>
      <c r="K474" s="304">
        <f aca="true" t="shared" si="1" ref="K474:K479">K475</f>
        <v>273.2</v>
      </c>
    </row>
    <row r="475" spans="2:11" s="17" customFormat="1" ht="15.75" customHeight="1">
      <c r="B475" s="62" t="s">
        <v>29</v>
      </c>
      <c r="C475" s="85" t="s">
        <v>365</v>
      </c>
      <c r="D475" s="117" t="s">
        <v>13</v>
      </c>
      <c r="E475" s="117" t="s">
        <v>4</v>
      </c>
      <c r="F475" s="113"/>
      <c r="G475" s="114"/>
      <c r="H475" s="114"/>
      <c r="I475" s="114"/>
      <c r="J475" s="118"/>
      <c r="K475" s="304">
        <f t="shared" si="1"/>
        <v>273.2</v>
      </c>
    </row>
    <row r="476" spans="2:11" s="17" customFormat="1" ht="64.5" customHeight="1">
      <c r="B476" s="109" t="s">
        <v>152</v>
      </c>
      <c r="C476" s="85" t="s">
        <v>365</v>
      </c>
      <c r="D476" s="117" t="s">
        <v>13</v>
      </c>
      <c r="E476" s="117" t="s">
        <v>4</v>
      </c>
      <c r="F476" s="123" t="s">
        <v>153</v>
      </c>
      <c r="G476" s="156" t="s">
        <v>67</v>
      </c>
      <c r="H476" s="156" t="s">
        <v>5</v>
      </c>
      <c r="I476" s="85" t="s">
        <v>68</v>
      </c>
      <c r="J476" s="118"/>
      <c r="K476" s="304">
        <f t="shared" si="1"/>
        <v>273.2</v>
      </c>
    </row>
    <row r="477" spans="2:11" s="17" customFormat="1" ht="45.75" customHeight="1">
      <c r="B477" s="106" t="s">
        <v>204</v>
      </c>
      <c r="C477" s="85" t="s">
        <v>365</v>
      </c>
      <c r="D477" s="117" t="s">
        <v>13</v>
      </c>
      <c r="E477" s="117" t="s">
        <v>4</v>
      </c>
      <c r="F477" s="123" t="s">
        <v>153</v>
      </c>
      <c r="G477" s="156" t="s">
        <v>70</v>
      </c>
      <c r="H477" s="156" t="s">
        <v>5</v>
      </c>
      <c r="I477" s="85" t="s">
        <v>68</v>
      </c>
      <c r="J477" s="118"/>
      <c r="K477" s="304">
        <f t="shared" si="1"/>
        <v>273.2</v>
      </c>
    </row>
    <row r="478" spans="2:11" s="17" customFormat="1" ht="45" customHeight="1">
      <c r="B478" s="109" t="s">
        <v>205</v>
      </c>
      <c r="C478" s="85" t="s">
        <v>365</v>
      </c>
      <c r="D478" s="117" t="s">
        <v>13</v>
      </c>
      <c r="E478" s="117" t="s">
        <v>4</v>
      </c>
      <c r="F478" s="123" t="s">
        <v>153</v>
      </c>
      <c r="G478" s="156" t="s">
        <v>70</v>
      </c>
      <c r="H478" s="156" t="s">
        <v>13</v>
      </c>
      <c r="I478" s="85" t="s">
        <v>68</v>
      </c>
      <c r="J478" s="118"/>
      <c r="K478" s="304">
        <f t="shared" si="1"/>
        <v>273.2</v>
      </c>
    </row>
    <row r="479" spans="2:11" s="17" customFormat="1" ht="15" customHeight="1">
      <c r="B479" s="109" t="s">
        <v>206</v>
      </c>
      <c r="C479" s="85" t="s">
        <v>365</v>
      </c>
      <c r="D479" s="117" t="s">
        <v>13</v>
      </c>
      <c r="E479" s="117" t="s">
        <v>4</v>
      </c>
      <c r="F479" s="78" t="s">
        <v>153</v>
      </c>
      <c r="G479" s="78" t="s">
        <v>70</v>
      </c>
      <c r="H479" s="78" t="s">
        <v>13</v>
      </c>
      <c r="I479" s="78" t="s">
        <v>207</v>
      </c>
      <c r="J479" s="118"/>
      <c r="K479" s="304">
        <f t="shared" si="1"/>
        <v>273.2</v>
      </c>
    </row>
    <row r="480" spans="2:13" s="17" customFormat="1" ht="31.5" customHeight="1">
      <c r="B480" s="62" t="s">
        <v>78</v>
      </c>
      <c r="C480" s="85" t="s">
        <v>365</v>
      </c>
      <c r="D480" s="117" t="s">
        <v>13</v>
      </c>
      <c r="E480" s="117" t="s">
        <v>4</v>
      </c>
      <c r="F480" s="123" t="s">
        <v>153</v>
      </c>
      <c r="G480" s="156" t="s">
        <v>70</v>
      </c>
      <c r="H480" s="156" t="s">
        <v>13</v>
      </c>
      <c r="I480" s="85" t="s">
        <v>207</v>
      </c>
      <c r="J480" s="118" t="s">
        <v>79</v>
      </c>
      <c r="K480" s="304">
        <f>360-86.8</f>
        <v>273.2</v>
      </c>
      <c r="M480" s="72"/>
    </row>
    <row r="481" spans="2:11" s="17" customFormat="1" ht="20.25" customHeight="1">
      <c r="B481" s="106" t="s">
        <v>353</v>
      </c>
      <c r="C481" s="85" t="s">
        <v>365</v>
      </c>
      <c r="D481" s="117" t="s">
        <v>45</v>
      </c>
      <c r="E481" s="117" t="s">
        <v>5</v>
      </c>
      <c r="F481" s="123"/>
      <c r="G481" s="156"/>
      <c r="H481" s="156"/>
      <c r="I481" s="156"/>
      <c r="J481" s="118"/>
      <c r="K481" s="304">
        <f>K482</f>
        <v>5215.3</v>
      </c>
    </row>
    <row r="482" spans="2:11" s="17" customFormat="1" ht="20.25" customHeight="1">
      <c r="B482" s="106" t="s">
        <v>47</v>
      </c>
      <c r="C482" s="85" t="s">
        <v>365</v>
      </c>
      <c r="D482" s="117" t="s">
        <v>45</v>
      </c>
      <c r="E482" s="117" t="s">
        <v>15</v>
      </c>
      <c r="F482" s="123"/>
      <c r="G482" s="156"/>
      <c r="H482" s="156"/>
      <c r="I482" s="156"/>
      <c r="J482" s="118"/>
      <c r="K482" s="304">
        <f>K483</f>
        <v>5215.3</v>
      </c>
    </row>
    <row r="483" spans="2:11" s="17" customFormat="1" ht="54.75" customHeight="1">
      <c r="B483" s="109" t="s">
        <v>152</v>
      </c>
      <c r="C483" s="85" t="s">
        <v>365</v>
      </c>
      <c r="D483" s="117" t="s">
        <v>45</v>
      </c>
      <c r="E483" s="117" t="s">
        <v>15</v>
      </c>
      <c r="F483" s="123" t="s">
        <v>153</v>
      </c>
      <c r="G483" s="156" t="s">
        <v>67</v>
      </c>
      <c r="H483" s="156" t="s">
        <v>5</v>
      </c>
      <c r="I483" s="85" t="s">
        <v>68</v>
      </c>
      <c r="J483" s="118"/>
      <c r="K483" s="304">
        <f>K484</f>
        <v>5215.3</v>
      </c>
    </row>
    <row r="484" spans="2:11" s="17" customFormat="1" ht="54.75" customHeight="1">
      <c r="B484" s="106" t="s">
        <v>404</v>
      </c>
      <c r="C484" s="85" t="s">
        <v>365</v>
      </c>
      <c r="D484" s="117" t="s">
        <v>45</v>
      </c>
      <c r="E484" s="117" t="s">
        <v>15</v>
      </c>
      <c r="F484" s="123" t="s">
        <v>153</v>
      </c>
      <c r="G484" s="156" t="s">
        <v>70</v>
      </c>
      <c r="H484" s="156" t="s">
        <v>5</v>
      </c>
      <c r="I484" s="156" t="s">
        <v>68</v>
      </c>
      <c r="J484" s="118"/>
      <c r="K484" s="304">
        <f>K485</f>
        <v>5215.3</v>
      </c>
    </row>
    <row r="485" spans="2:11" s="17" customFormat="1" ht="54.75" customHeight="1">
      <c r="B485" s="62" t="s">
        <v>317</v>
      </c>
      <c r="C485" s="85" t="s">
        <v>365</v>
      </c>
      <c r="D485" s="117" t="s">
        <v>45</v>
      </c>
      <c r="E485" s="117" t="s">
        <v>15</v>
      </c>
      <c r="F485" s="123" t="s">
        <v>153</v>
      </c>
      <c r="G485" s="156" t="s">
        <v>70</v>
      </c>
      <c r="H485" s="156" t="s">
        <v>400</v>
      </c>
      <c r="I485" s="156" t="s">
        <v>318</v>
      </c>
      <c r="J485" s="118"/>
      <c r="K485" s="304">
        <f>K486+K487</f>
        <v>5215.3</v>
      </c>
    </row>
    <row r="486" spans="2:11" s="17" customFormat="1" ht="39" customHeight="1">
      <c r="B486" s="62" t="s">
        <v>235</v>
      </c>
      <c r="C486" s="85" t="s">
        <v>365</v>
      </c>
      <c r="D486" s="117" t="s">
        <v>45</v>
      </c>
      <c r="E486" s="117" t="s">
        <v>15</v>
      </c>
      <c r="F486" s="123" t="s">
        <v>153</v>
      </c>
      <c r="G486" s="156" t="s">
        <v>70</v>
      </c>
      <c r="H486" s="156" t="s">
        <v>400</v>
      </c>
      <c r="I486" s="156" t="s">
        <v>318</v>
      </c>
      <c r="J486" s="118" t="s">
        <v>307</v>
      </c>
      <c r="K486" s="304">
        <v>5138.2</v>
      </c>
    </row>
    <row r="487" spans="2:11" s="17" customFormat="1" ht="31.5" customHeight="1">
      <c r="B487" s="62" t="s">
        <v>78</v>
      </c>
      <c r="C487" s="85" t="s">
        <v>365</v>
      </c>
      <c r="D487" s="117" t="s">
        <v>45</v>
      </c>
      <c r="E487" s="117" t="s">
        <v>15</v>
      </c>
      <c r="F487" s="184">
        <v>15</v>
      </c>
      <c r="G487" s="156" t="s">
        <v>70</v>
      </c>
      <c r="H487" s="156" t="s">
        <v>400</v>
      </c>
      <c r="I487" s="156" t="s">
        <v>318</v>
      </c>
      <c r="J487" s="118" t="s">
        <v>79</v>
      </c>
      <c r="K487" s="304">
        <v>77.1</v>
      </c>
    </row>
    <row r="488" spans="2:11" s="17" customFormat="1" ht="31.5" customHeight="1">
      <c r="B488" s="110" t="s">
        <v>366</v>
      </c>
      <c r="C488" s="111" t="s">
        <v>367</v>
      </c>
      <c r="D488" s="117"/>
      <c r="E488" s="117"/>
      <c r="F488" s="113"/>
      <c r="G488" s="114"/>
      <c r="H488" s="114"/>
      <c r="I488" s="114"/>
      <c r="J488" s="121"/>
      <c r="K488" s="306">
        <f>K489+K590</f>
        <v>298330.1</v>
      </c>
    </row>
    <row r="489" spans="2:11" s="17" customFormat="1" ht="15.75" customHeight="1">
      <c r="B489" s="106" t="s">
        <v>348</v>
      </c>
      <c r="C489" s="85" t="s">
        <v>367</v>
      </c>
      <c r="D489" s="117" t="s">
        <v>35</v>
      </c>
      <c r="E489" s="117"/>
      <c r="F489" s="113"/>
      <c r="G489" s="114"/>
      <c r="H489" s="114"/>
      <c r="I489" s="114"/>
      <c r="J489" s="118"/>
      <c r="K489" s="304">
        <f>K490+K514+K550+K567+K576</f>
        <v>296712.89999999997</v>
      </c>
    </row>
    <row r="490" spans="2:11" s="17" customFormat="1" ht="16.5" customHeight="1">
      <c r="B490" s="106" t="s">
        <v>36</v>
      </c>
      <c r="C490" s="85" t="s">
        <v>367</v>
      </c>
      <c r="D490" s="117" t="s">
        <v>35</v>
      </c>
      <c r="E490" s="117" t="s">
        <v>4</v>
      </c>
      <c r="F490" s="113"/>
      <c r="G490" s="114"/>
      <c r="H490" s="114"/>
      <c r="I490" s="114"/>
      <c r="J490" s="118"/>
      <c r="K490" s="304">
        <f>K491</f>
        <v>88722.3</v>
      </c>
    </row>
    <row r="491" spans="2:11" s="17" customFormat="1" ht="45" customHeight="1">
      <c r="B491" s="97" t="s">
        <v>227</v>
      </c>
      <c r="C491" s="85" t="s">
        <v>367</v>
      </c>
      <c r="D491" s="117" t="s">
        <v>35</v>
      </c>
      <c r="E491" s="117" t="s">
        <v>4</v>
      </c>
      <c r="F491" s="113" t="s">
        <v>4</v>
      </c>
      <c r="G491" s="114" t="s">
        <v>67</v>
      </c>
      <c r="H491" s="114" t="s">
        <v>5</v>
      </c>
      <c r="I491" s="114" t="s">
        <v>68</v>
      </c>
      <c r="J491" s="121"/>
      <c r="K491" s="306">
        <f>K492</f>
        <v>88722.3</v>
      </c>
    </row>
    <row r="492" spans="2:11" s="17" customFormat="1" ht="33" customHeight="1">
      <c r="B492" s="97" t="s">
        <v>228</v>
      </c>
      <c r="C492" s="85" t="s">
        <v>367</v>
      </c>
      <c r="D492" s="117" t="s">
        <v>35</v>
      </c>
      <c r="E492" s="117" t="s">
        <v>4</v>
      </c>
      <c r="F492" s="134" t="s">
        <v>4</v>
      </c>
      <c r="G492" s="135" t="s">
        <v>70</v>
      </c>
      <c r="H492" s="135" t="s">
        <v>5</v>
      </c>
      <c r="I492" s="135" t="s">
        <v>68</v>
      </c>
      <c r="J492" s="120"/>
      <c r="K492" s="304">
        <f>K493+K496+K499+K504+K507+K511</f>
        <v>88722.3</v>
      </c>
    </row>
    <row r="493" spans="2:11" s="17" customFormat="1" ht="72.75" customHeight="1">
      <c r="B493" s="106" t="s">
        <v>229</v>
      </c>
      <c r="C493" s="85" t="s">
        <v>367</v>
      </c>
      <c r="D493" s="117" t="s">
        <v>35</v>
      </c>
      <c r="E493" s="117" t="s">
        <v>4</v>
      </c>
      <c r="F493" s="134" t="s">
        <v>4</v>
      </c>
      <c r="G493" s="135" t="s">
        <v>70</v>
      </c>
      <c r="H493" s="135" t="s">
        <v>4</v>
      </c>
      <c r="I493" s="135" t="s">
        <v>68</v>
      </c>
      <c r="J493" s="118"/>
      <c r="K493" s="304">
        <f>K494</f>
        <v>61834.799999999996</v>
      </c>
    </row>
    <row r="494" spans="2:11" s="17" customFormat="1" ht="45" customHeight="1">
      <c r="B494" s="62" t="s">
        <v>230</v>
      </c>
      <c r="C494" s="85" t="s">
        <v>367</v>
      </c>
      <c r="D494" s="117" t="s">
        <v>35</v>
      </c>
      <c r="E494" s="117" t="s">
        <v>4</v>
      </c>
      <c r="F494" s="113" t="s">
        <v>4</v>
      </c>
      <c r="G494" s="114" t="s">
        <v>70</v>
      </c>
      <c r="H494" s="114" t="s">
        <v>4</v>
      </c>
      <c r="I494" s="114" t="s">
        <v>231</v>
      </c>
      <c r="J494" s="121"/>
      <c r="K494" s="304">
        <f>K495</f>
        <v>61834.799999999996</v>
      </c>
    </row>
    <row r="495" spans="2:11" s="17" customFormat="1" ht="22.5" customHeight="1">
      <c r="B495" s="62" t="s">
        <v>90</v>
      </c>
      <c r="C495" s="85" t="s">
        <v>367</v>
      </c>
      <c r="D495" s="117" t="s">
        <v>35</v>
      </c>
      <c r="E495" s="117" t="s">
        <v>4</v>
      </c>
      <c r="F495" s="131" t="s">
        <v>4</v>
      </c>
      <c r="G495" s="132" t="s">
        <v>70</v>
      </c>
      <c r="H495" s="132" t="s">
        <v>4</v>
      </c>
      <c r="I495" s="132" t="s">
        <v>231</v>
      </c>
      <c r="J495" s="118" t="s">
        <v>202</v>
      </c>
      <c r="K495" s="304">
        <f>61288.6+546.2</f>
        <v>61834.799999999996</v>
      </c>
    </row>
    <row r="496" spans="2:11" s="17" customFormat="1" ht="85.5" customHeight="1">
      <c r="B496" s="109" t="s">
        <v>232</v>
      </c>
      <c r="C496" s="85" t="s">
        <v>367</v>
      </c>
      <c r="D496" s="117" t="s">
        <v>35</v>
      </c>
      <c r="E496" s="117" t="s">
        <v>4</v>
      </c>
      <c r="F496" s="113" t="s">
        <v>4</v>
      </c>
      <c r="G496" s="114" t="s">
        <v>70</v>
      </c>
      <c r="H496" s="114" t="s">
        <v>7</v>
      </c>
      <c r="I496" s="90" t="s">
        <v>68</v>
      </c>
      <c r="J496" s="118"/>
      <c r="K496" s="304">
        <f>K497</f>
        <v>200</v>
      </c>
    </row>
    <row r="497" spans="2:11" s="17" customFormat="1" ht="73.5" customHeight="1">
      <c r="B497" s="186" t="s">
        <v>233</v>
      </c>
      <c r="C497" s="85" t="s">
        <v>367</v>
      </c>
      <c r="D497" s="117" t="s">
        <v>35</v>
      </c>
      <c r="E497" s="117" t="s">
        <v>4</v>
      </c>
      <c r="F497" s="123" t="s">
        <v>4</v>
      </c>
      <c r="G497" s="156" t="s">
        <v>70</v>
      </c>
      <c r="H497" s="156" t="s">
        <v>7</v>
      </c>
      <c r="I497" s="156" t="s">
        <v>234</v>
      </c>
      <c r="J497" s="118"/>
      <c r="K497" s="304">
        <f>K498</f>
        <v>200</v>
      </c>
    </row>
    <row r="498" spans="2:11" s="17" customFormat="1" ht="29.25" customHeight="1">
      <c r="B498" s="62" t="s">
        <v>235</v>
      </c>
      <c r="C498" s="85" t="s">
        <v>367</v>
      </c>
      <c r="D498" s="117" t="s">
        <v>35</v>
      </c>
      <c r="E498" s="117" t="s">
        <v>4</v>
      </c>
      <c r="F498" s="123" t="s">
        <v>4</v>
      </c>
      <c r="G498" s="156" t="s">
        <v>70</v>
      </c>
      <c r="H498" s="156" t="s">
        <v>7</v>
      </c>
      <c r="I498" s="156" t="s">
        <v>234</v>
      </c>
      <c r="J498" s="118" t="s">
        <v>202</v>
      </c>
      <c r="K498" s="304">
        <f>150+50</f>
        <v>200</v>
      </c>
    </row>
    <row r="499" spans="2:11" s="17" customFormat="1" ht="44.25" customHeight="1">
      <c r="B499" s="109" t="s">
        <v>236</v>
      </c>
      <c r="C499" s="85" t="s">
        <v>367</v>
      </c>
      <c r="D499" s="117" t="s">
        <v>35</v>
      </c>
      <c r="E499" s="117" t="s">
        <v>4</v>
      </c>
      <c r="F499" s="113" t="s">
        <v>4</v>
      </c>
      <c r="G499" s="114" t="s">
        <v>70</v>
      </c>
      <c r="H499" s="114" t="s">
        <v>9</v>
      </c>
      <c r="I499" s="90" t="s">
        <v>68</v>
      </c>
      <c r="J499" s="120"/>
      <c r="K499" s="304">
        <f>K500+K502</f>
        <v>24608.9</v>
      </c>
    </row>
    <row r="500" spans="2:11" s="17" customFormat="1" ht="34.5" customHeight="1">
      <c r="B500" s="62" t="s">
        <v>237</v>
      </c>
      <c r="C500" s="85" t="s">
        <v>367</v>
      </c>
      <c r="D500" s="117" t="s">
        <v>35</v>
      </c>
      <c r="E500" s="117" t="s">
        <v>4</v>
      </c>
      <c r="F500" s="113" t="s">
        <v>4</v>
      </c>
      <c r="G500" s="114" t="s">
        <v>70</v>
      </c>
      <c r="H500" s="114" t="s">
        <v>9</v>
      </c>
      <c r="I500" s="90" t="s">
        <v>238</v>
      </c>
      <c r="J500" s="120"/>
      <c r="K500" s="304">
        <f>K501</f>
        <v>18285</v>
      </c>
    </row>
    <row r="501" spans="2:11" s="17" customFormat="1" ht="19.5" customHeight="1">
      <c r="B501" s="62" t="s">
        <v>90</v>
      </c>
      <c r="C501" s="177" t="s">
        <v>367</v>
      </c>
      <c r="D501" s="117" t="s">
        <v>35</v>
      </c>
      <c r="E501" s="117" t="s">
        <v>4</v>
      </c>
      <c r="F501" s="100" t="s">
        <v>4</v>
      </c>
      <c r="G501" s="100" t="s">
        <v>70</v>
      </c>
      <c r="H501" s="100" t="s">
        <v>9</v>
      </c>
      <c r="I501" s="100" t="s">
        <v>238</v>
      </c>
      <c r="J501" s="120">
        <v>610</v>
      </c>
      <c r="K501" s="304">
        <v>18285</v>
      </c>
    </row>
    <row r="502" spans="2:11" s="17" customFormat="1" ht="60.75" customHeight="1">
      <c r="B502" s="109" t="s">
        <v>446</v>
      </c>
      <c r="C502" s="177" t="s">
        <v>367</v>
      </c>
      <c r="D502" s="117" t="s">
        <v>35</v>
      </c>
      <c r="E502" s="117" t="s">
        <v>4</v>
      </c>
      <c r="F502" s="113" t="s">
        <v>4</v>
      </c>
      <c r="G502" s="114" t="s">
        <v>70</v>
      </c>
      <c r="H502" s="114" t="s">
        <v>9</v>
      </c>
      <c r="I502" s="90" t="s">
        <v>447</v>
      </c>
      <c r="J502" s="120"/>
      <c r="K502" s="304">
        <f>K503</f>
        <v>6323.9</v>
      </c>
    </row>
    <row r="503" spans="2:11" s="17" customFormat="1" ht="23.25" customHeight="1">
      <c r="B503" s="109" t="s">
        <v>90</v>
      </c>
      <c r="C503" s="177" t="s">
        <v>367</v>
      </c>
      <c r="D503" s="117" t="s">
        <v>35</v>
      </c>
      <c r="E503" s="117" t="s">
        <v>4</v>
      </c>
      <c r="F503" s="100" t="s">
        <v>4</v>
      </c>
      <c r="G503" s="100" t="s">
        <v>70</v>
      </c>
      <c r="H503" s="100" t="s">
        <v>9</v>
      </c>
      <c r="I503" s="100" t="s">
        <v>447</v>
      </c>
      <c r="J503" s="120">
        <v>610</v>
      </c>
      <c r="K503" s="304">
        <v>6323.9</v>
      </c>
    </row>
    <row r="504" spans="2:11" ht="30" customHeight="1">
      <c r="B504" s="62" t="s">
        <v>392</v>
      </c>
      <c r="C504" s="177" t="s">
        <v>367</v>
      </c>
      <c r="D504" s="117" t="s">
        <v>35</v>
      </c>
      <c r="E504" s="117" t="s">
        <v>4</v>
      </c>
      <c r="F504" s="126" t="s">
        <v>4</v>
      </c>
      <c r="G504" s="98" t="s">
        <v>70</v>
      </c>
      <c r="H504" s="98" t="s">
        <v>11</v>
      </c>
      <c r="I504" s="130" t="s">
        <v>68</v>
      </c>
      <c r="J504" s="120"/>
      <c r="K504" s="304">
        <f>K505</f>
        <v>400</v>
      </c>
    </row>
    <row r="505" spans="2:11" ht="24.75" customHeight="1">
      <c r="B505" s="62" t="s">
        <v>393</v>
      </c>
      <c r="C505" s="177" t="s">
        <v>367</v>
      </c>
      <c r="D505" s="117" t="s">
        <v>35</v>
      </c>
      <c r="E505" s="117" t="s">
        <v>4</v>
      </c>
      <c r="F505" s="126" t="s">
        <v>4</v>
      </c>
      <c r="G505" s="98" t="s">
        <v>70</v>
      </c>
      <c r="H505" s="98" t="s">
        <v>11</v>
      </c>
      <c r="I505" s="130" t="s">
        <v>238</v>
      </c>
      <c r="J505" s="120"/>
      <c r="K505" s="304">
        <f>K506</f>
        <v>400</v>
      </c>
    </row>
    <row r="506" spans="2:11" ht="17.25" customHeight="1">
      <c r="B506" s="62" t="s">
        <v>90</v>
      </c>
      <c r="C506" s="177" t="s">
        <v>367</v>
      </c>
      <c r="D506" s="117" t="s">
        <v>35</v>
      </c>
      <c r="E506" s="117" t="s">
        <v>4</v>
      </c>
      <c r="F506" s="100" t="s">
        <v>4</v>
      </c>
      <c r="G506" s="100" t="s">
        <v>70</v>
      </c>
      <c r="H506" s="100" t="s">
        <v>11</v>
      </c>
      <c r="I506" s="100" t="s">
        <v>238</v>
      </c>
      <c r="J506" s="120">
        <v>610</v>
      </c>
      <c r="K506" s="304">
        <v>400</v>
      </c>
    </row>
    <row r="507" spans="2:11" ht="145.5" customHeight="1">
      <c r="B507" s="62" t="s">
        <v>566</v>
      </c>
      <c r="C507" s="85" t="s">
        <v>367</v>
      </c>
      <c r="D507" s="117" t="s">
        <v>35</v>
      </c>
      <c r="E507" s="117" t="s">
        <v>4</v>
      </c>
      <c r="F507" s="113" t="s">
        <v>4</v>
      </c>
      <c r="G507" s="114" t="s">
        <v>70</v>
      </c>
      <c r="H507" s="114" t="s">
        <v>13</v>
      </c>
      <c r="I507" s="114" t="s">
        <v>68</v>
      </c>
      <c r="J507" s="118"/>
      <c r="K507" s="304">
        <f>K508</f>
        <v>978.6</v>
      </c>
    </row>
    <row r="508" spans="2:11" ht="133.5" customHeight="1">
      <c r="B508" s="62" t="s">
        <v>565</v>
      </c>
      <c r="C508" s="85" t="s">
        <v>367</v>
      </c>
      <c r="D508" s="117" t="s">
        <v>35</v>
      </c>
      <c r="E508" s="117" t="s">
        <v>4</v>
      </c>
      <c r="F508" s="113" t="s">
        <v>4</v>
      </c>
      <c r="G508" s="114" t="s">
        <v>70</v>
      </c>
      <c r="H508" s="114" t="s">
        <v>13</v>
      </c>
      <c r="I508" s="114" t="s">
        <v>454</v>
      </c>
      <c r="J508" s="118"/>
      <c r="K508" s="304">
        <f>K509+K510</f>
        <v>978.6</v>
      </c>
    </row>
    <row r="509" spans="2:11" ht="38.25" customHeight="1">
      <c r="B509" s="62" t="s">
        <v>78</v>
      </c>
      <c r="C509" s="85" t="s">
        <v>367</v>
      </c>
      <c r="D509" s="117" t="s">
        <v>35</v>
      </c>
      <c r="E509" s="117" t="s">
        <v>4</v>
      </c>
      <c r="F509" s="113" t="s">
        <v>4</v>
      </c>
      <c r="G509" s="114" t="s">
        <v>70</v>
      </c>
      <c r="H509" s="114" t="s">
        <v>13</v>
      </c>
      <c r="I509" s="114" t="s">
        <v>454</v>
      </c>
      <c r="J509" s="118" t="s">
        <v>79</v>
      </c>
      <c r="K509" s="304">
        <f>550+428.6-978.6</f>
        <v>0</v>
      </c>
    </row>
    <row r="510" spans="2:11" ht="21" customHeight="1">
      <c r="B510" s="62" t="s">
        <v>90</v>
      </c>
      <c r="C510" s="85" t="s">
        <v>367</v>
      </c>
      <c r="D510" s="117" t="s">
        <v>35</v>
      </c>
      <c r="E510" s="117" t="s">
        <v>4</v>
      </c>
      <c r="F510" s="113" t="s">
        <v>4</v>
      </c>
      <c r="G510" s="114" t="s">
        <v>70</v>
      </c>
      <c r="H510" s="114" t="s">
        <v>13</v>
      </c>
      <c r="I510" s="114" t="s">
        <v>454</v>
      </c>
      <c r="J510" s="118" t="s">
        <v>202</v>
      </c>
      <c r="K510" s="304">
        <v>978.6</v>
      </c>
    </row>
    <row r="511" spans="2:11" ht="51" customHeight="1">
      <c r="B511" s="62" t="s">
        <v>499</v>
      </c>
      <c r="C511" s="85" t="s">
        <v>367</v>
      </c>
      <c r="D511" s="117" t="s">
        <v>35</v>
      </c>
      <c r="E511" s="117" t="s">
        <v>4</v>
      </c>
      <c r="F511" s="113" t="s">
        <v>4</v>
      </c>
      <c r="G511" s="114" t="s">
        <v>70</v>
      </c>
      <c r="H511" s="114" t="s">
        <v>35</v>
      </c>
      <c r="I511" s="114" t="s">
        <v>68</v>
      </c>
      <c r="J511" s="118"/>
      <c r="K511" s="304">
        <f>K512</f>
        <v>700</v>
      </c>
    </row>
    <row r="512" spans="2:11" ht="38.25" customHeight="1">
      <c r="B512" s="62" t="s">
        <v>498</v>
      </c>
      <c r="C512" s="85" t="s">
        <v>367</v>
      </c>
      <c r="D512" s="117" t="s">
        <v>35</v>
      </c>
      <c r="E512" s="117" t="s">
        <v>4</v>
      </c>
      <c r="F512" s="113" t="s">
        <v>4</v>
      </c>
      <c r="G512" s="114" t="s">
        <v>70</v>
      </c>
      <c r="H512" s="114" t="s">
        <v>35</v>
      </c>
      <c r="I512" s="114" t="s">
        <v>238</v>
      </c>
      <c r="J512" s="118"/>
      <c r="K512" s="304">
        <f>K513</f>
        <v>700</v>
      </c>
    </row>
    <row r="513" spans="2:11" ht="21" customHeight="1">
      <c r="B513" s="62" t="s">
        <v>90</v>
      </c>
      <c r="C513" s="85" t="s">
        <v>367</v>
      </c>
      <c r="D513" s="117" t="s">
        <v>35</v>
      </c>
      <c r="E513" s="117" t="s">
        <v>4</v>
      </c>
      <c r="F513" s="113" t="s">
        <v>4</v>
      </c>
      <c r="G513" s="114" t="s">
        <v>70</v>
      </c>
      <c r="H513" s="114" t="s">
        <v>35</v>
      </c>
      <c r="I513" s="114" t="s">
        <v>238</v>
      </c>
      <c r="J513" s="118" t="s">
        <v>202</v>
      </c>
      <c r="K513" s="304">
        <v>700</v>
      </c>
    </row>
    <row r="514" spans="2:11" s="17" customFormat="1" ht="18" customHeight="1">
      <c r="B514" s="62" t="s">
        <v>240</v>
      </c>
      <c r="C514" s="85" t="s">
        <v>367</v>
      </c>
      <c r="D514" s="117" t="s">
        <v>35</v>
      </c>
      <c r="E514" s="117" t="s">
        <v>7</v>
      </c>
      <c r="F514" s="113"/>
      <c r="G514" s="114"/>
      <c r="H514" s="114"/>
      <c r="I514" s="114"/>
      <c r="J514" s="118"/>
      <c r="K514" s="304">
        <f>K515</f>
        <v>190378.5</v>
      </c>
    </row>
    <row r="515" spans="2:11" s="17" customFormat="1" ht="42" customHeight="1">
      <c r="B515" s="97" t="s">
        <v>227</v>
      </c>
      <c r="C515" s="85" t="s">
        <v>367</v>
      </c>
      <c r="D515" s="117" t="s">
        <v>35</v>
      </c>
      <c r="E515" s="117" t="s">
        <v>7</v>
      </c>
      <c r="F515" s="113" t="s">
        <v>4</v>
      </c>
      <c r="G515" s="114" t="s">
        <v>67</v>
      </c>
      <c r="H515" s="114" t="s">
        <v>5</v>
      </c>
      <c r="I515" s="114" t="s">
        <v>68</v>
      </c>
      <c r="J515" s="118"/>
      <c r="K515" s="304">
        <f>K516</f>
        <v>190378.5</v>
      </c>
    </row>
    <row r="516" spans="2:11" s="17" customFormat="1" ht="42" customHeight="1">
      <c r="B516" s="62" t="s">
        <v>241</v>
      </c>
      <c r="C516" s="85" t="s">
        <v>367</v>
      </c>
      <c r="D516" s="117" t="s">
        <v>35</v>
      </c>
      <c r="E516" s="117" t="s">
        <v>7</v>
      </c>
      <c r="F516" s="113" t="s">
        <v>4</v>
      </c>
      <c r="G516" s="114" t="s">
        <v>77</v>
      </c>
      <c r="H516" s="114" t="s">
        <v>5</v>
      </c>
      <c r="I516" s="90" t="s">
        <v>68</v>
      </c>
      <c r="J516" s="118"/>
      <c r="K516" s="304">
        <f>K517+K522+K529+K532+K538+K541+K544+K547+K535</f>
        <v>190378.5</v>
      </c>
    </row>
    <row r="517" spans="2:11" s="17" customFormat="1" ht="97.5" customHeight="1">
      <c r="B517" s="187" t="s">
        <v>242</v>
      </c>
      <c r="C517" s="85" t="s">
        <v>367</v>
      </c>
      <c r="D517" s="117" t="s">
        <v>35</v>
      </c>
      <c r="E517" s="117" t="s">
        <v>7</v>
      </c>
      <c r="F517" s="100" t="s">
        <v>4</v>
      </c>
      <c r="G517" s="100" t="s">
        <v>77</v>
      </c>
      <c r="H517" s="100" t="s">
        <v>4</v>
      </c>
      <c r="I517" s="100" t="s">
        <v>68</v>
      </c>
      <c r="J517" s="118"/>
      <c r="K517" s="304">
        <f>K518+K520</f>
        <v>102309.20000000001</v>
      </c>
    </row>
    <row r="518" spans="2:11" s="17" customFormat="1" ht="47.25" customHeight="1">
      <c r="B518" s="62" t="s">
        <v>230</v>
      </c>
      <c r="C518" s="85" t="s">
        <v>367</v>
      </c>
      <c r="D518" s="117" t="s">
        <v>35</v>
      </c>
      <c r="E518" s="117" t="s">
        <v>7</v>
      </c>
      <c r="F518" s="123" t="s">
        <v>4</v>
      </c>
      <c r="G518" s="156" t="s">
        <v>77</v>
      </c>
      <c r="H518" s="156" t="s">
        <v>4</v>
      </c>
      <c r="I518" s="85" t="s">
        <v>231</v>
      </c>
      <c r="J518" s="121" t="s">
        <v>243</v>
      </c>
      <c r="K518" s="306">
        <f>K519</f>
        <v>99314.6</v>
      </c>
    </row>
    <row r="519" spans="1:11" s="17" customFormat="1" ht="15" customHeight="1">
      <c r="A519" s="20"/>
      <c r="B519" s="62" t="s">
        <v>90</v>
      </c>
      <c r="C519" s="85" t="s">
        <v>367</v>
      </c>
      <c r="D519" s="117" t="s">
        <v>35</v>
      </c>
      <c r="E519" s="117" t="s">
        <v>7</v>
      </c>
      <c r="F519" s="78" t="s">
        <v>4</v>
      </c>
      <c r="G519" s="78" t="s">
        <v>77</v>
      </c>
      <c r="H519" s="78" t="s">
        <v>4</v>
      </c>
      <c r="I519" s="78" t="s">
        <v>231</v>
      </c>
      <c r="J519" s="121">
        <v>610</v>
      </c>
      <c r="K519" s="306">
        <f>97285.3+2029.3</f>
        <v>99314.6</v>
      </c>
    </row>
    <row r="520" spans="1:11" s="17" customFormat="1" ht="121.5" customHeight="1">
      <c r="A520" s="20"/>
      <c r="B520" s="62" t="s">
        <v>524</v>
      </c>
      <c r="C520" s="85" t="s">
        <v>367</v>
      </c>
      <c r="D520" s="117" t="s">
        <v>35</v>
      </c>
      <c r="E520" s="123" t="s">
        <v>7</v>
      </c>
      <c r="F520" s="180" t="s">
        <v>4</v>
      </c>
      <c r="G520" s="165" t="s">
        <v>77</v>
      </c>
      <c r="H520" s="165" t="s">
        <v>4</v>
      </c>
      <c r="I520" s="176" t="s">
        <v>525</v>
      </c>
      <c r="J520" s="181"/>
      <c r="K520" s="304">
        <f>K521</f>
        <v>2994.6</v>
      </c>
    </row>
    <row r="521" spans="1:11" s="17" customFormat="1" ht="21.75" customHeight="1">
      <c r="A521" s="20"/>
      <c r="B521" s="62" t="s">
        <v>90</v>
      </c>
      <c r="C521" s="85" t="s">
        <v>367</v>
      </c>
      <c r="D521" s="117" t="s">
        <v>35</v>
      </c>
      <c r="E521" s="117" t="s">
        <v>7</v>
      </c>
      <c r="F521" s="78" t="s">
        <v>4</v>
      </c>
      <c r="G521" s="78" t="s">
        <v>77</v>
      </c>
      <c r="H521" s="78" t="s">
        <v>4</v>
      </c>
      <c r="I521" s="78" t="s">
        <v>525</v>
      </c>
      <c r="J521" s="120">
        <v>610</v>
      </c>
      <c r="K521" s="304">
        <v>2994.6</v>
      </c>
    </row>
    <row r="522" spans="1:11" s="17" customFormat="1" ht="51" customHeight="1">
      <c r="A522" s="1"/>
      <c r="B522" s="187" t="s">
        <v>244</v>
      </c>
      <c r="C522" s="85" t="s">
        <v>367</v>
      </c>
      <c r="D522" s="117" t="s">
        <v>35</v>
      </c>
      <c r="E522" s="117" t="s">
        <v>7</v>
      </c>
      <c r="F522" s="123" t="s">
        <v>4</v>
      </c>
      <c r="G522" s="156" t="s">
        <v>77</v>
      </c>
      <c r="H522" s="156" t="s">
        <v>7</v>
      </c>
      <c r="I522" s="85" t="s">
        <v>68</v>
      </c>
      <c r="J522" s="120"/>
      <c r="K522" s="304">
        <f>K523+K525+K527</f>
        <v>42403.600000000006</v>
      </c>
    </row>
    <row r="523" spans="1:11" s="17" customFormat="1" ht="26.25" customHeight="1">
      <c r="A523" s="1"/>
      <c r="B523" s="62" t="s">
        <v>165</v>
      </c>
      <c r="C523" s="85" t="s">
        <v>367</v>
      </c>
      <c r="D523" s="117" t="s">
        <v>35</v>
      </c>
      <c r="E523" s="117" t="s">
        <v>7</v>
      </c>
      <c r="F523" s="113" t="s">
        <v>4</v>
      </c>
      <c r="G523" s="114" t="s">
        <v>77</v>
      </c>
      <c r="H523" s="114" t="s">
        <v>7</v>
      </c>
      <c r="I523" s="90" t="s">
        <v>245</v>
      </c>
      <c r="J523" s="120"/>
      <c r="K523" s="304">
        <f>K524</f>
        <v>34913.700000000004</v>
      </c>
    </row>
    <row r="524" spans="1:13" s="17" customFormat="1" ht="18.75" customHeight="1">
      <c r="A524" s="13"/>
      <c r="B524" s="62" t="s">
        <v>90</v>
      </c>
      <c r="C524" s="85" t="s">
        <v>367</v>
      </c>
      <c r="D524" s="117" t="s">
        <v>35</v>
      </c>
      <c r="E524" s="117" t="s">
        <v>7</v>
      </c>
      <c r="F524" s="100" t="s">
        <v>4</v>
      </c>
      <c r="G524" s="100" t="s">
        <v>77</v>
      </c>
      <c r="H524" s="100" t="s">
        <v>7</v>
      </c>
      <c r="I524" s="100" t="s">
        <v>245</v>
      </c>
      <c r="J524" s="120">
        <v>610</v>
      </c>
      <c r="K524" s="304">
        <f>35160-152.7-93.6</f>
        <v>34913.700000000004</v>
      </c>
      <c r="M524" s="72"/>
    </row>
    <row r="525" spans="1:11" s="17" customFormat="1" ht="57" customHeight="1">
      <c r="A525" s="13"/>
      <c r="B525" s="109" t="s">
        <v>446</v>
      </c>
      <c r="C525" s="85" t="s">
        <v>367</v>
      </c>
      <c r="D525" s="117" t="s">
        <v>35</v>
      </c>
      <c r="E525" s="117" t="s">
        <v>7</v>
      </c>
      <c r="F525" s="113" t="s">
        <v>4</v>
      </c>
      <c r="G525" s="114" t="s">
        <v>77</v>
      </c>
      <c r="H525" s="114" t="s">
        <v>7</v>
      </c>
      <c r="I525" s="90" t="s">
        <v>447</v>
      </c>
      <c r="J525" s="120"/>
      <c r="K525" s="304">
        <f>K526</f>
        <v>5617.6</v>
      </c>
    </row>
    <row r="526" spans="1:11" s="17" customFormat="1" ht="22.5" customHeight="1">
      <c r="A526" s="13"/>
      <c r="B526" s="109" t="s">
        <v>90</v>
      </c>
      <c r="C526" s="85" t="s">
        <v>367</v>
      </c>
      <c r="D526" s="117" t="s">
        <v>35</v>
      </c>
      <c r="E526" s="117" t="s">
        <v>7</v>
      </c>
      <c r="F526" s="100" t="s">
        <v>4</v>
      </c>
      <c r="G526" s="100" t="s">
        <v>77</v>
      </c>
      <c r="H526" s="100" t="s">
        <v>7</v>
      </c>
      <c r="I526" s="100" t="s">
        <v>447</v>
      </c>
      <c r="J526" s="120">
        <v>610</v>
      </c>
      <c r="K526" s="304">
        <v>5617.6</v>
      </c>
    </row>
    <row r="527" spans="1:11" s="17" customFormat="1" ht="46.5" customHeight="1">
      <c r="A527" s="13"/>
      <c r="B527" s="109" t="s">
        <v>522</v>
      </c>
      <c r="C527" s="85" t="s">
        <v>367</v>
      </c>
      <c r="D527" s="117" t="s">
        <v>35</v>
      </c>
      <c r="E527" s="123" t="s">
        <v>7</v>
      </c>
      <c r="F527" s="136" t="s">
        <v>4</v>
      </c>
      <c r="G527" s="98" t="s">
        <v>77</v>
      </c>
      <c r="H527" s="98" t="s">
        <v>7</v>
      </c>
      <c r="I527" s="99" t="s">
        <v>523</v>
      </c>
      <c r="J527" s="181"/>
      <c r="K527" s="304">
        <f>K528</f>
        <v>1872.3</v>
      </c>
    </row>
    <row r="528" spans="1:11" s="17" customFormat="1" ht="30.75" customHeight="1">
      <c r="A528" s="13"/>
      <c r="B528" s="109" t="s">
        <v>90</v>
      </c>
      <c r="C528" s="85" t="s">
        <v>367</v>
      </c>
      <c r="D528" s="117" t="s">
        <v>35</v>
      </c>
      <c r="E528" s="117" t="s">
        <v>7</v>
      </c>
      <c r="F528" s="100" t="s">
        <v>4</v>
      </c>
      <c r="G528" s="100" t="s">
        <v>77</v>
      </c>
      <c r="H528" s="100" t="s">
        <v>7</v>
      </c>
      <c r="I528" s="100" t="s">
        <v>523</v>
      </c>
      <c r="J528" s="120">
        <v>610</v>
      </c>
      <c r="K528" s="304">
        <f>1778.7+93.6</f>
        <v>1872.3</v>
      </c>
    </row>
    <row r="529" spans="2:11" s="17" customFormat="1" ht="57.75" customHeight="1">
      <c r="B529" s="109" t="s">
        <v>246</v>
      </c>
      <c r="C529" s="85" t="s">
        <v>367</v>
      </c>
      <c r="D529" s="117" t="s">
        <v>35</v>
      </c>
      <c r="E529" s="117" t="s">
        <v>7</v>
      </c>
      <c r="F529" s="113" t="s">
        <v>4</v>
      </c>
      <c r="G529" s="114" t="s">
        <v>77</v>
      </c>
      <c r="H529" s="114" t="s">
        <v>9</v>
      </c>
      <c r="I529" s="90" t="s">
        <v>68</v>
      </c>
      <c r="J529" s="120"/>
      <c r="K529" s="304">
        <f>K530</f>
        <v>11985.5</v>
      </c>
    </row>
    <row r="530" spans="2:11" s="17" customFormat="1" ht="66.75" customHeight="1">
      <c r="B530" s="186" t="s">
        <v>233</v>
      </c>
      <c r="C530" s="85" t="s">
        <v>367</v>
      </c>
      <c r="D530" s="117" t="s">
        <v>35</v>
      </c>
      <c r="E530" s="117" t="s">
        <v>7</v>
      </c>
      <c r="F530" s="78" t="s">
        <v>4</v>
      </c>
      <c r="G530" s="78" t="s">
        <v>77</v>
      </c>
      <c r="H530" s="78" t="s">
        <v>9</v>
      </c>
      <c r="I530" s="78" t="s">
        <v>234</v>
      </c>
      <c r="J530" s="120"/>
      <c r="K530" s="304">
        <f>K531</f>
        <v>11985.5</v>
      </c>
    </row>
    <row r="531" spans="2:11" s="17" customFormat="1" ht="18" customHeight="1">
      <c r="B531" s="62" t="s">
        <v>90</v>
      </c>
      <c r="C531" s="85" t="s">
        <v>367</v>
      </c>
      <c r="D531" s="117" t="s">
        <v>35</v>
      </c>
      <c r="E531" s="117" t="s">
        <v>7</v>
      </c>
      <c r="F531" s="123" t="s">
        <v>4</v>
      </c>
      <c r="G531" s="156" t="s">
        <v>77</v>
      </c>
      <c r="H531" s="156" t="s">
        <v>9</v>
      </c>
      <c r="I531" s="85" t="s">
        <v>234</v>
      </c>
      <c r="J531" s="120">
        <v>610</v>
      </c>
      <c r="K531" s="304">
        <f>10571.5+1414</f>
        <v>11985.5</v>
      </c>
    </row>
    <row r="532" spans="2:11" s="18" customFormat="1" ht="26.25" customHeight="1">
      <c r="B532" s="62" t="s">
        <v>392</v>
      </c>
      <c r="C532" s="85" t="s">
        <v>367</v>
      </c>
      <c r="D532" s="117" t="s">
        <v>35</v>
      </c>
      <c r="E532" s="117" t="s">
        <v>7</v>
      </c>
      <c r="F532" s="123" t="s">
        <v>4</v>
      </c>
      <c r="G532" s="156" t="s">
        <v>77</v>
      </c>
      <c r="H532" s="156" t="s">
        <v>21</v>
      </c>
      <c r="I532" s="85" t="s">
        <v>68</v>
      </c>
      <c r="J532" s="120"/>
      <c r="K532" s="304">
        <f>K533</f>
        <v>3600</v>
      </c>
    </row>
    <row r="533" spans="2:11" s="18" customFormat="1" ht="14.25" customHeight="1">
      <c r="B533" s="62" t="s">
        <v>393</v>
      </c>
      <c r="C533" s="85" t="s">
        <v>367</v>
      </c>
      <c r="D533" s="117" t="s">
        <v>35</v>
      </c>
      <c r="E533" s="117" t="s">
        <v>7</v>
      </c>
      <c r="F533" s="123" t="s">
        <v>4</v>
      </c>
      <c r="G533" s="156" t="s">
        <v>77</v>
      </c>
      <c r="H533" s="156" t="s">
        <v>21</v>
      </c>
      <c r="I533" s="85" t="s">
        <v>245</v>
      </c>
      <c r="J533" s="120"/>
      <c r="K533" s="304">
        <f>K534</f>
        <v>3600</v>
      </c>
    </row>
    <row r="534" spans="2:11" s="18" customFormat="1" ht="18" customHeight="1">
      <c r="B534" s="62" t="s">
        <v>90</v>
      </c>
      <c r="C534" s="85" t="s">
        <v>367</v>
      </c>
      <c r="D534" s="117" t="s">
        <v>35</v>
      </c>
      <c r="E534" s="117" t="s">
        <v>7</v>
      </c>
      <c r="F534" s="123" t="s">
        <v>4</v>
      </c>
      <c r="G534" s="156" t="s">
        <v>77</v>
      </c>
      <c r="H534" s="156" t="s">
        <v>21</v>
      </c>
      <c r="I534" s="85" t="s">
        <v>245</v>
      </c>
      <c r="J534" s="120">
        <v>610</v>
      </c>
      <c r="K534" s="304">
        <v>3600</v>
      </c>
    </row>
    <row r="535" spans="2:11" s="18" customFormat="1" ht="47.25" customHeight="1">
      <c r="B535" s="188" t="s">
        <v>496</v>
      </c>
      <c r="C535" s="117" t="s">
        <v>367</v>
      </c>
      <c r="D535" s="117" t="s">
        <v>35</v>
      </c>
      <c r="E535" s="117" t="s">
        <v>7</v>
      </c>
      <c r="F535" s="123" t="s">
        <v>4</v>
      </c>
      <c r="G535" s="156" t="s">
        <v>77</v>
      </c>
      <c r="H535" s="156" t="s">
        <v>45</v>
      </c>
      <c r="I535" s="85" t="s">
        <v>68</v>
      </c>
      <c r="J535" s="120"/>
      <c r="K535" s="304">
        <f>K536</f>
        <v>1448</v>
      </c>
    </row>
    <row r="536" spans="2:11" s="18" customFormat="1" ht="33" customHeight="1">
      <c r="B536" s="188" t="s">
        <v>497</v>
      </c>
      <c r="C536" s="117" t="s">
        <v>367</v>
      </c>
      <c r="D536" s="117" t="s">
        <v>35</v>
      </c>
      <c r="E536" s="117" t="s">
        <v>7</v>
      </c>
      <c r="F536" s="123" t="s">
        <v>4</v>
      </c>
      <c r="G536" s="156" t="s">
        <v>77</v>
      </c>
      <c r="H536" s="156" t="s">
        <v>45</v>
      </c>
      <c r="I536" s="85" t="s">
        <v>245</v>
      </c>
      <c r="J536" s="120"/>
      <c r="K536" s="304">
        <f>K537</f>
        <v>1448</v>
      </c>
    </row>
    <row r="537" spans="2:11" s="18" customFormat="1" ht="18" customHeight="1">
      <c r="B537" s="105" t="s">
        <v>90</v>
      </c>
      <c r="C537" s="117" t="s">
        <v>367</v>
      </c>
      <c r="D537" s="117" t="s">
        <v>35</v>
      </c>
      <c r="E537" s="117" t="s">
        <v>7</v>
      </c>
      <c r="F537" s="123" t="s">
        <v>4</v>
      </c>
      <c r="G537" s="156" t="s">
        <v>77</v>
      </c>
      <c r="H537" s="156" t="s">
        <v>45</v>
      </c>
      <c r="I537" s="85" t="s">
        <v>245</v>
      </c>
      <c r="J537" s="120">
        <v>610</v>
      </c>
      <c r="K537" s="304">
        <v>1448</v>
      </c>
    </row>
    <row r="538" spans="2:11" s="18" customFormat="1" ht="30.75" customHeight="1">
      <c r="B538" s="62" t="s">
        <v>416</v>
      </c>
      <c r="C538" s="85" t="s">
        <v>367</v>
      </c>
      <c r="D538" s="117" t="s">
        <v>35</v>
      </c>
      <c r="E538" s="117" t="s">
        <v>7</v>
      </c>
      <c r="F538" s="123" t="s">
        <v>4</v>
      </c>
      <c r="G538" s="156" t="s">
        <v>77</v>
      </c>
      <c r="H538" s="156" t="s">
        <v>17</v>
      </c>
      <c r="I538" s="85" t="s">
        <v>68</v>
      </c>
      <c r="J538" s="120"/>
      <c r="K538" s="304">
        <f>K539</f>
        <v>21387.8</v>
      </c>
    </row>
    <row r="539" spans="2:11" s="18" customFormat="1" ht="30" customHeight="1">
      <c r="B539" s="62" t="s">
        <v>417</v>
      </c>
      <c r="C539" s="85" t="s">
        <v>367</v>
      </c>
      <c r="D539" s="117" t="s">
        <v>35</v>
      </c>
      <c r="E539" s="117" t="s">
        <v>7</v>
      </c>
      <c r="F539" s="123" t="s">
        <v>4</v>
      </c>
      <c r="G539" s="156" t="s">
        <v>77</v>
      </c>
      <c r="H539" s="156" t="s">
        <v>17</v>
      </c>
      <c r="I539" s="85" t="s">
        <v>455</v>
      </c>
      <c r="J539" s="120"/>
      <c r="K539" s="304">
        <f>K540</f>
        <v>21387.8</v>
      </c>
    </row>
    <row r="540" spans="2:11" s="18" customFormat="1" ht="18" customHeight="1">
      <c r="B540" s="62" t="s">
        <v>90</v>
      </c>
      <c r="C540" s="85" t="s">
        <v>367</v>
      </c>
      <c r="D540" s="117" t="s">
        <v>35</v>
      </c>
      <c r="E540" s="117" t="s">
        <v>7</v>
      </c>
      <c r="F540" s="123" t="s">
        <v>4</v>
      </c>
      <c r="G540" s="156" t="s">
        <v>77</v>
      </c>
      <c r="H540" s="156" t="s">
        <v>17</v>
      </c>
      <c r="I540" s="85" t="s">
        <v>455</v>
      </c>
      <c r="J540" s="120">
        <v>610</v>
      </c>
      <c r="K540" s="304">
        <f>13480+275.1+7480+152.7</f>
        <v>21387.8</v>
      </c>
    </row>
    <row r="541" spans="2:11" s="18" customFormat="1" ht="33" customHeight="1">
      <c r="B541" s="62" t="s">
        <v>564</v>
      </c>
      <c r="C541" s="85" t="s">
        <v>367</v>
      </c>
      <c r="D541" s="117" t="s">
        <v>35</v>
      </c>
      <c r="E541" s="117" t="s">
        <v>7</v>
      </c>
      <c r="F541" s="123" t="s">
        <v>4</v>
      </c>
      <c r="G541" s="156" t="s">
        <v>77</v>
      </c>
      <c r="H541" s="156" t="s">
        <v>458</v>
      </c>
      <c r="I541" s="85" t="s">
        <v>68</v>
      </c>
      <c r="J541" s="120"/>
      <c r="K541" s="304">
        <f>K542</f>
        <v>2234.3999999999996</v>
      </c>
    </row>
    <row r="542" spans="2:11" s="18" customFormat="1" ht="83.25" customHeight="1">
      <c r="B542" s="62" t="s">
        <v>456</v>
      </c>
      <c r="C542" s="85" t="s">
        <v>367</v>
      </c>
      <c r="D542" s="117" t="s">
        <v>35</v>
      </c>
      <c r="E542" s="117" t="s">
        <v>7</v>
      </c>
      <c r="F542" s="123" t="s">
        <v>4</v>
      </c>
      <c r="G542" s="156" t="s">
        <v>77</v>
      </c>
      <c r="H542" s="156" t="s">
        <v>458</v>
      </c>
      <c r="I542" s="85" t="s">
        <v>459</v>
      </c>
      <c r="J542" s="120"/>
      <c r="K542" s="304">
        <f>K543</f>
        <v>2234.3999999999996</v>
      </c>
    </row>
    <row r="543" spans="2:11" s="18" customFormat="1" ht="18" customHeight="1">
      <c r="B543" s="62" t="s">
        <v>90</v>
      </c>
      <c r="C543" s="85" t="s">
        <v>367</v>
      </c>
      <c r="D543" s="117" t="s">
        <v>35</v>
      </c>
      <c r="E543" s="117" t="s">
        <v>7</v>
      </c>
      <c r="F543" s="123" t="s">
        <v>4</v>
      </c>
      <c r="G543" s="156" t="s">
        <v>77</v>
      </c>
      <c r="H543" s="156" t="s">
        <v>458</v>
      </c>
      <c r="I543" s="85" t="s">
        <v>459</v>
      </c>
      <c r="J543" s="120">
        <v>610</v>
      </c>
      <c r="K543" s="304">
        <f>2234.2+0.2</f>
        <v>2234.3999999999996</v>
      </c>
    </row>
    <row r="544" spans="2:11" s="18" customFormat="1" ht="57.75" customHeight="1">
      <c r="B544" s="62" t="s">
        <v>486</v>
      </c>
      <c r="C544" s="85" t="s">
        <v>367</v>
      </c>
      <c r="D544" s="117" t="s">
        <v>35</v>
      </c>
      <c r="E544" s="117" t="s">
        <v>7</v>
      </c>
      <c r="F544" s="123" t="s">
        <v>4</v>
      </c>
      <c r="G544" s="156" t="s">
        <v>77</v>
      </c>
      <c r="H544" s="156" t="s">
        <v>484</v>
      </c>
      <c r="I544" s="156" t="s">
        <v>68</v>
      </c>
      <c r="J544" s="120"/>
      <c r="K544" s="304">
        <f>K545</f>
        <v>0</v>
      </c>
    </row>
    <row r="545" spans="2:11" s="18" customFormat="1" ht="18" customHeight="1">
      <c r="B545" s="62" t="s">
        <v>487</v>
      </c>
      <c r="C545" s="85" t="s">
        <v>367</v>
      </c>
      <c r="D545" s="117" t="s">
        <v>35</v>
      </c>
      <c r="E545" s="117" t="s">
        <v>7</v>
      </c>
      <c r="F545" s="123" t="s">
        <v>4</v>
      </c>
      <c r="G545" s="156" t="s">
        <v>77</v>
      </c>
      <c r="H545" s="156" t="s">
        <v>484</v>
      </c>
      <c r="I545" s="156" t="s">
        <v>485</v>
      </c>
      <c r="J545" s="120"/>
      <c r="K545" s="304">
        <f>K546</f>
        <v>0</v>
      </c>
    </row>
    <row r="546" spans="2:11" s="18" customFormat="1" ht="18" customHeight="1">
      <c r="B546" s="62" t="s">
        <v>90</v>
      </c>
      <c r="C546" s="85" t="s">
        <v>367</v>
      </c>
      <c r="D546" s="117" t="s">
        <v>35</v>
      </c>
      <c r="E546" s="117" t="s">
        <v>7</v>
      </c>
      <c r="F546" s="123" t="s">
        <v>4</v>
      </c>
      <c r="G546" s="156" t="s">
        <v>77</v>
      </c>
      <c r="H546" s="156" t="s">
        <v>484</v>
      </c>
      <c r="I546" s="156" t="s">
        <v>485</v>
      </c>
      <c r="J546" s="120">
        <v>610</v>
      </c>
      <c r="K546" s="304">
        <f>728.8+0.1-728.9</f>
        <v>0</v>
      </c>
    </row>
    <row r="547" spans="2:11" s="18" customFormat="1" ht="65.25" customHeight="1">
      <c r="B547" s="62" t="s">
        <v>567</v>
      </c>
      <c r="C547" s="85" t="s">
        <v>367</v>
      </c>
      <c r="D547" s="117" t="s">
        <v>35</v>
      </c>
      <c r="E547" s="117" t="s">
        <v>7</v>
      </c>
      <c r="F547" s="123" t="s">
        <v>4</v>
      </c>
      <c r="G547" s="156" t="s">
        <v>77</v>
      </c>
      <c r="H547" s="156" t="s">
        <v>27</v>
      </c>
      <c r="I547" s="156" t="s">
        <v>68</v>
      </c>
      <c r="J547" s="120"/>
      <c r="K547" s="304">
        <f>K548</f>
        <v>5010</v>
      </c>
    </row>
    <row r="548" spans="2:11" s="18" customFormat="1" ht="60" customHeight="1">
      <c r="B548" s="62" t="s">
        <v>568</v>
      </c>
      <c r="C548" s="85" t="s">
        <v>367</v>
      </c>
      <c r="D548" s="117" t="s">
        <v>35</v>
      </c>
      <c r="E548" s="117" t="s">
        <v>7</v>
      </c>
      <c r="F548" s="123" t="s">
        <v>4</v>
      </c>
      <c r="G548" s="156" t="s">
        <v>77</v>
      </c>
      <c r="H548" s="156" t="s">
        <v>27</v>
      </c>
      <c r="I548" s="156" t="s">
        <v>488</v>
      </c>
      <c r="J548" s="120"/>
      <c r="K548" s="304">
        <f>K549</f>
        <v>5010</v>
      </c>
    </row>
    <row r="549" spans="2:11" s="18" customFormat="1" ht="18" customHeight="1">
      <c r="B549" s="62" t="s">
        <v>90</v>
      </c>
      <c r="C549" s="85" t="s">
        <v>367</v>
      </c>
      <c r="D549" s="117" t="s">
        <v>35</v>
      </c>
      <c r="E549" s="117" t="s">
        <v>7</v>
      </c>
      <c r="F549" s="123" t="s">
        <v>4</v>
      </c>
      <c r="G549" s="156" t="s">
        <v>77</v>
      </c>
      <c r="H549" s="156" t="s">
        <v>27</v>
      </c>
      <c r="I549" s="156" t="s">
        <v>488</v>
      </c>
      <c r="J549" s="120">
        <v>610</v>
      </c>
      <c r="K549" s="304">
        <f>5000+10</f>
        <v>5010</v>
      </c>
    </row>
    <row r="550" spans="2:11" s="17" customFormat="1" ht="24" customHeight="1">
      <c r="B550" s="62" t="s">
        <v>37</v>
      </c>
      <c r="C550" s="85" t="s">
        <v>367</v>
      </c>
      <c r="D550" s="117" t="s">
        <v>35</v>
      </c>
      <c r="E550" s="117" t="s">
        <v>9</v>
      </c>
      <c r="F550" s="123"/>
      <c r="G550" s="156"/>
      <c r="H550" s="114"/>
      <c r="I550" s="114"/>
      <c r="J550" s="118"/>
      <c r="K550" s="304">
        <f>K551+K561</f>
        <v>10636.3</v>
      </c>
    </row>
    <row r="551" spans="2:11" s="17" customFormat="1" ht="48.75" customHeight="1">
      <c r="B551" s="97" t="s">
        <v>227</v>
      </c>
      <c r="C551" s="85" t="s">
        <v>367</v>
      </c>
      <c r="D551" s="117" t="s">
        <v>35</v>
      </c>
      <c r="E551" s="117" t="s">
        <v>9</v>
      </c>
      <c r="F551" s="113" t="s">
        <v>4</v>
      </c>
      <c r="G551" s="114" t="s">
        <v>67</v>
      </c>
      <c r="H551" s="114" t="s">
        <v>5</v>
      </c>
      <c r="I551" s="114" t="s">
        <v>68</v>
      </c>
      <c r="J551" s="118"/>
      <c r="K551" s="304">
        <f>K552</f>
        <v>9907.4</v>
      </c>
    </row>
    <row r="552" spans="2:11" s="17" customFormat="1" ht="48.75" customHeight="1">
      <c r="B552" s="62" t="s">
        <v>247</v>
      </c>
      <c r="C552" s="85" t="s">
        <v>367</v>
      </c>
      <c r="D552" s="117" t="s">
        <v>35</v>
      </c>
      <c r="E552" s="117" t="s">
        <v>9</v>
      </c>
      <c r="F552" s="123" t="s">
        <v>4</v>
      </c>
      <c r="G552" s="156" t="s">
        <v>3</v>
      </c>
      <c r="H552" s="156" t="s">
        <v>5</v>
      </c>
      <c r="I552" s="85" t="s">
        <v>68</v>
      </c>
      <c r="J552" s="118"/>
      <c r="K552" s="304">
        <f>K553+K564</f>
        <v>9907.4</v>
      </c>
    </row>
    <row r="553" spans="2:11" s="17" customFormat="1" ht="56.25" customHeight="1">
      <c r="B553" s="109" t="s">
        <v>248</v>
      </c>
      <c r="C553" s="85" t="s">
        <v>367</v>
      </c>
      <c r="D553" s="117" t="s">
        <v>35</v>
      </c>
      <c r="E553" s="117" t="s">
        <v>9</v>
      </c>
      <c r="F553" s="78" t="s">
        <v>4</v>
      </c>
      <c r="G553" s="78" t="s">
        <v>3</v>
      </c>
      <c r="H553" s="78" t="s">
        <v>4</v>
      </c>
      <c r="I553" s="78" t="s">
        <v>68</v>
      </c>
      <c r="J553" s="118"/>
      <c r="K553" s="304">
        <f>K554+K556+K562</f>
        <v>6897.4</v>
      </c>
    </row>
    <row r="554" spans="2:11" s="17" customFormat="1" ht="36" customHeight="1">
      <c r="B554" s="62" t="s">
        <v>165</v>
      </c>
      <c r="C554" s="85" t="s">
        <v>367</v>
      </c>
      <c r="D554" s="117" t="s">
        <v>35</v>
      </c>
      <c r="E554" s="117" t="s">
        <v>9</v>
      </c>
      <c r="F554" s="113" t="s">
        <v>4</v>
      </c>
      <c r="G554" s="114" t="s">
        <v>3</v>
      </c>
      <c r="H554" s="114" t="s">
        <v>4</v>
      </c>
      <c r="I554" s="90" t="s">
        <v>249</v>
      </c>
      <c r="J554" s="120"/>
      <c r="K554" s="304">
        <f>K555</f>
        <v>3647</v>
      </c>
    </row>
    <row r="555" spans="2:11" s="17" customFormat="1" ht="18" customHeight="1">
      <c r="B555" s="62" t="s">
        <v>90</v>
      </c>
      <c r="C555" s="85" t="s">
        <v>367</v>
      </c>
      <c r="D555" s="117" t="s">
        <v>35</v>
      </c>
      <c r="E555" s="117" t="s">
        <v>9</v>
      </c>
      <c r="F555" s="100" t="s">
        <v>4</v>
      </c>
      <c r="G555" s="100" t="s">
        <v>3</v>
      </c>
      <c r="H555" s="100" t="s">
        <v>4</v>
      </c>
      <c r="I555" s="100" t="s">
        <v>249</v>
      </c>
      <c r="J555" s="118" t="s">
        <v>202</v>
      </c>
      <c r="K555" s="304">
        <v>3647</v>
      </c>
    </row>
    <row r="556" spans="2:11" s="17" customFormat="1" ht="55.5" customHeight="1">
      <c r="B556" s="109" t="s">
        <v>446</v>
      </c>
      <c r="C556" s="85" t="s">
        <v>367</v>
      </c>
      <c r="D556" s="117" t="s">
        <v>35</v>
      </c>
      <c r="E556" s="117" t="s">
        <v>9</v>
      </c>
      <c r="F556" s="113" t="s">
        <v>4</v>
      </c>
      <c r="G556" s="114" t="s">
        <v>3</v>
      </c>
      <c r="H556" s="114" t="s">
        <v>4</v>
      </c>
      <c r="I556" s="90" t="s">
        <v>447</v>
      </c>
      <c r="J556" s="118"/>
      <c r="K556" s="304">
        <f>K557</f>
        <v>3180.4</v>
      </c>
    </row>
    <row r="557" spans="2:12" s="17" customFormat="1" ht="21" customHeight="1">
      <c r="B557" s="109" t="s">
        <v>90</v>
      </c>
      <c r="C557" s="85" t="s">
        <v>367</v>
      </c>
      <c r="D557" s="117" t="s">
        <v>35</v>
      </c>
      <c r="E557" s="117" t="s">
        <v>9</v>
      </c>
      <c r="F557" s="140" t="s">
        <v>4</v>
      </c>
      <c r="G557" s="141" t="s">
        <v>3</v>
      </c>
      <c r="H557" s="141" t="s">
        <v>4</v>
      </c>
      <c r="I557" s="142" t="s">
        <v>447</v>
      </c>
      <c r="J557" s="118" t="s">
        <v>202</v>
      </c>
      <c r="K557" s="304">
        <f>2872.4+308</f>
        <v>3180.4</v>
      </c>
      <c r="L557" s="75"/>
    </row>
    <row r="558" spans="2:12" s="17" customFormat="1" ht="21" customHeight="1">
      <c r="B558" s="62" t="s">
        <v>247</v>
      </c>
      <c r="C558" s="85" t="s">
        <v>367</v>
      </c>
      <c r="D558" s="117" t="s">
        <v>35</v>
      </c>
      <c r="E558" s="117" t="s">
        <v>9</v>
      </c>
      <c r="F558" s="123" t="s">
        <v>4</v>
      </c>
      <c r="G558" s="156" t="s">
        <v>3</v>
      </c>
      <c r="H558" s="156" t="s">
        <v>5</v>
      </c>
      <c r="I558" s="85" t="s">
        <v>68</v>
      </c>
      <c r="J558" s="120"/>
      <c r="K558" s="304">
        <f>K559</f>
        <v>728.9</v>
      </c>
      <c r="L558" s="75"/>
    </row>
    <row r="559" spans="2:12" s="17" customFormat="1" ht="21" customHeight="1">
      <c r="B559" s="62" t="s">
        <v>560</v>
      </c>
      <c r="C559" s="85" t="s">
        <v>367</v>
      </c>
      <c r="D559" s="117" t="s">
        <v>35</v>
      </c>
      <c r="E559" s="117" t="s">
        <v>9</v>
      </c>
      <c r="F559" s="123" t="s">
        <v>4</v>
      </c>
      <c r="G559" s="156" t="s">
        <v>3</v>
      </c>
      <c r="H559" s="156" t="s">
        <v>484</v>
      </c>
      <c r="I559" s="156" t="s">
        <v>68</v>
      </c>
      <c r="J559" s="120"/>
      <c r="K559" s="304">
        <f>K560</f>
        <v>728.9</v>
      </c>
      <c r="L559" s="75"/>
    </row>
    <row r="560" spans="2:12" s="17" customFormat="1" ht="57.75" customHeight="1">
      <c r="B560" s="62" t="s">
        <v>561</v>
      </c>
      <c r="C560" s="85" t="s">
        <v>367</v>
      </c>
      <c r="D560" s="117" t="s">
        <v>35</v>
      </c>
      <c r="E560" s="117" t="s">
        <v>9</v>
      </c>
      <c r="F560" s="123" t="s">
        <v>4</v>
      </c>
      <c r="G560" s="156" t="s">
        <v>3</v>
      </c>
      <c r="H560" s="156" t="s">
        <v>484</v>
      </c>
      <c r="I560" s="156" t="s">
        <v>485</v>
      </c>
      <c r="J560" s="120"/>
      <c r="K560" s="304">
        <f>K561</f>
        <v>728.9</v>
      </c>
      <c r="L560" s="75"/>
    </row>
    <row r="561" spans="2:12" s="17" customFormat="1" ht="21" customHeight="1">
      <c r="B561" s="62" t="s">
        <v>90</v>
      </c>
      <c r="C561" s="85" t="s">
        <v>367</v>
      </c>
      <c r="D561" s="117" t="s">
        <v>35</v>
      </c>
      <c r="E561" s="117" t="s">
        <v>9</v>
      </c>
      <c r="F561" s="123" t="s">
        <v>4</v>
      </c>
      <c r="G561" s="156" t="s">
        <v>3</v>
      </c>
      <c r="H561" s="156" t="s">
        <v>484</v>
      </c>
      <c r="I561" s="156" t="s">
        <v>485</v>
      </c>
      <c r="J561" s="120">
        <v>610</v>
      </c>
      <c r="K561" s="304">
        <f>728.8+0.1</f>
        <v>728.9</v>
      </c>
      <c r="L561" s="75"/>
    </row>
    <row r="562" spans="2:11" s="17" customFormat="1" ht="41.25" customHeight="1">
      <c r="B562" s="161" t="s">
        <v>512</v>
      </c>
      <c r="C562" s="85" t="s">
        <v>367</v>
      </c>
      <c r="D562" s="117" t="s">
        <v>35</v>
      </c>
      <c r="E562" s="123" t="s">
        <v>9</v>
      </c>
      <c r="F562" s="136" t="s">
        <v>4</v>
      </c>
      <c r="G562" s="98" t="s">
        <v>3</v>
      </c>
      <c r="H562" s="98" t="s">
        <v>4</v>
      </c>
      <c r="I562" s="99" t="s">
        <v>513</v>
      </c>
      <c r="J562" s="87"/>
      <c r="K562" s="304">
        <f>K563</f>
        <v>70</v>
      </c>
    </row>
    <row r="563" spans="2:11" s="17" customFormat="1" ht="30" customHeight="1">
      <c r="B563" s="109" t="s">
        <v>90</v>
      </c>
      <c r="C563" s="85" t="s">
        <v>367</v>
      </c>
      <c r="D563" s="117" t="s">
        <v>35</v>
      </c>
      <c r="E563" s="117" t="s">
        <v>9</v>
      </c>
      <c r="F563" s="138" t="s">
        <v>4</v>
      </c>
      <c r="G563" s="100" t="s">
        <v>3</v>
      </c>
      <c r="H563" s="100" t="s">
        <v>4</v>
      </c>
      <c r="I563" s="100" t="s">
        <v>513</v>
      </c>
      <c r="J563" s="118" t="s">
        <v>202</v>
      </c>
      <c r="K563" s="304">
        <v>70</v>
      </c>
    </row>
    <row r="564" spans="2:11" s="17" customFormat="1" ht="55.5" customHeight="1">
      <c r="B564" s="62" t="s">
        <v>250</v>
      </c>
      <c r="C564" s="85" t="s">
        <v>367</v>
      </c>
      <c r="D564" s="117" t="s">
        <v>35</v>
      </c>
      <c r="E564" s="117" t="s">
        <v>9</v>
      </c>
      <c r="F564" s="113" t="s">
        <v>4</v>
      </c>
      <c r="G564" s="114" t="s">
        <v>3</v>
      </c>
      <c r="H564" s="114" t="s">
        <v>7</v>
      </c>
      <c r="I564" s="90" t="s">
        <v>68</v>
      </c>
      <c r="J564" s="118"/>
      <c r="K564" s="304">
        <f>K565</f>
        <v>3010</v>
      </c>
    </row>
    <row r="565" spans="2:11" s="17" customFormat="1" ht="36.75" customHeight="1">
      <c r="B565" s="161" t="s">
        <v>251</v>
      </c>
      <c r="C565" s="85" t="s">
        <v>367</v>
      </c>
      <c r="D565" s="117" t="s">
        <v>35</v>
      </c>
      <c r="E565" s="117" t="s">
        <v>9</v>
      </c>
      <c r="F565" s="100" t="s">
        <v>4</v>
      </c>
      <c r="G565" s="100" t="s">
        <v>3</v>
      </c>
      <c r="H565" s="100" t="s">
        <v>7</v>
      </c>
      <c r="I565" s="100" t="s">
        <v>252</v>
      </c>
      <c r="J565" s="118"/>
      <c r="K565" s="304">
        <f>K566</f>
        <v>3010</v>
      </c>
    </row>
    <row r="566" spans="2:11" s="17" customFormat="1" ht="37.5" customHeight="1">
      <c r="B566" s="161" t="s">
        <v>114</v>
      </c>
      <c r="C566" s="85" t="s">
        <v>367</v>
      </c>
      <c r="D566" s="117" t="s">
        <v>35</v>
      </c>
      <c r="E566" s="117" t="s">
        <v>9</v>
      </c>
      <c r="F566" s="113" t="s">
        <v>4</v>
      </c>
      <c r="G566" s="114" t="s">
        <v>3</v>
      </c>
      <c r="H566" s="114" t="s">
        <v>7</v>
      </c>
      <c r="I566" s="90" t="s">
        <v>252</v>
      </c>
      <c r="J566" s="118" t="s">
        <v>115</v>
      </c>
      <c r="K566" s="304">
        <v>3010</v>
      </c>
    </row>
    <row r="567" spans="2:11" s="17" customFormat="1" ht="18.75" customHeight="1">
      <c r="B567" s="106" t="s">
        <v>349</v>
      </c>
      <c r="C567" s="85" t="s">
        <v>367</v>
      </c>
      <c r="D567" s="117" t="s">
        <v>35</v>
      </c>
      <c r="E567" s="117" t="s">
        <v>35</v>
      </c>
      <c r="F567" s="113"/>
      <c r="G567" s="114"/>
      <c r="H567" s="114"/>
      <c r="I567" s="114"/>
      <c r="J567" s="118"/>
      <c r="K567" s="304">
        <f>K568</f>
        <v>650</v>
      </c>
    </row>
    <row r="568" spans="2:11" s="17" customFormat="1" ht="48" customHeight="1">
      <c r="B568" s="97" t="s">
        <v>227</v>
      </c>
      <c r="C568" s="85" t="s">
        <v>367</v>
      </c>
      <c r="D568" s="117" t="s">
        <v>35</v>
      </c>
      <c r="E568" s="117" t="s">
        <v>35</v>
      </c>
      <c r="F568" s="113" t="s">
        <v>4</v>
      </c>
      <c r="G568" s="114" t="s">
        <v>67</v>
      </c>
      <c r="H568" s="114" t="s">
        <v>5</v>
      </c>
      <c r="I568" s="114" t="s">
        <v>68</v>
      </c>
      <c r="J568" s="121"/>
      <c r="K568" s="306">
        <f>K569</f>
        <v>650</v>
      </c>
    </row>
    <row r="569" spans="2:11" s="17" customFormat="1" ht="48" customHeight="1">
      <c r="B569" s="62" t="s">
        <v>247</v>
      </c>
      <c r="C569" s="85" t="s">
        <v>367</v>
      </c>
      <c r="D569" s="117" t="s">
        <v>35</v>
      </c>
      <c r="E569" s="117" t="s">
        <v>35</v>
      </c>
      <c r="F569" s="123" t="s">
        <v>4</v>
      </c>
      <c r="G569" s="156" t="s">
        <v>3</v>
      </c>
      <c r="H569" s="156" t="s">
        <v>5</v>
      </c>
      <c r="I569" s="85" t="s">
        <v>68</v>
      </c>
      <c r="J569" s="120"/>
      <c r="K569" s="304">
        <f>K570+K573</f>
        <v>650</v>
      </c>
    </row>
    <row r="570" spans="2:11" s="17" customFormat="1" ht="37.5" customHeight="1">
      <c r="B570" s="187" t="s">
        <v>260</v>
      </c>
      <c r="C570" s="85" t="s">
        <v>367</v>
      </c>
      <c r="D570" s="117" t="s">
        <v>35</v>
      </c>
      <c r="E570" s="117" t="s">
        <v>35</v>
      </c>
      <c r="F570" s="100" t="s">
        <v>4</v>
      </c>
      <c r="G570" s="100" t="s">
        <v>3</v>
      </c>
      <c r="H570" s="100" t="s">
        <v>9</v>
      </c>
      <c r="I570" s="100" t="s">
        <v>68</v>
      </c>
      <c r="J570" s="120"/>
      <c r="K570" s="304">
        <f>K571</f>
        <v>200</v>
      </c>
    </row>
    <row r="571" spans="2:11" s="17" customFormat="1" ht="16.5" customHeight="1">
      <c r="B571" s="106" t="s">
        <v>261</v>
      </c>
      <c r="C571" s="85" t="s">
        <v>367</v>
      </c>
      <c r="D571" s="117" t="s">
        <v>35</v>
      </c>
      <c r="E571" s="117" t="s">
        <v>35</v>
      </c>
      <c r="F571" s="113" t="s">
        <v>4</v>
      </c>
      <c r="G571" s="114" t="s">
        <v>3</v>
      </c>
      <c r="H571" s="114" t="s">
        <v>9</v>
      </c>
      <c r="I571" s="90" t="s">
        <v>262</v>
      </c>
      <c r="J571" s="118"/>
      <c r="K571" s="304">
        <f>K572</f>
        <v>200</v>
      </c>
    </row>
    <row r="572" spans="2:11" s="17" customFormat="1" ht="23.25" customHeight="1">
      <c r="B572" s="62" t="s">
        <v>90</v>
      </c>
      <c r="C572" s="85" t="s">
        <v>367</v>
      </c>
      <c r="D572" s="117" t="s">
        <v>35</v>
      </c>
      <c r="E572" s="117" t="s">
        <v>35</v>
      </c>
      <c r="F572" s="100" t="s">
        <v>4</v>
      </c>
      <c r="G572" s="100" t="s">
        <v>3</v>
      </c>
      <c r="H572" s="100" t="s">
        <v>9</v>
      </c>
      <c r="I572" s="100" t="s">
        <v>262</v>
      </c>
      <c r="J572" s="118" t="s">
        <v>202</v>
      </c>
      <c r="K572" s="304">
        <v>200</v>
      </c>
    </row>
    <row r="573" spans="2:11" s="17" customFormat="1" ht="48" customHeight="1">
      <c r="B573" s="62" t="s">
        <v>442</v>
      </c>
      <c r="C573" s="85" t="s">
        <v>367</v>
      </c>
      <c r="D573" s="117" t="s">
        <v>35</v>
      </c>
      <c r="E573" s="117" t="s">
        <v>35</v>
      </c>
      <c r="F573" s="126" t="s">
        <v>4</v>
      </c>
      <c r="G573" s="98" t="s">
        <v>3</v>
      </c>
      <c r="H573" s="98" t="s">
        <v>11</v>
      </c>
      <c r="I573" s="130" t="s">
        <v>262</v>
      </c>
      <c r="J573" s="118"/>
      <c r="K573" s="304">
        <f>K574</f>
        <v>450</v>
      </c>
    </row>
    <row r="574" spans="2:11" s="17" customFormat="1" ht="23.25" customHeight="1">
      <c r="B574" s="189" t="s">
        <v>443</v>
      </c>
      <c r="C574" s="85" t="s">
        <v>367</v>
      </c>
      <c r="D574" s="117" t="s">
        <v>35</v>
      </c>
      <c r="E574" s="117" t="s">
        <v>35</v>
      </c>
      <c r="F574" s="126" t="s">
        <v>4</v>
      </c>
      <c r="G574" s="98" t="s">
        <v>3</v>
      </c>
      <c r="H574" s="98" t="s">
        <v>11</v>
      </c>
      <c r="I574" s="130" t="s">
        <v>262</v>
      </c>
      <c r="J574" s="118"/>
      <c r="K574" s="304">
        <f>K575</f>
        <v>450</v>
      </c>
    </row>
    <row r="575" spans="2:11" s="17" customFormat="1" ht="23.25" customHeight="1">
      <c r="B575" s="189" t="s">
        <v>90</v>
      </c>
      <c r="C575" s="85" t="s">
        <v>367</v>
      </c>
      <c r="D575" s="117" t="s">
        <v>35</v>
      </c>
      <c r="E575" s="117" t="s">
        <v>35</v>
      </c>
      <c r="F575" s="100" t="s">
        <v>4</v>
      </c>
      <c r="G575" s="100" t="s">
        <v>3</v>
      </c>
      <c r="H575" s="100" t="s">
        <v>11</v>
      </c>
      <c r="I575" s="100" t="s">
        <v>262</v>
      </c>
      <c r="J575" s="118" t="s">
        <v>202</v>
      </c>
      <c r="K575" s="304">
        <v>450</v>
      </c>
    </row>
    <row r="576" spans="2:11" s="17" customFormat="1" ht="18" customHeight="1">
      <c r="B576" s="106" t="s">
        <v>272</v>
      </c>
      <c r="C576" s="85" t="s">
        <v>367</v>
      </c>
      <c r="D576" s="117" t="s">
        <v>35</v>
      </c>
      <c r="E576" s="117" t="s">
        <v>21</v>
      </c>
      <c r="F576" s="113"/>
      <c r="G576" s="114"/>
      <c r="H576" s="114"/>
      <c r="I576" s="114"/>
      <c r="J576" s="121"/>
      <c r="K576" s="306">
        <f>K577</f>
        <v>6325.8</v>
      </c>
    </row>
    <row r="577" spans="2:11" s="17" customFormat="1" ht="44.25" customHeight="1">
      <c r="B577" s="97" t="s">
        <v>227</v>
      </c>
      <c r="C577" s="85" t="s">
        <v>367</v>
      </c>
      <c r="D577" s="117" t="s">
        <v>35</v>
      </c>
      <c r="E577" s="117" t="s">
        <v>21</v>
      </c>
      <c r="F577" s="113" t="s">
        <v>4</v>
      </c>
      <c r="G577" s="114" t="s">
        <v>67</v>
      </c>
      <c r="H577" s="114" t="s">
        <v>5</v>
      </c>
      <c r="I577" s="114" t="s">
        <v>68</v>
      </c>
      <c r="J577" s="121"/>
      <c r="K577" s="306">
        <f>K578+K582</f>
        <v>6325.8</v>
      </c>
    </row>
    <row r="578" spans="2:11" s="17" customFormat="1" ht="46.5" customHeight="1">
      <c r="B578" s="62" t="s">
        <v>241</v>
      </c>
      <c r="C578" s="85" t="s">
        <v>367</v>
      </c>
      <c r="D578" s="117" t="s">
        <v>35</v>
      </c>
      <c r="E578" s="117" t="s">
        <v>21</v>
      </c>
      <c r="F578" s="113" t="s">
        <v>4</v>
      </c>
      <c r="G578" s="114" t="s">
        <v>77</v>
      </c>
      <c r="H578" s="114" t="s">
        <v>5</v>
      </c>
      <c r="I578" s="90" t="s">
        <v>68</v>
      </c>
      <c r="J578" s="120"/>
      <c r="K578" s="304">
        <f>K579</f>
        <v>1760.5</v>
      </c>
    </row>
    <row r="579" spans="2:11" s="17" customFormat="1" ht="97.5" customHeight="1">
      <c r="B579" s="187" t="s">
        <v>242</v>
      </c>
      <c r="C579" s="85" t="s">
        <v>367</v>
      </c>
      <c r="D579" s="117" t="s">
        <v>35</v>
      </c>
      <c r="E579" s="117" t="s">
        <v>21</v>
      </c>
      <c r="F579" s="100" t="s">
        <v>4</v>
      </c>
      <c r="G579" s="100" t="s">
        <v>77</v>
      </c>
      <c r="H579" s="100" t="s">
        <v>4</v>
      </c>
      <c r="I579" s="100" t="s">
        <v>68</v>
      </c>
      <c r="J579" s="120"/>
      <c r="K579" s="304">
        <f>K580</f>
        <v>1760.5</v>
      </c>
    </row>
    <row r="580" spans="2:11" s="17" customFormat="1" ht="46.5" customHeight="1">
      <c r="B580" s="62" t="s">
        <v>230</v>
      </c>
      <c r="C580" s="85" t="s">
        <v>367</v>
      </c>
      <c r="D580" s="117" t="s">
        <v>35</v>
      </c>
      <c r="E580" s="117" t="s">
        <v>21</v>
      </c>
      <c r="F580" s="123" t="s">
        <v>4</v>
      </c>
      <c r="G580" s="156" t="s">
        <v>77</v>
      </c>
      <c r="H580" s="156" t="s">
        <v>4</v>
      </c>
      <c r="I580" s="85" t="s">
        <v>231</v>
      </c>
      <c r="J580" s="120"/>
      <c r="K580" s="304">
        <f>K581</f>
        <v>1760.5</v>
      </c>
    </row>
    <row r="581" spans="2:11" s="17" customFormat="1" ht="30.75" customHeight="1">
      <c r="B581" s="62" t="s">
        <v>78</v>
      </c>
      <c r="C581" s="85" t="s">
        <v>367</v>
      </c>
      <c r="D581" s="117" t="s">
        <v>35</v>
      </c>
      <c r="E581" s="117" t="s">
        <v>21</v>
      </c>
      <c r="F581" s="123" t="s">
        <v>4</v>
      </c>
      <c r="G581" s="156" t="s">
        <v>77</v>
      </c>
      <c r="H581" s="156" t="s">
        <v>4</v>
      </c>
      <c r="I581" s="85" t="s">
        <v>231</v>
      </c>
      <c r="J581" s="120">
        <v>240</v>
      </c>
      <c r="K581" s="304">
        <v>1760.5</v>
      </c>
    </row>
    <row r="582" spans="2:11" s="17" customFormat="1" ht="63" customHeight="1">
      <c r="B582" s="62" t="s">
        <v>273</v>
      </c>
      <c r="C582" s="85" t="s">
        <v>367</v>
      </c>
      <c r="D582" s="117" t="s">
        <v>35</v>
      </c>
      <c r="E582" s="117" t="s">
        <v>21</v>
      </c>
      <c r="F582" s="113" t="s">
        <v>4</v>
      </c>
      <c r="G582" s="114" t="s">
        <v>274</v>
      </c>
      <c r="H582" s="114" t="s">
        <v>5</v>
      </c>
      <c r="I582" s="90" t="s">
        <v>68</v>
      </c>
      <c r="J582" s="120"/>
      <c r="K582" s="304">
        <f>K583</f>
        <v>4565.3</v>
      </c>
    </row>
    <row r="583" spans="2:11" s="17" customFormat="1" ht="36" customHeight="1">
      <c r="B583" s="187" t="s">
        <v>275</v>
      </c>
      <c r="C583" s="85" t="s">
        <v>367</v>
      </c>
      <c r="D583" s="117" t="s">
        <v>35</v>
      </c>
      <c r="E583" s="117" t="s">
        <v>21</v>
      </c>
      <c r="F583" s="100" t="s">
        <v>4</v>
      </c>
      <c r="G583" s="100" t="s">
        <v>274</v>
      </c>
      <c r="H583" s="100" t="s">
        <v>4</v>
      </c>
      <c r="I583" s="100" t="s">
        <v>68</v>
      </c>
      <c r="J583" s="118"/>
      <c r="K583" s="304">
        <f>K584+K588</f>
        <v>4565.3</v>
      </c>
    </row>
    <row r="584" spans="2:11" s="17" customFormat="1" ht="30" customHeight="1">
      <c r="B584" s="62" t="s">
        <v>276</v>
      </c>
      <c r="C584" s="85" t="s">
        <v>367</v>
      </c>
      <c r="D584" s="117" t="s">
        <v>35</v>
      </c>
      <c r="E584" s="117" t="s">
        <v>21</v>
      </c>
      <c r="F584" s="113" t="s">
        <v>4</v>
      </c>
      <c r="G584" s="114" t="s">
        <v>274</v>
      </c>
      <c r="H584" s="114" t="s">
        <v>4</v>
      </c>
      <c r="I584" s="90" t="s">
        <v>72</v>
      </c>
      <c r="J584" s="118"/>
      <c r="K584" s="304">
        <f>K585+K586+K587</f>
        <v>3857</v>
      </c>
    </row>
    <row r="585" spans="2:11" s="17" customFormat="1" ht="31.5" customHeight="1">
      <c r="B585" s="62" t="s">
        <v>73</v>
      </c>
      <c r="C585" s="85" t="s">
        <v>367</v>
      </c>
      <c r="D585" s="117" t="s">
        <v>35</v>
      </c>
      <c r="E585" s="117" t="s">
        <v>21</v>
      </c>
      <c r="F585" s="100" t="s">
        <v>4</v>
      </c>
      <c r="G585" s="100" t="s">
        <v>274</v>
      </c>
      <c r="H585" s="100" t="s">
        <v>4</v>
      </c>
      <c r="I585" s="100" t="s">
        <v>72</v>
      </c>
      <c r="J585" s="118" t="s">
        <v>74</v>
      </c>
      <c r="K585" s="304">
        <v>3434</v>
      </c>
    </row>
    <row r="586" spans="2:11" s="17" customFormat="1" ht="32.25" customHeight="1">
      <c r="B586" s="62" t="s">
        <v>78</v>
      </c>
      <c r="C586" s="85" t="s">
        <v>367</v>
      </c>
      <c r="D586" s="117" t="s">
        <v>35</v>
      </c>
      <c r="E586" s="117" t="s">
        <v>21</v>
      </c>
      <c r="F586" s="113" t="s">
        <v>4</v>
      </c>
      <c r="G586" s="114" t="s">
        <v>274</v>
      </c>
      <c r="H586" s="114" t="s">
        <v>4</v>
      </c>
      <c r="I586" s="90" t="s">
        <v>72</v>
      </c>
      <c r="J586" s="118" t="s">
        <v>79</v>
      </c>
      <c r="K586" s="304">
        <v>413</v>
      </c>
    </row>
    <row r="587" spans="2:11" s="17" customFormat="1" ht="20.25" customHeight="1">
      <c r="B587" s="62" t="s">
        <v>80</v>
      </c>
      <c r="C587" s="85" t="s">
        <v>367</v>
      </c>
      <c r="D587" s="117" t="s">
        <v>35</v>
      </c>
      <c r="E587" s="117" t="s">
        <v>21</v>
      </c>
      <c r="F587" s="113" t="s">
        <v>4</v>
      </c>
      <c r="G587" s="114" t="s">
        <v>274</v>
      </c>
      <c r="H587" s="114" t="s">
        <v>4</v>
      </c>
      <c r="I587" s="90" t="s">
        <v>72</v>
      </c>
      <c r="J587" s="118" t="s">
        <v>81</v>
      </c>
      <c r="K587" s="304">
        <v>10</v>
      </c>
    </row>
    <row r="588" spans="2:11" s="17" customFormat="1" ht="64.5" customHeight="1">
      <c r="B588" s="109" t="s">
        <v>446</v>
      </c>
      <c r="C588" s="85" t="s">
        <v>367</v>
      </c>
      <c r="D588" s="117" t="s">
        <v>35</v>
      </c>
      <c r="E588" s="117" t="s">
        <v>21</v>
      </c>
      <c r="F588" s="113" t="s">
        <v>4</v>
      </c>
      <c r="G588" s="114" t="s">
        <v>274</v>
      </c>
      <c r="H588" s="114" t="s">
        <v>4</v>
      </c>
      <c r="I588" s="90" t="s">
        <v>447</v>
      </c>
      <c r="J588" s="118"/>
      <c r="K588" s="304">
        <f>K589</f>
        <v>708.3</v>
      </c>
    </row>
    <row r="589" spans="2:12" s="17" customFormat="1" ht="38.25" customHeight="1">
      <c r="B589" s="62" t="s">
        <v>73</v>
      </c>
      <c r="C589" s="85" t="s">
        <v>367</v>
      </c>
      <c r="D589" s="117" t="s">
        <v>35</v>
      </c>
      <c r="E589" s="117" t="s">
        <v>21</v>
      </c>
      <c r="F589" s="113" t="s">
        <v>4</v>
      </c>
      <c r="G589" s="114" t="s">
        <v>274</v>
      </c>
      <c r="H589" s="114" t="s">
        <v>4</v>
      </c>
      <c r="I589" s="100" t="s">
        <v>447</v>
      </c>
      <c r="J589" s="118" t="s">
        <v>74</v>
      </c>
      <c r="K589" s="304">
        <f>278.6+429.7</f>
        <v>708.3</v>
      </c>
      <c r="L589" s="75"/>
    </row>
    <row r="590" spans="2:11" s="17" customFormat="1" ht="15.75" customHeight="1">
      <c r="B590" s="106" t="s">
        <v>353</v>
      </c>
      <c r="C590" s="85" t="s">
        <v>367</v>
      </c>
      <c r="D590" s="117" t="s">
        <v>45</v>
      </c>
      <c r="E590" s="117" t="s">
        <v>5</v>
      </c>
      <c r="F590" s="113"/>
      <c r="G590" s="114"/>
      <c r="H590" s="114"/>
      <c r="I590" s="114"/>
      <c r="J590" s="118"/>
      <c r="K590" s="304">
        <f aca="true" t="shared" si="2" ref="K590:K595">K591</f>
        <v>1617.2</v>
      </c>
    </row>
    <row r="591" spans="2:11" s="17" customFormat="1" ht="16.5" customHeight="1">
      <c r="B591" s="106" t="s">
        <v>314</v>
      </c>
      <c r="C591" s="85" t="s">
        <v>367</v>
      </c>
      <c r="D591" s="117" t="s">
        <v>45</v>
      </c>
      <c r="E591" s="117" t="s">
        <v>11</v>
      </c>
      <c r="F591" s="113"/>
      <c r="G591" s="114"/>
      <c r="H591" s="114"/>
      <c r="I591" s="114"/>
      <c r="J591" s="118"/>
      <c r="K591" s="304">
        <f t="shared" si="2"/>
        <v>1617.2</v>
      </c>
    </row>
    <row r="592" spans="2:11" s="17" customFormat="1" ht="46.5" customHeight="1">
      <c r="B592" s="97" t="s">
        <v>227</v>
      </c>
      <c r="C592" s="85" t="s">
        <v>367</v>
      </c>
      <c r="D592" s="117" t="s">
        <v>45</v>
      </c>
      <c r="E592" s="117" t="s">
        <v>11</v>
      </c>
      <c r="F592" s="113" t="s">
        <v>4</v>
      </c>
      <c r="G592" s="114" t="s">
        <v>67</v>
      </c>
      <c r="H592" s="114" t="s">
        <v>5</v>
      </c>
      <c r="I592" s="114" t="s">
        <v>68</v>
      </c>
      <c r="J592" s="118"/>
      <c r="K592" s="304">
        <f t="shared" si="2"/>
        <v>1617.2</v>
      </c>
    </row>
    <row r="593" spans="2:11" s="17" customFormat="1" ht="33.75" customHeight="1">
      <c r="B593" s="97" t="s">
        <v>228</v>
      </c>
      <c r="C593" s="85" t="s">
        <v>367</v>
      </c>
      <c r="D593" s="117" t="s">
        <v>45</v>
      </c>
      <c r="E593" s="117" t="s">
        <v>11</v>
      </c>
      <c r="F593" s="134" t="s">
        <v>4</v>
      </c>
      <c r="G593" s="135" t="s">
        <v>70</v>
      </c>
      <c r="H593" s="135" t="s">
        <v>5</v>
      </c>
      <c r="I593" s="135" t="s">
        <v>68</v>
      </c>
      <c r="J593" s="118"/>
      <c r="K593" s="304">
        <f t="shared" si="2"/>
        <v>1617.2</v>
      </c>
    </row>
    <row r="594" spans="2:11" s="17" customFormat="1" ht="90" customHeight="1">
      <c r="B594" s="109" t="s">
        <v>232</v>
      </c>
      <c r="C594" s="85" t="s">
        <v>367</v>
      </c>
      <c r="D594" s="117" t="s">
        <v>45</v>
      </c>
      <c r="E594" s="123" t="s">
        <v>11</v>
      </c>
      <c r="F594" s="113" t="s">
        <v>4</v>
      </c>
      <c r="G594" s="114" t="s">
        <v>70</v>
      </c>
      <c r="H594" s="114" t="s">
        <v>7</v>
      </c>
      <c r="I594" s="90" t="s">
        <v>68</v>
      </c>
      <c r="J594" s="118"/>
      <c r="K594" s="304">
        <f t="shared" si="2"/>
        <v>1617.2</v>
      </c>
    </row>
    <row r="595" spans="2:11" s="17" customFormat="1" ht="75" customHeight="1">
      <c r="B595" s="186" t="s">
        <v>233</v>
      </c>
      <c r="C595" s="85" t="s">
        <v>367</v>
      </c>
      <c r="D595" s="117" t="s">
        <v>45</v>
      </c>
      <c r="E595" s="123" t="s">
        <v>11</v>
      </c>
      <c r="F595" s="123" t="s">
        <v>4</v>
      </c>
      <c r="G595" s="156" t="s">
        <v>70</v>
      </c>
      <c r="H595" s="156" t="s">
        <v>7</v>
      </c>
      <c r="I595" s="156" t="s">
        <v>234</v>
      </c>
      <c r="J595" s="118"/>
      <c r="K595" s="304">
        <f t="shared" si="2"/>
        <v>1617.2</v>
      </c>
    </row>
    <row r="596" spans="2:11" s="17" customFormat="1" ht="31.5" customHeight="1">
      <c r="B596" s="62" t="s">
        <v>235</v>
      </c>
      <c r="C596" s="85" t="s">
        <v>367</v>
      </c>
      <c r="D596" s="117" t="s">
        <v>45</v>
      </c>
      <c r="E596" s="123" t="s">
        <v>11</v>
      </c>
      <c r="F596" s="123" t="s">
        <v>4</v>
      </c>
      <c r="G596" s="156" t="s">
        <v>70</v>
      </c>
      <c r="H596" s="156" t="s">
        <v>7</v>
      </c>
      <c r="I596" s="156" t="s">
        <v>234</v>
      </c>
      <c r="J596" s="118" t="s">
        <v>307</v>
      </c>
      <c r="K596" s="304">
        <v>1617.2</v>
      </c>
    </row>
    <row r="597" spans="2:11" s="17" customFormat="1" ht="30.75" customHeight="1">
      <c r="B597" s="110" t="s">
        <v>368</v>
      </c>
      <c r="C597" s="111" t="s">
        <v>369</v>
      </c>
      <c r="D597" s="117"/>
      <c r="E597" s="117"/>
      <c r="F597" s="113"/>
      <c r="G597" s="114"/>
      <c r="H597" s="114"/>
      <c r="I597" s="114"/>
      <c r="J597" s="118"/>
      <c r="K597" s="306">
        <f>K598+K656+K649+K623+K637</f>
        <v>112779.48999999999</v>
      </c>
    </row>
    <row r="598" spans="2:11" s="17" customFormat="1" ht="16.5" customHeight="1">
      <c r="B598" s="106" t="s">
        <v>356</v>
      </c>
      <c r="C598" s="85" t="s">
        <v>369</v>
      </c>
      <c r="D598" s="117" t="s">
        <v>4</v>
      </c>
      <c r="E598" s="117" t="s">
        <v>5</v>
      </c>
      <c r="F598" s="113"/>
      <c r="G598" s="114"/>
      <c r="H598" s="114"/>
      <c r="I598" s="114"/>
      <c r="J598" s="118"/>
      <c r="K598" s="304">
        <f>K599+K619+K616</f>
        <v>14799.7</v>
      </c>
    </row>
    <row r="599" spans="2:11" s="17" customFormat="1" ht="45" customHeight="1">
      <c r="B599" s="62" t="s">
        <v>14</v>
      </c>
      <c r="C599" s="85" t="s">
        <v>369</v>
      </c>
      <c r="D599" s="117" t="s">
        <v>4</v>
      </c>
      <c r="E599" s="117" t="s">
        <v>15</v>
      </c>
      <c r="F599" s="113"/>
      <c r="G599" s="114"/>
      <c r="H599" s="114"/>
      <c r="I599" s="114"/>
      <c r="J599" s="118"/>
      <c r="K599" s="304">
        <f>K600</f>
        <v>6636.2</v>
      </c>
    </row>
    <row r="600" spans="2:11" s="17" customFormat="1" ht="46.5" customHeight="1">
      <c r="B600" s="62" t="s">
        <v>98</v>
      </c>
      <c r="C600" s="85" t="s">
        <v>369</v>
      </c>
      <c r="D600" s="117" t="s">
        <v>4</v>
      </c>
      <c r="E600" s="117" t="s">
        <v>15</v>
      </c>
      <c r="F600" s="78" t="s">
        <v>45</v>
      </c>
      <c r="G600" s="78" t="s">
        <v>67</v>
      </c>
      <c r="H600" s="78" t="s">
        <v>5</v>
      </c>
      <c r="I600" s="78" t="s">
        <v>68</v>
      </c>
      <c r="J600" s="118"/>
      <c r="K600" s="304">
        <f>K604+K601</f>
        <v>6636.2</v>
      </c>
    </row>
    <row r="601" spans="2:11" s="17" customFormat="1" ht="71.25" customHeight="1">
      <c r="B601" s="62" t="s">
        <v>99</v>
      </c>
      <c r="C601" s="85" t="s">
        <v>369</v>
      </c>
      <c r="D601" s="123" t="s">
        <v>4</v>
      </c>
      <c r="E601" s="123" t="s">
        <v>15</v>
      </c>
      <c r="F601" s="123" t="s">
        <v>45</v>
      </c>
      <c r="G601" s="156" t="s">
        <v>70</v>
      </c>
      <c r="H601" s="156" t="s">
        <v>5</v>
      </c>
      <c r="I601" s="85" t="s">
        <v>68</v>
      </c>
      <c r="J601" s="118"/>
      <c r="K601" s="304">
        <f>K602</f>
        <v>0</v>
      </c>
    </row>
    <row r="602" spans="2:11" s="17" customFormat="1" ht="59.25" customHeight="1">
      <c r="B602" s="109" t="s">
        <v>446</v>
      </c>
      <c r="C602" s="85" t="s">
        <v>369</v>
      </c>
      <c r="D602" s="123" t="s">
        <v>4</v>
      </c>
      <c r="E602" s="123" t="s">
        <v>15</v>
      </c>
      <c r="F602" s="123" t="s">
        <v>45</v>
      </c>
      <c r="G602" s="156" t="s">
        <v>70</v>
      </c>
      <c r="H602" s="156" t="s">
        <v>5</v>
      </c>
      <c r="I602" s="90" t="s">
        <v>447</v>
      </c>
      <c r="J602" s="118"/>
      <c r="K602" s="304">
        <f>K603</f>
        <v>0</v>
      </c>
    </row>
    <row r="603" spans="2:12" s="17" customFormat="1" ht="33" customHeight="1">
      <c r="B603" s="62" t="s">
        <v>73</v>
      </c>
      <c r="C603" s="85" t="s">
        <v>369</v>
      </c>
      <c r="D603" s="123" t="s">
        <v>4</v>
      </c>
      <c r="E603" s="123" t="s">
        <v>15</v>
      </c>
      <c r="F603" s="123" t="s">
        <v>45</v>
      </c>
      <c r="G603" s="156" t="s">
        <v>70</v>
      </c>
      <c r="H603" s="156" t="s">
        <v>5</v>
      </c>
      <c r="I603" s="100" t="s">
        <v>447</v>
      </c>
      <c r="J603" s="118" t="s">
        <v>74</v>
      </c>
      <c r="K603" s="304">
        <f>6136.7-1424.9-4711.8</f>
        <v>0</v>
      </c>
      <c r="L603" s="72"/>
    </row>
    <row r="604" spans="2:11" s="17" customFormat="1" ht="49.5" customHeight="1">
      <c r="B604" s="109" t="s">
        <v>100</v>
      </c>
      <c r="C604" s="85" t="s">
        <v>369</v>
      </c>
      <c r="D604" s="117" t="s">
        <v>4</v>
      </c>
      <c r="E604" s="117" t="s">
        <v>15</v>
      </c>
      <c r="F604" s="123" t="s">
        <v>45</v>
      </c>
      <c r="G604" s="156" t="s">
        <v>3</v>
      </c>
      <c r="H604" s="156" t="s">
        <v>5</v>
      </c>
      <c r="I604" s="85" t="s">
        <v>68</v>
      </c>
      <c r="J604" s="118"/>
      <c r="K604" s="304">
        <f>K605</f>
        <v>6636.2</v>
      </c>
    </row>
    <row r="605" spans="2:11" s="17" customFormat="1" ht="83.25" customHeight="1">
      <c r="B605" s="109" t="s">
        <v>475</v>
      </c>
      <c r="C605" s="85" t="s">
        <v>369</v>
      </c>
      <c r="D605" s="117" t="s">
        <v>4</v>
      </c>
      <c r="E605" s="117" t="s">
        <v>15</v>
      </c>
      <c r="F605" s="123" t="s">
        <v>45</v>
      </c>
      <c r="G605" s="156" t="s">
        <v>3</v>
      </c>
      <c r="H605" s="156" t="s">
        <v>4</v>
      </c>
      <c r="I605" s="85" t="s">
        <v>68</v>
      </c>
      <c r="J605" s="118"/>
      <c r="K605" s="304">
        <f>K606+K613+K611</f>
        <v>6636.2</v>
      </c>
    </row>
    <row r="606" spans="2:11" s="17" customFormat="1" ht="30" customHeight="1">
      <c r="B606" s="62" t="s">
        <v>71</v>
      </c>
      <c r="C606" s="85" t="s">
        <v>369</v>
      </c>
      <c r="D606" s="117" t="s">
        <v>4</v>
      </c>
      <c r="E606" s="117" t="s">
        <v>15</v>
      </c>
      <c r="F606" s="123" t="s">
        <v>45</v>
      </c>
      <c r="G606" s="156" t="s">
        <v>3</v>
      </c>
      <c r="H606" s="156" t="s">
        <v>4</v>
      </c>
      <c r="I606" s="85" t="s">
        <v>72</v>
      </c>
      <c r="J606" s="118"/>
      <c r="K606" s="304">
        <f>K607+K608+K610+K609</f>
        <v>5499.5</v>
      </c>
    </row>
    <row r="607" spans="2:11" s="17" customFormat="1" ht="30" customHeight="1">
      <c r="B607" s="62" t="s">
        <v>73</v>
      </c>
      <c r="C607" s="85" t="s">
        <v>369</v>
      </c>
      <c r="D607" s="117" t="s">
        <v>4</v>
      </c>
      <c r="E607" s="117" t="s">
        <v>15</v>
      </c>
      <c r="F607" s="78" t="s">
        <v>45</v>
      </c>
      <c r="G607" s="78" t="s">
        <v>3</v>
      </c>
      <c r="H607" s="78" t="s">
        <v>4</v>
      </c>
      <c r="I607" s="78" t="s">
        <v>72</v>
      </c>
      <c r="J607" s="118" t="s">
        <v>74</v>
      </c>
      <c r="K607" s="304">
        <v>5102.8</v>
      </c>
    </row>
    <row r="608" spans="2:11" s="17" customFormat="1" ht="30" customHeight="1">
      <c r="B608" s="62" t="s">
        <v>78</v>
      </c>
      <c r="C608" s="85" t="s">
        <v>369</v>
      </c>
      <c r="D608" s="117" t="s">
        <v>4</v>
      </c>
      <c r="E608" s="117" t="s">
        <v>15</v>
      </c>
      <c r="F608" s="89" t="s">
        <v>45</v>
      </c>
      <c r="G608" s="168" t="s">
        <v>3</v>
      </c>
      <c r="H608" s="168" t="s">
        <v>4</v>
      </c>
      <c r="I608" s="177" t="s">
        <v>72</v>
      </c>
      <c r="J608" s="118" t="s">
        <v>79</v>
      </c>
      <c r="K608" s="304">
        <f>430.2-42.2</f>
        <v>388</v>
      </c>
    </row>
    <row r="609" spans="2:11" s="17" customFormat="1" ht="30" customHeight="1">
      <c r="B609" s="62" t="s">
        <v>578</v>
      </c>
      <c r="C609" s="85" t="s">
        <v>369</v>
      </c>
      <c r="D609" s="117" t="s">
        <v>4</v>
      </c>
      <c r="E609" s="117" t="s">
        <v>15</v>
      </c>
      <c r="F609" s="164" t="s">
        <v>45</v>
      </c>
      <c r="G609" s="165" t="s">
        <v>3</v>
      </c>
      <c r="H609" s="165" t="s">
        <v>4</v>
      </c>
      <c r="I609" s="166" t="s">
        <v>72</v>
      </c>
      <c r="J609" s="118" t="s">
        <v>579</v>
      </c>
      <c r="K609" s="304">
        <v>1.65</v>
      </c>
    </row>
    <row r="610" spans="2:11" s="17" customFormat="1" ht="21" customHeight="1">
      <c r="B610" s="62" t="s">
        <v>80</v>
      </c>
      <c r="C610" s="85" t="s">
        <v>369</v>
      </c>
      <c r="D610" s="117" t="s">
        <v>4</v>
      </c>
      <c r="E610" s="117" t="s">
        <v>15</v>
      </c>
      <c r="F610" s="78" t="s">
        <v>45</v>
      </c>
      <c r="G610" s="78" t="s">
        <v>3</v>
      </c>
      <c r="H610" s="78" t="s">
        <v>4</v>
      </c>
      <c r="I610" s="78" t="s">
        <v>72</v>
      </c>
      <c r="J610" s="118" t="s">
        <v>81</v>
      </c>
      <c r="K610" s="304">
        <v>7.05</v>
      </c>
    </row>
    <row r="611" spans="2:11" s="17" customFormat="1" ht="63" customHeight="1">
      <c r="B611" s="109" t="s">
        <v>446</v>
      </c>
      <c r="C611" s="85" t="s">
        <v>369</v>
      </c>
      <c r="D611" s="117" t="s">
        <v>4</v>
      </c>
      <c r="E611" s="117" t="s">
        <v>15</v>
      </c>
      <c r="F611" s="123" t="s">
        <v>45</v>
      </c>
      <c r="G611" s="156" t="s">
        <v>3</v>
      </c>
      <c r="H611" s="156" t="s">
        <v>4</v>
      </c>
      <c r="I611" s="90" t="s">
        <v>447</v>
      </c>
      <c r="J611" s="118"/>
      <c r="K611" s="304">
        <f>K612</f>
        <v>1009.2</v>
      </c>
    </row>
    <row r="612" spans="2:12" s="17" customFormat="1" ht="40.5" customHeight="1">
      <c r="B612" s="62" t="s">
        <v>73</v>
      </c>
      <c r="C612" s="85" t="s">
        <v>369</v>
      </c>
      <c r="D612" s="117" t="s">
        <v>4</v>
      </c>
      <c r="E612" s="117" t="s">
        <v>15</v>
      </c>
      <c r="F612" s="78" t="s">
        <v>45</v>
      </c>
      <c r="G612" s="78" t="s">
        <v>3</v>
      </c>
      <c r="H612" s="78" t="s">
        <v>4</v>
      </c>
      <c r="I612" s="100" t="s">
        <v>447</v>
      </c>
      <c r="J612" s="118" t="s">
        <v>74</v>
      </c>
      <c r="K612" s="304">
        <f>492.1+517.1</f>
        <v>1009.2</v>
      </c>
      <c r="L612" s="75"/>
    </row>
    <row r="613" spans="2:11" s="17" customFormat="1" ht="41.25" customHeight="1">
      <c r="B613" s="154" t="s">
        <v>476</v>
      </c>
      <c r="C613" s="117" t="s">
        <v>369</v>
      </c>
      <c r="D613" s="117" t="s">
        <v>4</v>
      </c>
      <c r="E613" s="117" t="s">
        <v>15</v>
      </c>
      <c r="F613" s="123" t="s">
        <v>45</v>
      </c>
      <c r="G613" s="156" t="s">
        <v>3</v>
      </c>
      <c r="H613" s="156" t="s">
        <v>4</v>
      </c>
      <c r="I613" s="85" t="s">
        <v>470</v>
      </c>
      <c r="J613" s="118"/>
      <c r="K613" s="304">
        <f>K614+K615</f>
        <v>127.5</v>
      </c>
    </row>
    <row r="614" spans="2:11" s="17" customFormat="1" ht="39" customHeight="1">
      <c r="B614" s="174" t="s">
        <v>73</v>
      </c>
      <c r="C614" s="117" t="s">
        <v>369</v>
      </c>
      <c r="D614" s="117" t="s">
        <v>4</v>
      </c>
      <c r="E614" s="117" t="s">
        <v>15</v>
      </c>
      <c r="F614" s="78" t="s">
        <v>45</v>
      </c>
      <c r="G614" s="78" t="s">
        <v>3</v>
      </c>
      <c r="H614" s="78" t="s">
        <v>4</v>
      </c>
      <c r="I614" s="78" t="s">
        <v>470</v>
      </c>
      <c r="J614" s="118" t="s">
        <v>74</v>
      </c>
      <c r="K614" s="304">
        <v>97.6</v>
      </c>
    </row>
    <row r="615" spans="2:11" s="17" customFormat="1" ht="32.25" customHeight="1">
      <c r="B615" s="174" t="s">
        <v>78</v>
      </c>
      <c r="C615" s="117" t="s">
        <v>369</v>
      </c>
      <c r="D615" s="117" t="s">
        <v>4</v>
      </c>
      <c r="E615" s="117" t="s">
        <v>15</v>
      </c>
      <c r="F615" s="123" t="s">
        <v>45</v>
      </c>
      <c r="G615" s="156" t="s">
        <v>3</v>
      </c>
      <c r="H615" s="156" t="s">
        <v>4</v>
      </c>
      <c r="I615" s="85" t="s">
        <v>470</v>
      </c>
      <c r="J615" s="118" t="s">
        <v>79</v>
      </c>
      <c r="K615" s="304">
        <v>29.9</v>
      </c>
    </row>
    <row r="616" spans="2:11" s="17" customFormat="1" ht="32.25" customHeight="1">
      <c r="B616" s="106" t="s">
        <v>128</v>
      </c>
      <c r="C616" s="85" t="s">
        <v>369</v>
      </c>
      <c r="D616" s="86" t="s">
        <v>4</v>
      </c>
      <c r="E616" s="86" t="s">
        <v>15</v>
      </c>
      <c r="F616" s="136" t="s">
        <v>112</v>
      </c>
      <c r="G616" s="98" t="s">
        <v>67</v>
      </c>
      <c r="H616" s="98" t="s">
        <v>5</v>
      </c>
      <c r="I616" s="99" t="s">
        <v>68</v>
      </c>
      <c r="J616" s="87"/>
      <c r="K616" s="304">
        <f>K617</f>
        <v>8089.5</v>
      </c>
    </row>
    <row r="617" spans="2:11" s="17" customFormat="1" ht="58.5" customHeight="1">
      <c r="B617" s="109" t="s">
        <v>446</v>
      </c>
      <c r="C617" s="85" t="s">
        <v>369</v>
      </c>
      <c r="D617" s="86" t="s">
        <v>4</v>
      </c>
      <c r="E617" s="86" t="s">
        <v>15</v>
      </c>
      <c r="F617" s="131" t="s">
        <v>112</v>
      </c>
      <c r="G617" s="132" t="s">
        <v>67</v>
      </c>
      <c r="H617" s="132" t="s">
        <v>5</v>
      </c>
      <c r="I617" s="88" t="s">
        <v>447</v>
      </c>
      <c r="J617" s="87"/>
      <c r="K617" s="304">
        <f>K618</f>
        <v>8089.5</v>
      </c>
    </row>
    <row r="618" spans="2:12" s="17" customFormat="1" ht="32.25" customHeight="1">
      <c r="B618" s="62" t="s">
        <v>73</v>
      </c>
      <c r="C618" s="85" t="s">
        <v>369</v>
      </c>
      <c r="D618" s="89" t="s">
        <v>4</v>
      </c>
      <c r="E618" s="76" t="s">
        <v>15</v>
      </c>
      <c r="F618" s="114" t="s">
        <v>112</v>
      </c>
      <c r="G618" s="114" t="s">
        <v>67</v>
      </c>
      <c r="H618" s="114" t="s">
        <v>5</v>
      </c>
      <c r="I618" s="90" t="s">
        <v>447</v>
      </c>
      <c r="J618" s="87" t="s">
        <v>74</v>
      </c>
      <c r="K618" s="304">
        <v>8089.5</v>
      </c>
      <c r="L618" s="75"/>
    </row>
    <row r="619" spans="2:11" s="17" customFormat="1" ht="16.5" customHeight="1">
      <c r="B619" s="62" t="s">
        <v>370</v>
      </c>
      <c r="C619" s="85" t="s">
        <v>369</v>
      </c>
      <c r="D619" s="117" t="s">
        <v>4</v>
      </c>
      <c r="E619" s="117" t="s">
        <v>19</v>
      </c>
      <c r="F619" s="123"/>
      <c r="G619" s="156"/>
      <c r="H619" s="156"/>
      <c r="I619" s="85"/>
      <c r="J619" s="118"/>
      <c r="K619" s="304">
        <f>K620</f>
        <v>74</v>
      </c>
    </row>
    <row r="620" spans="2:11" s="17" customFormat="1" ht="29.25" customHeight="1">
      <c r="B620" s="62" t="s">
        <v>107</v>
      </c>
      <c r="C620" s="85" t="s">
        <v>369</v>
      </c>
      <c r="D620" s="117" t="s">
        <v>4</v>
      </c>
      <c r="E620" s="117" t="s">
        <v>19</v>
      </c>
      <c r="F620" s="123" t="s">
        <v>108</v>
      </c>
      <c r="G620" s="156" t="s">
        <v>67</v>
      </c>
      <c r="H620" s="156" t="s">
        <v>5</v>
      </c>
      <c r="I620" s="85" t="s">
        <v>68</v>
      </c>
      <c r="J620" s="118"/>
      <c r="K620" s="304">
        <f>K621</f>
        <v>74</v>
      </c>
    </row>
    <row r="621" spans="2:11" s="17" customFormat="1" ht="29.25" customHeight="1">
      <c r="B621" s="62" t="s">
        <v>371</v>
      </c>
      <c r="C621" s="85" t="s">
        <v>369</v>
      </c>
      <c r="D621" s="117" t="s">
        <v>4</v>
      </c>
      <c r="E621" s="117" t="s">
        <v>19</v>
      </c>
      <c r="F621" s="123" t="s">
        <v>108</v>
      </c>
      <c r="G621" s="156" t="s">
        <v>67</v>
      </c>
      <c r="H621" s="156" t="s">
        <v>5</v>
      </c>
      <c r="I621" s="85" t="s">
        <v>117</v>
      </c>
      <c r="J621" s="118"/>
      <c r="K621" s="304">
        <f>K622</f>
        <v>74</v>
      </c>
    </row>
    <row r="622" spans="2:11" s="22" customFormat="1" ht="24" customHeight="1">
      <c r="B622" s="62" t="s">
        <v>118</v>
      </c>
      <c r="C622" s="85" t="s">
        <v>369</v>
      </c>
      <c r="D622" s="117" t="s">
        <v>4</v>
      </c>
      <c r="E622" s="117" t="s">
        <v>19</v>
      </c>
      <c r="F622" s="123" t="s">
        <v>108</v>
      </c>
      <c r="G622" s="156" t="s">
        <v>67</v>
      </c>
      <c r="H622" s="156" t="s">
        <v>5</v>
      </c>
      <c r="I622" s="85" t="s">
        <v>117</v>
      </c>
      <c r="J622" s="118" t="s">
        <v>119</v>
      </c>
      <c r="K622" s="304">
        <v>74</v>
      </c>
    </row>
    <row r="623" spans="2:11" s="22" customFormat="1" ht="24" customHeight="1">
      <c r="B623" s="174" t="s">
        <v>347</v>
      </c>
      <c r="C623" s="117" t="s">
        <v>369</v>
      </c>
      <c r="D623" s="117" t="s">
        <v>11</v>
      </c>
      <c r="E623" s="117" t="s">
        <v>5</v>
      </c>
      <c r="F623" s="123"/>
      <c r="G623" s="156"/>
      <c r="H623" s="156"/>
      <c r="I623" s="85"/>
      <c r="J623" s="118"/>
      <c r="K623" s="304">
        <f>K624</f>
        <v>55255.26</v>
      </c>
    </row>
    <row r="624" spans="2:11" s="22" customFormat="1" ht="24" customHeight="1">
      <c r="B624" s="154" t="s">
        <v>25</v>
      </c>
      <c r="C624" s="117" t="s">
        <v>369</v>
      </c>
      <c r="D624" s="117" t="s">
        <v>11</v>
      </c>
      <c r="E624" s="117" t="s">
        <v>21</v>
      </c>
      <c r="F624" s="113"/>
      <c r="G624" s="114"/>
      <c r="H624" s="114"/>
      <c r="I624" s="90"/>
      <c r="J624" s="118"/>
      <c r="K624" s="304">
        <f>K625</f>
        <v>55255.26</v>
      </c>
    </row>
    <row r="625" spans="2:11" s="22" customFormat="1" ht="51" customHeight="1">
      <c r="B625" s="105" t="s">
        <v>489</v>
      </c>
      <c r="C625" s="117" t="s">
        <v>369</v>
      </c>
      <c r="D625" s="117" t="s">
        <v>11</v>
      </c>
      <c r="E625" s="117" t="s">
        <v>21</v>
      </c>
      <c r="F625" s="113" t="s">
        <v>40</v>
      </c>
      <c r="G625" s="114" t="s">
        <v>67</v>
      </c>
      <c r="H625" s="114" t="s">
        <v>5</v>
      </c>
      <c r="I625" s="90" t="s">
        <v>68</v>
      </c>
      <c r="J625" s="118"/>
      <c r="K625" s="304">
        <f>K633+K635+K626</f>
        <v>55255.26</v>
      </c>
    </row>
    <row r="626" spans="2:11" s="22" customFormat="1" ht="63" customHeight="1">
      <c r="B626" s="62" t="s">
        <v>175</v>
      </c>
      <c r="C626" s="85" t="s">
        <v>369</v>
      </c>
      <c r="D626" s="117" t="s">
        <v>11</v>
      </c>
      <c r="E626" s="117" t="s">
        <v>21</v>
      </c>
      <c r="F626" s="113" t="s">
        <v>40</v>
      </c>
      <c r="G626" s="114" t="s">
        <v>67</v>
      </c>
      <c r="H626" s="114" t="s">
        <v>4</v>
      </c>
      <c r="I626" s="90" t="s">
        <v>68</v>
      </c>
      <c r="J626" s="118"/>
      <c r="K626" s="304">
        <f>K631+K629+K627</f>
        <v>47230.76</v>
      </c>
    </row>
    <row r="627" spans="2:11" s="22" customFormat="1" ht="36.75" customHeight="1">
      <c r="B627" s="62" t="s">
        <v>176</v>
      </c>
      <c r="C627" s="85" t="s">
        <v>369</v>
      </c>
      <c r="D627" s="117" t="s">
        <v>11</v>
      </c>
      <c r="E627" s="117" t="s">
        <v>21</v>
      </c>
      <c r="F627" s="113" t="s">
        <v>40</v>
      </c>
      <c r="G627" s="114" t="s">
        <v>67</v>
      </c>
      <c r="H627" s="114" t="s">
        <v>4</v>
      </c>
      <c r="I627" s="90" t="s">
        <v>177</v>
      </c>
      <c r="J627" s="118"/>
      <c r="K627" s="304">
        <f>K628</f>
        <v>3530</v>
      </c>
    </row>
    <row r="628" spans="2:14" s="22" customFormat="1" ht="24" customHeight="1">
      <c r="B628" s="105" t="s">
        <v>178</v>
      </c>
      <c r="C628" s="85" t="s">
        <v>369</v>
      </c>
      <c r="D628" s="117" t="s">
        <v>11</v>
      </c>
      <c r="E628" s="117" t="s">
        <v>21</v>
      </c>
      <c r="F628" s="113" t="s">
        <v>40</v>
      </c>
      <c r="G628" s="114" t="s">
        <v>67</v>
      </c>
      <c r="H628" s="114" t="s">
        <v>4</v>
      </c>
      <c r="I628" s="90" t="s">
        <v>177</v>
      </c>
      <c r="J628" s="118" t="s">
        <v>179</v>
      </c>
      <c r="K628" s="304">
        <v>3530</v>
      </c>
      <c r="N628" s="79"/>
    </row>
    <row r="629" spans="2:11" s="22" customFormat="1" ht="53.25" customHeight="1">
      <c r="B629" s="160" t="s">
        <v>180</v>
      </c>
      <c r="C629" s="85" t="s">
        <v>369</v>
      </c>
      <c r="D629" s="117" t="s">
        <v>11</v>
      </c>
      <c r="E629" s="117" t="s">
        <v>21</v>
      </c>
      <c r="F629" s="113" t="s">
        <v>40</v>
      </c>
      <c r="G629" s="114" t="s">
        <v>67</v>
      </c>
      <c r="H629" s="114" t="s">
        <v>4</v>
      </c>
      <c r="I629" s="90" t="s">
        <v>181</v>
      </c>
      <c r="J629" s="118"/>
      <c r="K629" s="304">
        <f>K630</f>
        <v>42472.76</v>
      </c>
    </row>
    <row r="630" spans="2:14" s="22" customFormat="1" ht="24.75" customHeight="1">
      <c r="B630" s="105" t="s">
        <v>178</v>
      </c>
      <c r="C630" s="85" t="s">
        <v>369</v>
      </c>
      <c r="D630" s="117" t="s">
        <v>11</v>
      </c>
      <c r="E630" s="117" t="s">
        <v>21</v>
      </c>
      <c r="F630" s="100" t="s">
        <v>40</v>
      </c>
      <c r="G630" s="100" t="s">
        <v>67</v>
      </c>
      <c r="H630" s="100" t="s">
        <v>4</v>
      </c>
      <c r="I630" s="100" t="s">
        <v>181</v>
      </c>
      <c r="J630" s="118" t="s">
        <v>179</v>
      </c>
      <c r="K630" s="304">
        <v>42472.76</v>
      </c>
      <c r="N630" s="91"/>
    </row>
    <row r="631" spans="2:11" s="22" customFormat="1" ht="70.5" customHeight="1">
      <c r="B631" s="105" t="s">
        <v>521</v>
      </c>
      <c r="C631" s="85" t="s">
        <v>369</v>
      </c>
      <c r="D631" s="117" t="s">
        <v>11</v>
      </c>
      <c r="E631" s="117" t="s">
        <v>21</v>
      </c>
      <c r="F631" s="113" t="s">
        <v>40</v>
      </c>
      <c r="G631" s="114" t="s">
        <v>67</v>
      </c>
      <c r="H631" s="114" t="s">
        <v>4</v>
      </c>
      <c r="I631" s="90" t="s">
        <v>183</v>
      </c>
      <c r="J631" s="118"/>
      <c r="K631" s="304">
        <f>K632</f>
        <v>1228</v>
      </c>
    </row>
    <row r="632" spans="2:14" s="22" customFormat="1" ht="22.5" customHeight="1">
      <c r="B632" s="105" t="s">
        <v>178</v>
      </c>
      <c r="C632" s="85" t="s">
        <v>369</v>
      </c>
      <c r="D632" s="117" t="s">
        <v>11</v>
      </c>
      <c r="E632" s="117" t="s">
        <v>21</v>
      </c>
      <c r="F632" s="113" t="s">
        <v>40</v>
      </c>
      <c r="G632" s="114" t="s">
        <v>67</v>
      </c>
      <c r="H632" s="114" t="s">
        <v>4</v>
      </c>
      <c r="I632" s="159" t="s">
        <v>183</v>
      </c>
      <c r="J632" s="118" t="s">
        <v>179</v>
      </c>
      <c r="K632" s="304">
        <f>25.1+0.5+1202.4</f>
        <v>1228</v>
      </c>
      <c r="N632" s="91"/>
    </row>
    <row r="633" spans="2:11" s="22" customFormat="1" ht="39.75" customHeight="1">
      <c r="B633" s="133" t="s">
        <v>184</v>
      </c>
      <c r="C633" s="117" t="s">
        <v>369</v>
      </c>
      <c r="D633" s="117" t="s">
        <v>11</v>
      </c>
      <c r="E633" s="117" t="s">
        <v>21</v>
      </c>
      <c r="F633" s="113" t="s">
        <v>40</v>
      </c>
      <c r="G633" s="114" t="s">
        <v>67</v>
      </c>
      <c r="H633" s="114" t="s">
        <v>7</v>
      </c>
      <c r="I633" s="90" t="s">
        <v>68</v>
      </c>
      <c r="J633" s="118"/>
      <c r="K633" s="304">
        <f>K634</f>
        <v>3925.5</v>
      </c>
    </row>
    <row r="634" spans="2:11" s="22" customFormat="1" ht="20.25" customHeight="1">
      <c r="B634" s="105" t="s">
        <v>178</v>
      </c>
      <c r="C634" s="117" t="s">
        <v>369</v>
      </c>
      <c r="D634" s="117" t="s">
        <v>11</v>
      </c>
      <c r="E634" s="117" t="s">
        <v>21</v>
      </c>
      <c r="F634" s="100" t="s">
        <v>40</v>
      </c>
      <c r="G634" s="100" t="s">
        <v>67</v>
      </c>
      <c r="H634" s="100" t="s">
        <v>7</v>
      </c>
      <c r="I634" s="100" t="s">
        <v>185</v>
      </c>
      <c r="J634" s="118" t="s">
        <v>179</v>
      </c>
      <c r="K634" s="304">
        <v>3925.5</v>
      </c>
    </row>
    <row r="635" spans="2:11" s="22" customFormat="1" ht="42.75" customHeight="1">
      <c r="B635" s="133" t="s">
        <v>186</v>
      </c>
      <c r="C635" s="117" t="s">
        <v>369</v>
      </c>
      <c r="D635" s="117" t="s">
        <v>11</v>
      </c>
      <c r="E635" s="117" t="s">
        <v>21</v>
      </c>
      <c r="F635" s="113" t="s">
        <v>40</v>
      </c>
      <c r="G635" s="114" t="s">
        <v>67</v>
      </c>
      <c r="H635" s="114" t="s">
        <v>9</v>
      </c>
      <c r="I635" s="90" t="s">
        <v>68</v>
      </c>
      <c r="J635" s="118"/>
      <c r="K635" s="304">
        <f>K636</f>
        <v>4099</v>
      </c>
    </row>
    <row r="636" spans="2:11" s="22" customFormat="1" ht="24.75" customHeight="1">
      <c r="B636" s="105" t="s">
        <v>178</v>
      </c>
      <c r="C636" s="117" t="s">
        <v>369</v>
      </c>
      <c r="D636" s="117" t="s">
        <v>11</v>
      </c>
      <c r="E636" s="117" t="s">
        <v>21</v>
      </c>
      <c r="F636" s="113" t="s">
        <v>40</v>
      </c>
      <c r="G636" s="114" t="s">
        <v>67</v>
      </c>
      <c r="H636" s="114" t="s">
        <v>9</v>
      </c>
      <c r="I636" s="90" t="s">
        <v>187</v>
      </c>
      <c r="J636" s="118" t="s">
        <v>179</v>
      </c>
      <c r="K636" s="304">
        <v>4099</v>
      </c>
    </row>
    <row r="637" spans="2:11" s="22" customFormat="1" ht="24.75" customHeight="1">
      <c r="B637" s="174" t="s">
        <v>361</v>
      </c>
      <c r="C637" s="117" t="s">
        <v>369</v>
      </c>
      <c r="D637" s="117" t="s">
        <v>13</v>
      </c>
      <c r="E637" s="117" t="s">
        <v>5</v>
      </c>
      <c r="F637" s="113"/>
      <c r="G637" s="114"/>
      <c r="H637" s="114"/>
      <c r="I637" s="90"/>
      <c r="J637" s="118"/>
      <c r="K637" s="304">
        <f>K638</f>
        <v>2104.93</v>
      </c>
    </row>
    <row r="638" spans="2:11" s="22" customFormat="1" ht="24.75" customHeight="1">
      <c r="B638" s="174" t="s">
        <v>30</v>
      </c>
      <c r="C638" s="117" t="s">
        <v>369</v>
      </c>
      <c r="D638" s="117" t="s">
        <v>13</v>
      </c>
      <c r="E638" s="117" t="s">
        <v>7</v>
      </c>
      <c r="F638" s="113"/>
      <c r="G638" s="114"/>
      <c r="H638" s="114"/>
      <c r="I638" s="90"/>
      <c r="J638" s="118"/>
      <c r="K638" s="304">
        <f>K646+K639</f>
        <v>2104.93</v>
      </c>
    </row>
    <row r="639" spans="2:11" s="22" customFormat="1" ht="44.25" customHeight="1">
      <c r="B639" s="173" t="s">
        <v>466</v>
      </c>
      <c r="C639" s="85" t="s">
        <v>369</v>
      </c>
      <c r="D639" s="117" t="s">
        <v>13</v>
      </c>
      <c r="E639" s="117" t="s">
        <v>7</v>
      </c>
      <c r="F639" s="123" t="s">
        <v>21</v>
      </c>
      <c r="G639" s="156" t="s">
        <v>67</v>
      </c>
      <c r="H639" s="156" t="s">
        <v>5</v>
      </c>
      <c r="I639" s="85" t="s">
        <v>68</v>
      </c>
      <c r="J639" s="118"/>
      <c r="K639" s="304">
        <f>K640+K643</f>
        <v>1997.83</v>
      </c>
    </row>
    <row r="640" spans="2:11" s="22" customFormat="1" ht="42" customHeight="1">
      <c r="B640" s="106" t="s">
        <v>209</v>
      </c>
      <c r="C640" s="85" t="s">
        <v>369</v>
      </c>
      <c r="D640" s="117" t="s">
        <v>13</v>
      </c>
      <c r="E640" s="117" t="s">
        <v>7</v>
      </c>
      <c r="F640" s="78" t="s">
        <v>21</v>
      </c>
      <c r="G640" s="78" t="s">
        <v>67</v>
      </c>
      <c r="H640" s="78" t="s">
        <v>4</v>
      </c>
      <c r="I640" s="78" t="s">
        <v>68</v>
      </c>
      <c r="J640" s="118"/>
      <c r="K640" s="304">
        <f>K641</f>
        <v>1403.45</v>
      </c>
    </row>
    <row r="641" spans="2:11" s="22" customFormat="1" ht="24.75" customHeight="1">
      <c r="B641" s="174" t="s">
        <v>490</v>
      </c>
      <c r="C641" s="117" t="s">
        <v>369</v>
      </c>
      <c r="D641" s="117" t="s">
        <v>13</v>
      </c>
      <c r="E641" s="123" t="s">
        <v>7</v>
      </c>
      <c r="F641" s="180" t="s">
        <v>21</v>
      </c>
      <c r="G641" s="165" t="s">
        <v>67</v>
      </c>
      <c r="H641" s="165" t="s">
        <v>4</v>
      </c>
      <c r="I641" s="176" t="s">
        <v>491</v>
      </c>
      <c r="J641" s="87"/>
      <c r="K641" s="304">
        <f>K642</f>
        <v>1403.45</v>
      </c>
    </row>
    <row r="642" spans="2:13" s="22" customFormat="1" ht="24.75" customHeight="1">
      <c r="B642" s="105" t="s">
        <v>178</v>
      </c>
      <c r="C642" s="85" t="s">
        <v>369</v>
      </c>
      <c r="D642" s="117" t="s">
        <v>13</v>
      </c>
      <c r="E642" s="117" t="s">
        <v>7</v>
      </c>
      <c r="F642" s="164" t="s">
        <v>21</v>
      </c>
      <c r="G642" s="165" t="s">
        <v>67</v>
      </c>
      <c r="H642" s="165" t="s">
        <v>4</v>
      </c>
      <c r="I642" s="166" t="s">
        <v>491</v>
      </c>
      <c r="J642" s="118" t="s">
        <v>179</v>
      </c>
      <c r="K642" s="304">
        <f>982.41+267.14+153.9</f>
        <v>1403.45</v>
      </c>
      <c r="M642" s="79"/>
    </row>
    <row r="643" spans="2:11" s="22" customFormat="1" ht="36" customHeight="1">
      <c r="B643" s="62" t="s">
        <v>212</v>
      </c>
      <c r="C643" s="85" t="s">
        <v>369</v>
      </c>
      <c r="D643" s="117" t="s">
        <v>13</v>
      </c>
      <c r="E643" s="117" t="s">
        <v>7</v>
      </c>
      <c r="F643" s="78" t="s">
        <v>21</v>
      </c>
      <c r="G643" s="78" t="s">
        <v>67</v>
      </c>
      <c r="H643" s="78" t="s">
        <v>7</v>
      </c>
      <c r="I643" s="78" t="s">
        <v>68</v>
      </c>
      <c r="J643" s="118"/>
      <c r="K643" s="304">
        <f>K644</f>
        <v>594.38</v>
      </c>
    </row>
    <row r="644" spans="2:11" s="22" customFormat="1" ht="24.75" customHeight="1">
      <c r="B644" s="174" t="s">
        <v>490</v>
      </c>
      <c r="C644" s="117" t="s">
        <v>369</v>
      </c>
      <c r="D644" s="117" t="s">
        <v>13</v>
      </c>
      <c r="E644" s="117" t="s">
        <v>7</v>
      </c>
      <c r="F644" s="164" t="s">
        <v>21</v>
      </c>
      <c r="G644" s="165" t="s">
        <v>67</v>
      </c>
      <c r="H644" s="165" t="s">
        <v>7</v>
      </c>
      <c r="I644" s="166" t="s">
        <v>491</v>
      </c>
      <c r="J644" s="118"/>
      <c r="K644" s="304">
        <f>K645</f>
        <v>594.38</v>
      </c>
    </row>
    <row r="645" spans="2:13" s="22" customFormat="1" ht="24.75" customHeight="1">
      <c r="B645" s="105" t="s">
        <v>178</v>
      </c>
      <c r="C645" s="85" t="s">
        <v>369</v>
      </c>
      <c r="D645" s="117" t="s">
        <v>13</v>
      </c>
      <c r="E645" s="117" t="s">
        <v>7</v>
      </c>
      <c r="F645" s="164" t="s">
        <v>21</v>
      </c>
      <c r="G645" s="165" t="s">
        <v>67</v>
      </c>
      <c r="H645" s="165" t="s">
        <v>7</v>
      </c>
      <c r="I645" s="166" t="s">
        <v>491</v>
      </c>
      <c r="J645" s="118" t="s">
        <v>179</v>
      </c>
      <c r="K645" s="304">
        <f>416.07+133.48+44.83</f>
        <v>594.38</v>
      </c>
      <c r="M645" s="79"/>
    </row>
    <row r="646" spans="2:11" s="22" customFormat="1" ht="19.5" customHeight="1">
      <c r="B646" s="174" t="s">
        <v>128</v>
      </c>
      <c r="C646" s="117" t="s">
        <v>369</v>
      </c>
      <c r="D646" s="118" t="s">
        <v>13</v>
      </c>
      <c r="E646" s="118" t="s">
        <v>7</v>
      </c>
      <c r="F646" s="113" t="s">
        <v>112</v>
      </c>
      <c r="G646" s="114" t="s">
        <v>67</v>
      </c>
      <c r="H646" s="114" t="s">
        <v>5</v>
      </c>
      <c r="I646" s="90" t="s">
        <v>68</v>
      </c>
      <c r="J646" s="118"/>
      <c r="K646" s="304">
        <f>K647</f>
        <v>107.1</v>
      </c>
    </row>
    <row r="647" spans="2:11" s="22" customFormat="1" ht="63" customHeight="1">
      <c r="B647" s="174" t="s">
        <v>494</v>
      </c>
      <c r="C647" s="117" t="s">
        <v>369</v>
      </c>
      <c r="D647" s="118" t="s">
        <v>13</v>
      </c>
      <c r="E647" s="118" t="s">
        <v>7</v>
      </c>
      <c r="F647" s="113" t="s">
        <v>112</v>
      </c>
      <c r="G647" s="114" t="s">
        <v>67</v>
      </c>
      <c r="H647" s="114" t="s">
        <v>5</v>
      </c>
      <c r="I647" s="90" t="s">
        <v>495</v>
      </c>
      <c r="J647" s="118"/>
      <c r="K647" s="304">
        <f>K648</f>
        <v>107.1</v>
      </c>
    </row>
    <row r="648" spans="2:11" s="22" customFormat="1" ht="24.75" customHeight="1">
      <c r="B648" s="105" t="s">
        <v>178</v>
      </c>
      <c r="C648" s="117" t="s">
        <v>369</v>
      </c>
      <c r="D648" s="118" t="s">
        <v>13</v>
      </c>
      <c r="E648" s="118" t="s">
        <v>7</v>
      </c>
      <c r="F648" s="113" t="s">
        <v>112</v>
      </c>
      <c r="G648" s="114" t="s">
        <v>67</v>
      </c>
      <c r="H648" s="114" t="s">
        <v>5</v>
      </c>
      <c r="I648" s="90" t="s">
        <v>495</v>
      </c>
      <c r="J648" s="118" t="s">
        <v>179</v>
      </c>
      <c r="K648" s="304">
        <f>62.2+44.9</f>
        <v>107.1</v>
      </c>
    </row>
    <row r="649" spans="2:11" s="17" customFormat="1" ht="16.5" customHeight="1">
      <c r="B649" s="106" t="s">
        <v>353</v>
      </c>
      <c r="C649" s="85" t="s">
        <v>369</v>
      </c>
      <c r="D649" s="117" t="s">
        <v>45</v>
      </c>
      <c r="E649" s="117" t="s">
        <v>5</v>
      </c>
      <c r="F649" s="113"/>
      <c r="G649" s="114"/>
      <c r="H649" s="114"/>
      <c r="I649" s="90"/>
      <c r="J649" s="118"/>
      <c r="K649" s="304">
        <f>K650</f>
        <v>1763.2</v>
      </c>
    </row>
    <row r="650" spans="2:11" s="17" customFormat="1" ht="17.25" customHeight="1">
      <c r="B650" s="106" t="s">
        <v>46</v>
      </c>
      <c r="C650" s="85" t="s">
        <v>369</v>
      </c>
      <c r="D650" s="118" t="s">
        <v>45</v>
      </c>
      <c r="E650" s="118" t="s">
        <v>4</v>
      </c>
      <c r="F650" s="113"/>
      <c r="G650" s="114"/>
      <c r="H650" s="114"/>
      <c r="I650" s="90"/>
      <c r="J650" s="118"/>
      <c r="K650" s="304">
        <f>K651</f>
        <v>1763.2</v>
      </c>
    </row>
    <row r="651" spans="2:11" s="17" customFormat="1" ht="48.75" customHeight="1">
      <c r="B651" s="109" t="s">
        <v>131</v>
      </c>
      <c r="C651" s="85" t="s">
        <v>369</v>
      </c>
      <c r="D651" s="118" t="s">
        <v>45</v>
      </c>
      <c r="E651" s="118" t="s">
        <v>4</v>
      </c>
      <c r="F651" s="100" t="s">
        <v>35</v>
      </c>
      <c r="G651" s="100" t="s">
        <v>67</v>
      </c>
      <c r="H651" s="100" t="s">
        <v>5</v>
      </c>
      <c r="I651" s="100" t="s">
        <v>68</v>
      </c>
      <c r="J651" s="190"/>
      <c r="K651" s="307">
        <f>K652</f>
        <v>1763.2</v>
      </c>
    </row>
    <row r="652" spans="2:11" s="17" customFormat="1" ht="42" customHeight="1">
      <c r="B652" s="62" t="s">
        <v>372</v>
      </c>
      <c r="C652" s="85" t="s">
        <v>369</v>
      </c>
      <c r="D652" s="118" t="s">
        <v>45</v>
      </c>
      <c r="E652" s="118" t="s">
        <v>4</v>
      </c>
      <c r="F652" s="113" t="s">
        <v>35</v>
      </c>
      <c r="G652" s="114" t="s">
        <v>67</v>
      </c>
      <c r="H652" s="114" t="s">
        <v>13</v>
      </c>
      <c r="I652" s="90" t="s">
        <v>68</v>
      </c>
      <c r="J652" s="118"/>
      <c r="K652" s="304">
        <f>K653</f>
        <v>1763.2</v>
      </c>
    </row>
    <row r="653" spans="2:11" s="17" customFormat="1" ht="24" customHeight="1">
      <c r="B653" s="62" t="s">
        <v>303</v>
      </c>
      <c r="C653" s="85" t="s">
        <v>369</v>
      </c>
      <c r="D653" s="118" t="s">
        <v>45</v>
      </c>
      <c r="E653" s="118" t="s">
        <v>4</v>
      </c>
      <c r="F653" s="100" t="s">
        <v>35</v>
      </c>
      <c r="G653" s="100" t="s">
        <v>67</v>
      </c>
      <c r="H653" s="100" t="s">
        <v>13</v>
      </c>
      <c r="I653" s="100" t="s">
        <v>304</v>
      </c>
      <c r="J653" s="118"/>
      <c r="K653" s="304">
        <f>K654+K655</f>
        <v>1763.2</v>
      </c>
    </row>
    <row r="654" spans="2:11" s="22" customFormat="1" ht="37.5" customHeight="1">
      <c r="B654" s="62" t="s">
        <v>373</v>
      </c>
      <c r="C654" s="85" t="s">
        <v>369</v>
      </c>
      <c r="D654" s="118" t="s">
        <v>45</v>
      </c>
      <c r="E654" s="118" t="s">
        <v>4</v>
      </c>
      <c r="F654" s="113" t="s">
        <v>35</v>
      </c>
      <c r="G654" s="114" t="s">
        <v>67</v>
      </c>
      <c r="H654" s="114" t="s">
        <v>13</v>
      </c>
      <c r="I654" s="90" t="s">
        <v>304</v>
      </c>
      <c r="J654" s="118" t="s">
        <v>305</v>
      </c>
      <c r="K654" s="304">
        <v>1753.2</v>
      </c>
    </row>
    <row r="655" spans="2:11" s="17" customFormat="1" ht="30" customHeight="1">
      <c r="B655" s="62" t="s">
        <v>78</v>
      </c>
      <c r="C655" s="85" t="s">
        <v>369</v>
      </c>
      <c r="D655" s="118" t="s">
        <v>45</v>
      </c>
      <c r="E655" s="118" t="s">
        <v>4</v>
      </c>
      <c r="F655" s="113" t="s">
        <v>35</v>
      </c>
      <c r="G655" s="114" t="s">
        <v>67</v>
      </c>
      <c r="H655" s="114" t="s">
        <v>13</v>
      </c>
      <c r="I655" s="90" t="s">
        <v>304</v>
      </c>
      <c r="J655" s="118" t="s">
        <v>79</v>
      </c>
      <c r="K655" s="304">
        <v>10</v>
      </c>
    </row>
    <row r="656" spans="2:11" s="17" customFormat="1" ht="35.25" customHeight="1">
      <c r="B656" s="62" t="s">
        <v>374</v>
      </c>
      <c r="C656" s="85" t="s">
        <v>369</v>
      </c>
      <c r="D656" s="123" t="s">
        <v>23</v>
      </c>
      <c r="E656" s="123" t="s">
        <v>5</v>
      </c>
      <c r="F656" s="113"/>
      <c r="G656" s="114"/>
      <c r="H656" s="114"/>
      <c r="I656" s="90"/>
      <c r="J656" s="118"/>
      <c r="K656" s="304">
        <f>K657+K665</f>
        <v>38856.399999999994</v>
      </c>
    </row>
    <row r="657" spans="2:11" s="17" customFormat="1" ht="42" customHeight="1">
      <c r="B657" s="62" t="s">
        <v>51</v>
      </c>
      <c r="C657" s="85" t="s">
        <v>369</v>
      </c>
      <c r="D657" s="123" t="s">
        <v>23</v>
      </c>
      <c r="E657" s="123" t="s">
        <v>4</v>
      </c>
      <c r="F657" s="113"/>
      <c r="G657" s="114"/>
      <c r="H657" s="114"/>
      <c r="I657" s="90"/>
      <c r="J657" s="118"/>
      <c r="K657" s="304">
        <f>K658</f>
        <v>10846.8</v>
      </c>
    </row>
    <row r="658" spans="2:11" s="17" customFormat="1" ht="45" customHeight="1">
      <c r="B658" s="62" t="s">
        <v>98</v>
      </c>
      <c r="C658" s="85" t="s">
        <v>369</v>
      </c>
      <c r="D658" s="123" t="s">
        <v>23</v>
      </c>
      <c r="E658" s="117" t="s">
        <v>4</v>
      </c>
      <c r="F658" s="78" t="s">
        <v>45</v>
      </c>
      <c r="G658" s="78" t="s">
        <v>67</v>
      </c>
      <c r="H658" s="78" t="s">
        <v>5</v>
      </c>
      <c r="I658" s="78" t="s">
        <v>68</v>
      </c>
      <c r="J658" s="118"/>
      <c r="K658" s="304">
        <f>K659</f>
        <v>10846.8</v>
      </c>
    </row>
    <row r="659" spans="2:11" s="17" customFormat="1" ht="33" customHeight="1">
      <c r="B659" s="62" t="s">
        <v>327</v>
      </c>
      <c r="C659" s="85" t="s">
        <v>369</v>
      </c>
      <c r="D659" s="123" t="s">
        <v>23</v>
      </c>
      <c r="E659" s="123" t="s">
        <v>4</v>
      </c>
      <c r="F659" s="123" t="s">
        <v>45</v>
      </c>
      <c r="G659" s="156" t="s">
        <v>77</v>
      </c>
      <c r="H659" s="156" t="s">
        <v>5</v>
      </c>
      <c r="I659" s="85" t="s">
        <v>68</v>
      </c>
      <c r="J659" s="118"/>
      <c r="K659" s="304">
        <f>K660</f>
        <v>10846.8</v>
      </c>
    </row>
    <row r="660" spans="2:11" s="17" customFormat="1" ht="31.5" customHeight="1">
      <c r="B660" s="62" t="s">
        <v>328</v>
      </c>
      <c r="C660" s="85" t="s">
        <v>369</v>
      </c>
      <c r="D660" s="123" t="s">
        <v>23</v>
      </c>
      <c r="E660" s="117" t="s">
        <v>4</v>
      </c>
      <c r="F660" s="78" t="s">
        <v>45</v>
      </c>
      <c r="G660" s="78" t="s">
        <v>77</v>
      </c>
      <c r="H660" s="78" t="s">
        <v>4</v>
      </c>
      <c r="I660" s="78" t="s">
        <v>68</v>
      </c>
      <c r="J660" s="118"/>
      <c r="K660" s="304">
        <f>K661+K663</f>
        <v>10846.8</v>
      </c>
    </row>
    <row r="661" spans="2:11" s="17" customFormat="1" ht="31.5" customHeight="1">
      <c r="B661" s="62" t="s">
        <v>329</v>
      </c>
      <c r="C661" s="85" t="s">
        <v>369</v>
      </c>
      <c r="D661" s="123" t="s">
        <v>23</v>
      </c>
      <c r="E661" s="117" t="s">
        <v>4</v>
      </c>
      <c r="F661" s="156" t="s">
        <v>45</v>
      </c>
      <c r="G661" s="156" t="s">
        <v>77</v>
      </c>
      <c r="H661" s="156" t="s">
        <v>4</v>
      </c>
      <c r="I661" s="85" t="s">
        <v>330</v>
      </c>
      <c r="J661" s="118"/>
      <c r="K661" s="304">
        <f>K662</f>
        <v>7761</v>
      </c>
    </row>
    <row r="662" spans="2:11" s="17" customFormat="1" ht="19.5" customHeight="1">
      <c r="B662" s="62" t="s">
        <v>331</v>
      </c>
      <c r="C662" s="85" t="s">
        <v>369</v>
      </c>
      <c r="D662" s="123" t="s">
        <v>23</v>
      </c>
      <c r="E662" s="117" t="s">
        <v>4</v>
      </c>
      <c r="F662" s="78" t="s">
        <v>45</v>
      </c>
      <c r="G662" s="78" t="s">
        <v>77</v>
      </c>
      <c r="H662" s="78" t="s">
        <v>4</v>
      </c>
      <c r="I662" s="78" t="s">
        <v>330</v>
      </c>
      <c r="J662" s="118" t="s">
        <v>332</v>
      </c>
      <c r="K662" s="304">
        <v>7761</v>
      </c>
    </row>
    <row r="663" spans="2:11" s="17" customFormat="1" ht="96" customHeight="1">
      <c r="B663" s="62" t="s">
        <v>333</v>
      </c>
      <c r="C663" s="85" t="s">
        <v>369</v>
      </c>
      <c r="D663" s="123" t="s">
        <v>23</v>
      </c>
      <c r="E663" s="123" t="s">
        <v>4</v>
      </c>
      <c r="F663" s="123" t="s">
        <v>45</v>
      </c>
      <c r="G663" s="156" t="s">
        <v>77</v>
      </c>
      <c r="H663" s="156" t="s">
        <v>4</v>
      </c>
      <c r="I663" s="85" t="s">
        <v>334</v>
      </c>
      <c r="J663" s="118"/>
      <c r="K663" s="304">
        <f>K664</f>
        <v>3085.8</v>
      </c>
    </row>
    <row r="664" spans="2:11" s="17" customFormat="1" ht="15.75" customHeight="1">
      <c r="B664" s="62" t="s">
        <v>331</v>
      </c>
      <c r="C664" s="85" t="s">
        <v>369</v>
      </c>
      <c r="D664" s="123" t="s">
        <v>23</v>
      </c>
      <c r="E664" s="117" t="s">
        <v>4</v>
      </c>
      <c r="F664" s="156" t="s">
        <v>45</v>
      </c>
      <c r="G664" s="156" t="s">
        <v>77</v>
      </c>
      <c r="H664" s="156" t="s">
        <v>4</v>
      </c>
      <c r="I664" s="85" t="s">
        <v>334</v>
      </c>
      <c r="J664" s="118" t="s">
        <v>332</v>
      </c>
      <c r="K664" s="304">
        <v>3085.8</v>
      </c>
    </row>
    <row r="665" spans="2:11" s="17" customFormat="1" ht="15.75" customHeight="1">
      <c r="B665" s="62" t="s">
        <v>52</v>
      </c>
      <c r="C665" s="85" t="s">
        <v>369</v>
      </c>
      <c r="D665" s="123" t="s">
        <v>23</v>
      </c>
      <c r="E665" s="123" t="s">
        <v>7</v>
      </c>
      <c r="F665" s="113"/>
      <c r="G665" s="114"/>
      <c r="H665" s="114"/>
      <c r="I665" s="90"/>
      <c r="J665" s="118"/>
      <c r="K665" s="304">
        <f>K666</f>
        <v>28009.6</v>
      </c>
    </row>
    <row r="666" spans="2:11" s="17" customFormat="1" ht="42.75" customHeight="1">
      <c r="B666" s="62" t="s">
        <v>98</v>
      </c>
      <c r="C666" s="85" t="s">
        <v>369</v>
      </c>
      <c r="D666" s="123" t="s">
        <v>23</v>
      </c>
      <c r="E666" s="117" t="s">
        <v>7</v>
      </c>
      <c r="F666" s="78" t="s">
        <v>45</v>
      </c>
      <c r="G666" s="78" t="s">
        <v>67</v>
      </c>
      <c r="H666" s="78" t="s">
        <v>5</v>
      </c>
      <c r="I666" s="78" t="s">
        <v>68</v>
      </c>
      <c r="J666" s="118"/>
      <c r="K666" s="304">
        <f>K667</f>
        <v>28009.6</v>
      </c>
    </row>
    <row r="667" spans="2:11" s="17" customFormat="1" ht="29.25" customHeight="1">
      <c r="B667" s="62" t="s">
        <v>327</v>
      </c>
      <c r="C667" s="85" t="s">
        <v>369</v>
      </c>
      <c r="D667" s="123" t="s">
        <v>23</v>
      </c>
      <c r="E667" s="117" t="s">
        <v>7</v>
      </c>
      <c r="F667" s="156" t="s">
        <v>45</v>
      </c>
      <c r="G667" s="156" t="s">
        <v>77</v>
      </c>
      <c r="H667" s="156" t="s">
        <v>5</v>
      </c>
      <c r="I667" s="85" t="s">
        <v>68</v>
      </c>
      <c r="J667" s="118"/>
      <c r="K667" s="304">
        <f>K668</f>
        <v>28009.6</v>
      </c>
    </row>
    <row r="668" spans="2:11" s="17" customFormat="1" ht="30" customHeight="1">
      <c r="B668" s="62" t="s">
        <v>335</v>
      </c>
      <c r="C668" s="85" t="s">
        <v>369</v>
      </c>
      <c r="D668" s="123" t="s">
        <v>23</v>
      </c>
      <c r="E668" s="117" t="s">
        <v>7</v>
      </c>
      <c r="F668" s="156" t="s">
        <v>45</v>
      </c>
      <c r="G668" s="156" t="s">
        <v>77</v>
      </c>
      <c r="H668" s="156" t="s">
        <v>7</v>
      </c>
      <c r="I668" s="85" t="s">
        <v>68</v>
      </c>
      <c r="J668" s="118"/>
      <c r="K668" s="304">
        <f>K669+K671</f>
        <v>28009.6</v>
      </c>
    </row>
    <row r="669" spans="2:11" s="17" customFormat="1" ht="42" customHeight="1">
      <c r="B669" s="62" t="s">
        <v>336</v>
      </c>
      <c r="C669" s="85" t="s">
        <v>369</v>
      </c>
      <c r="D669" s="123" t="s">
        <v>23</v>
      </c>
      <c r="E669" s="117" t="s">
        <v>7</v>
      </c>
      <c r="F669" s="78" t="s">
        <v>45</v>
      </c>
      <c r="G669" s="78" t="s">
        <v>77</v>
      </c>
      <c r="H669" s="78" t="s">
        <v>7</v>
      </c>
      <c r="I669" s="78" t="s">
        <v>337</v>
      </c>
      <c r="J669" s="118"/>
      <c r="K669" s="304">
        <f>K670</f>
        <v>22742.6</v>
      </c>
    </row>
    <row r="670" spans="2:11" s="17" customFormat="1" ht="15.75" customHeight="1">
      <c r="B670" s="62" t="s">
        <v>331</v>
      </c>
      <c r="C670" s="85" t="s">
        <v>369</v>
      </c>
      <c r="D670" s="123" t="s">
        <v>23</v>
      </c>
      <c r="E670" s="117" t="s">
        <v>7</v>
      </c>
      <c r="F670" s="156" t="s">
        <v>45</v>
      </c>
      <c r="G670" s="156" t="s">
        <v>77</v>
      </c>
      <c r="H670" s="156" t="s">
        <v>7</v>
      </c>
      <c r="I670" s="85" t="s">
        <v>337</v>
      </c>
      <c r="J670" s="118" t="s">
        <v>332</v>
      </c>
      <c r="K670" s="304">
        <f>20142.6+600+2000</f>
        <v>22742.6</v>
      </c>
    </row>
    <row r="671" spans="2:11" s="17" customFormat="1" ht="51.75" customHeight="1">
      <c r="B671" s="62" t="s">
        <v>511</v>
      </c>
      <c r="C671" s="85" t="s">
        <v>369</v>
      </c>
      <c r="D671" s="123" t="s">
        <v>23</v>
      </c>
      <c r="E671" s="117" t="s">
        <v>7</v>
      </c>
      <c r="F671" s="168" t="s">
        <v>45</v>
      </c>
      <c r="G671" s="168" t="s">
        <v>77</v>
      </c>
      <c r="H671" s="168" t="s">
        <v>7</v>
      </c>
      <c r="I671" s="176" t="s">
        <v>447</v>
      </c>
      <c r="J671" s="87"/>
      <c r="K671" s="304">
        <f>K672</f>
        <v>5267</v>
      </c>
    </row>
    <row r="672" spans="2:12" s="17" customFormat="1" ht="15.75" customHeight="1">
      <c r="B672" s="62" t="s">
        <v>331</v>
      </c>
      <c r="C672" s="85" t="s">
        <v>369</v>
      </c>
      <c r="D672" s="123" t="s">
        <v>23</v>
      </c>
      <c r="E672" s="117" t="s">
        <v>7</v>
      </c>
      <c r="F672" s="168" t="s">
        <v>45</v>
      </c>
      <c r="G672" s="168" t="s">
        <v>77</v>
      </c>
      <c r="H672" s="168" t="s">
        <v>7</v>
      </c>
      <c r="I672" s="176" t="s">
        <v>447</v>
      </c>
      <c r="J672" s="87" t="s">
        <v>332</v>
      </c>
      <c r="K672" s="304">
        <v>5267</v>
      </c>
      <c r="L672" s="75"/>
    </row>
    <row r="673" spans="2:11" ht="15.75" customHeight="1">
      <c r="B673" s="191" t="s">
        <v>53</v>
      </c>
      <c r="C673" s="296"/>
      <c r="D673" s="133"/>
      <c r="E673" s="133"/>
      <c r="F673" s="297"/>
      <c r="G673" s="298"/>
      <c r="H673" s="298"/>
      <c r="I673" s="298"/>
      <c r="J673" s="117"/>
      <c r="K673" s="311">
        <f>K19+K181+K204+K438+K488+K597</f>
        <v>601146.1499999999</v>
      </c>
    </row>
    <row r="674" spans="2:11" ht="12.75">
      <c r="B674" s="60"/>
      <c r="C674" s="52"/>
      <c r="D674" s="52"/>
      <c r="E674" s="52"/>
      <c r="F674" s="65"/>
      <c r="G674" s="74"/>
      <c r="H674" s="74"/>
      <c r="I674" s="74"/>
      <c r="J674" s="52"/>
      <c r="K674" s="61"/>
    </row>
    <row r="675" spans="12:15" ht="12.75">
      <c r="L675" s="80"/>
      <c r="M675" s="81"/>
      <c r="N675" s="80"/>
      <c r="O675" s="80"/>
    </row>
    <row r="676" spans="11:15" ht="12.75">
      <c r="K676" s="71"/>
      <c r="L676" s="80"/>
      <c r="M676" s="80"/>
      <c r="N676" s="80"/>
      <c r="O676" s="80"/>
    </row>
    <row r="677" spans="11:14" ht="12.75">
      <c r="K677" s="71"/>
      <c r="L677" s="70"/>
      <c r="N677" s="70"/>
    </row>
    <row r="678" spans="11:14" ht="12.75">
      <c r="K678" s="71"/>
      <c r="L678" s="80"/>
      <c r="N678" s="80"/>
    </row>
    <row r="679" ht="12.75">
      <c r="K679" s="71"/>
    </row>
    <row r="680" ht="12.75">
      <c r="K680" s="71"/>
    </row>
    <row r="681" ht="12.75">
      <c r="K681" s="71"/>
    </row>
    <row r="682" ht="12.75">
      <c r="K682" s="71"/>
    </row>
    <row r="683" ht="12.75">
      <c r="K683" s="71"/>
    </row>
    <row r="684" ht="12.75">
      <c r="K684" s="71"/>
    </row>
  </sheetData>
  <sheetProtection selectLockedCells="1" selectUnlockedCells="1"/>
  <autoFilter ref="B14:K673"/>
  <mergeCells count="4">
    <mergeCell ref="B12:K13"/>
    <mergeCell ref="F15:I17"/>
    <mergeCell ref="K15:K16"/>
    <mergeCell ref="F18:I18"/>
  </mergeCells>
  <printOptions/>
  <pageMargins left="0.9840277777777777" right="0.5902777777777778" top="0.5902777777777778" bottom="0.39375" header="0.5118055555555555" footer="0.5118055555555555"/>
  <pageSetup horizontalDpi="600" verticalDpi="600" orientation="portrait" paperSize="9" scale="54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89"/>
  <sheetViews>
    <sheetView tabSelected="1" view="pageBreakPreview" zoomScale="150" zoomScaleNormal="110" zoomScaleSheetLayoutView="150" zoomScalePageLayoutView="0" workbookViewId="0" topLeftCell="A4">
      <selection activeCell="A9" sqref="A9"/>
    </sheetView>
  </sheetViews>
  <sheetFormatPr defaultColWidth="9.00390625" defaultRowHeight="12.75"/>
  <cols>
    <col min="1" max="1" width="55.00390625" style="26" customWidth="1"/>
    <col min="2" max="2" width="4.00390625" style="64" customWidth="1"/>
    <col min="3" max="3" width="2.75390625" style="29" customWidth="1"/>
    <col min="4" max="4" width="3.625" style="29" customWidth="1"/>
    <col min="5" max="5" width="7.375" style="64" customWidth="1"/>
    <col min="6" max="6" width="6.875" style="36" customWidth="1"/>
    <col min="7" max="7" width="4.75390625" style="26" customWidth="1"/>
    <col min="8" max="8" width="5.375" style="26" customWidth="1"/>
    <col min="9" max="9" width="5.625" style="26" customWidth="1"/>
    <col min="10" max="10" width="11.125" style="26" customWidth="1"/>
    <col min="11" max="12" width="9.125" style="2" customWidth="1"/>
    <col min="13" max="13" width="28.125" style="2" customWidth="1"/>
    <col min="14" max="16384" width="9.125" style="2" customWidth="1"/>
  </cols>
  <sheetData>
    <row r="1" spans="2:10" ht="12.75" hidden="1">
      <c r="B1" s="63"/>
      <c r="C1" s="31"/>
      <c r="D1" s="31"/>
      <c r="E1" s="63"/>
      <c r="F1" s="323"/>
      <c r="G1" s="323"/>
      <c r="H1" s="323"/>
      <c r="I1" s="323"/>
      <c r="J1" s="27"/>
    </row>
    <row r="2" spans="2:10" ht="12.75" customHeight="1" hidden="1">
      <c r="B2" s="324"/>
      <c r="C2" s="324"/>
      <c r="D2" s="324"/>
      <c r="E2" s="324"/>
      <c r="F2" s="324"/>
      <c r="G2" s="324"/>
      <c r="H2" s="324"/>
      <c r="I2" s="324"/>
      <c r="J2" s="29"/>
    </row>
    <row r="3" spans="2:10" ht="12.75" customHeight="1" hidden="1">
      <c r="B3" s="324"/>
      <c r="C3" s="324"/>
      <c r="D3" s="324"/>
      <c r="E3" s="324"/>
      <c r="F3" s="324"/>
      <c r="G3" s="324"/>
      <c r="H3" s="324"/>
      <c r="I3" s="324"/>
      <c r="J3" s="29"/>
    </row>
    <row r="4" spans="2:10" ht="12.75" customHeight="1">
      <c r="B4" s="74"/>
      <c r="C4" s="74"/>
      <c r="D4" s="74"/>
      <c r="E4" s="74"/>
      <c r="F4" s="74"/>
      <c r="G4" s="299" t="s">
        <v>581</v>
      </c>
      <c r="H4" s="74"/>
      <c r="I4" s="74"/>
      <c r="J4" s="29"/>
    </row>
    <row r="5" spans="2:10" ht="12.75" customHeight="1">
      <c r="B5" s="74"/>
      <c r="C5" s="74"/>
      <c r="D5" s="74"/>
      <c r="E5" s="74" t="s">
        <v>375</v>
      </c>
      <c r="F5" s="74"/>
      <c r="G5" s="74"/>
      <c r="H5" s="74"/>
      <c r="I5" s="74"/>
      <c r="J5" s="29"/>
    </row>
    <row r="6" spans="2:10" ht="12.75" customHeight="1">
      <c r="B6" s="74"/>
      <c r="C6" s="74"/>
      <c r="D6" s="74"/>
      <c r="E6" s="74" t="s">
        <v>376</v>
      </c>
      <c r="F6" s="74"/>
      <c r="G6" s="74"/>
      <c r="H6" s="74"/>
      <c r="I6" s="74"/>
      <c r="J6" s="29"/>
    </row>
    <row r="7" spans="2:10" ht="12.75" customHeight="1">
      <c r="B7" s="74"/>
      <c r="C7" s="74"/>
      <c r="D7" s="74"/>
      <c r="E7" s="74"/>
      <c r="F7" s="300" t="s">
        <v>582</v>
      </c>
      <c r="G7" s="74"/>
      <c r="H7" s="74"/>
      <c r="I7" s="74"/>
      <c r="J7" s="29"/>
    </row>
    <row r="8" spans="2:10" ht="12.75" customHeight="1">
      <c r="B8" s="74"/>
      <c r="C8" s="74"/>
      <c r="D8" s="74"/>
      <c r="E8" s="74"/>
      <c r="F8" s="74"/>
      <c r="G8" s="74"/>
      <c r="H8" s="74"/>
      <c r="I8" s="74"/>
      <c r="J8" s="29"/>
    </row>
    <row r="9" spans="2:9" ht="12.75">
      <c r="B9" s="27"/>
      <c r="C9" s="27"/>
      <c r="D9" s="27"/>
      <c r="E9" s="27"/>
      <c r="F9" s="27"/>
      <c r="G9" s="27" t="s">
        <v>508</v>
      </c>
      <c r="H9" s="27"/>
      <c r="I9" s="27"/>
    </row>
    <row r="10" spans="2:9" ht="12.75">
      <c r="B10" s="27"/>
      <c r="C10" s="27"/>
      <c r="D10" s="27"/>
      <c r="E10" s="27" t="s">
        <v>375</v>
      </c>
      <c r="F10" s="27"/>
      <c r="G10" s="27"/>
      <c r="H10" s="27"/>
      <c r="I10" s="27"/>
    </row>
    <row r="11" spans="2:9" ht="12.75">
      <c r="B11" s="27"/>
      <c r="C11" s="27"/>
      <c r="D11" s="27"/>
      <c r="E11" s="27" t="s">
        <v>376</v>
      </c>
      <c r="F11" s="27"/>
      <c r="G11" s="27"/>
      <c r="H11" s="27"/>
      <c r="I11" s="27"/>
    </row>
    <row r="12" spans="2:9" ht="12.75">
      <c r="B12" s="27"/>
      <c r="C12" s="27"/>
      <c r="D12" s="27"/>
      <c r="E12" s="27"/>
      <c r="F12" s="27" t="s">
        <v>504</v>
      </c>
      <c r="G12" s="27"/>
      <c r="H12" s="27"/>
      <c r="I12" s="27"/>
    </row>
    <row r="13" spans="3:10" ht="12.75">
      <c r="C13" s="27"/>
      <c r="D13" s="27"/>
      <c r="F13" s="73"/>
      <c r="G13" s="27"/>
      <c r="H13" s="29"/>
      <c r="I13" s="29"/>
      <c r="J13" s="29"/>
    </row>
    <row r="14" spans="1:13" ht="21" customHeight="1">
      <c r="A14" s="317" t="s">
        <v>462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"/>
      <c r="L14" s="3"/>
      <c r="M14" s="3"/>
    </row>
    <row r="15" spans="1:10" ht="21.75" customHeight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</row>
    <row r="16" spans="1:10" ht="12.75">
      <c r="A16" s="55"/>
      <c r="J16" s="26" t="s">
        <v>377</v>
      </c>
    </row>
    <row r="17" spans="1:10" s="16" customFormat="1" ht="12.75" customHeight="1">
      <c r="A17" s="320" t="s">
        <v>378</v>
      </c>
      <c r="B17" s="320" t="s">
        <v>379</v>
      </c>
      <c r="C17" s="320"/>
      <c r="D17" s="320"/>
      <c r="E17" s="320"/>
      <c r="F17" s="320" t="s">
        <v>380</v>
      </c>
      <c r="G17" s="321" t="s">
        <v>381</v>
      </c>
      <c r="H17" s="320" t="s">
        <v>382</v>
      </c>
      <c r="I17" s="320" t="s">
        <v>383</v>
      </c>
      <c r="J17" s="151" t="s">
        <v>384</v>
      </c>
    </row>
    <row r="18" spans="1:10" s="16" customFormat="1" ht="12.75">
      <c r="A18" s="320"/>
      <c r="B18" s="320"/>
      <c r="C18" s="320"/>
      <c r="D18" s="320"/>
      <c r="E18" s="320"/>
      <c r="F18" s="320"/>
      <c r="G18" s="321"/>
      <c r="H18" s="320"/>
      <c r="I18" s="320"/>
      <c r="J18" s="151" t="s">
        <v>2</v>
      </c>
    </row>
    <row r="19" spans="1:10" ht="15.75" customHeight="1">
      <c r="A19" s="124">
        <v>1</v>
      </c>
      <c r="B19" s="322">
        <v>2</v>
      </c>
      <c r="C19" s="322"/>
      <c r="D19" s="322"/>
      <c r="E19" s="322"/>
      <c r="F19" s="124">
        <v>3</v>
      </c>
      <c r="G19" s="232">
        <v>4</v>
      </c>
      <c r="H19" s="124">
        <v>5</v>
      </c>
      <c r="I19" s="124">
        <v>6</v>
      </c>
      <c r="J19" s="124">
        <v>7</v>
      </c>
    </row>
    <row r="20" spans="1:10" s="7" customFormat="1" ht="41.25" customHeight="1">
      <c r="A20" s="233" t="s">
        <v>227</v>
      </c>
      <c r="B20" s="203" t="s">
        <v>4</v>
      </c>
      <c r="C20" s="204" t="s">
        <v>67</v>
      </c>
      <c r="D20" s="204" t="s">
        <v>5</v>
      </c>
      <c r="E20" s="204" t="s">
        <v>68</v>
      </c>
      <c r="F20" s="125"/>
      <c r="G20" s="234"/>
      <c r="H20" s="234"/>
      <c r="I20" s="125"/>
      <c r="J20" s="202">
        <f>J21+J44+J79+J99</f>
        <v>297900.39999999997</v>
      </c>
    </row>
    <row r="21" spans="1:10" s="7" customFormat="1" ht="27.75" customHeight="1">
      <c r="A21" s="107" t="s">
        <v>228</v>
      </c>
      <c r="B21" s="134" t="s">
        <v>4</v>
      </c>
      <c r="C21" s="135" t="s">
        <v>70</v>
      </c>
      <c r="D21" s="135" t="s">
        <v>5</v>
      </c>
      <c r="E21" s="135" t="s">
        <v>68</v>
      </c>
      <c r="F21" s="125"/>
      <c r="G21" s="234"/>
      <c r="H21" s="234"/>
      <c r="I21" s="125"/>
      <c r="J21" s="96">
        <f>J22+J25+J29+J34+J37+J41</f>
        <v>90339.5</v>
      </c>
    </row>
    <row r="22" spans="1:10" s="7" customFormat="1" ht="63.75" customHeight="1">
      <c r="A22" s="107" t="s">
        <v>385</v>
      </c>
      <c r="B22" s="134" t="s">
        <v>4</v>
      </c>
      <c r="C22" s="135" t="s">
        <v>70</v>
      </c>
      <c r="D22" s="135" t="s">
        <v>4</v>
      </c>
      <c r="E22" s="135" t="s">
        <v>68</v>
      </c>
      <c r="F22" s="235"/>
      <c r="G22" s="236"/>
      <c r="H22" s="236"/>
      <c r="I22" s="235"/>
      <c r="J22" s="122">
        <f>J23</f>
        <v>61834.799999999996</v>
      </c>
    </row>
    <row r="23" spans="1:10" s="7" customFormat="1" ht="38.25">
      <c r="A23" s="105" t="s">
        <v>230</v>
      </c>
      <c r="B23" s="113" t="s">
        <v>4</v>
      </c>
      <c r="C23" s="114" t="s">
        <v>70</v>
      </c>
      <c r="D23" s="114" t="s">
        <v>4</v>
      </c>
      <c r="E23" s="114" t="s">
        <v>231</v>
      </c>
      <c r="F23" s="125"/>
      <c r="G23" s="117"/>
      <c r="H23" s="117"/>
      <c r="I23" s="125"/>
      <c r="J23" s="122">
        <f>J24</f>
        <v>61834.799999999996</v>
      </c>
    </row>
    <row r="24" spans="1:10" s="7" customFormat="1" ht="12.75">
      <c r="A24" s="105" t="s">
        <v>90</v>
      </c>
      <c r="B24" s="131" t="s">
        <v>4</v>
      </c>
      <c r="C24" s="132" t="s">
        <v>70</v>
      </c>
      <c r="D24" s="132" t="s">
        <v>4</v>
      </c>
      <c r="E24" s="132" t="s">
        <v>231</v>
      </c>
      <c r="F24" s="125">
        <v>546</v>
      </c>
      <c r="G24" s="117" t="s">
        <v>35</v>
      </c>
      <c r="H24" s="117" t="s">
        <v>4</v>
      </c>
      <c r="I24" s="125">
        <v>610</v>
      </c>
      <c r="J24" s="96">
        <f>'приложение 5 2020г'!K495</f>
        <v>61834.799999999996</v>
      </c>
    </row>
    <row r="25" spans="1:10" ht="83.25" customHeight="1">
      <c r="A25" s="133" t="s">
        <v>232</v>
      </c>
      <c r="B25" s="113" t="s">
        <v>4</v>
      </c>
      <c r="C25" s="114" t="s">
        <v>70</v>
      </c>
      <c r="D25" s="114" t="s">
        <v>7</v>
      </c>
      <c r="E25" s="90" t="s">
        <v>68</v>
      </c>
      <c r="F25" s="125"/>
      <c r="G25" s="117"/>
      <c r="H25" s="117"/>
      <c r="I25" s="125"/>
      <c r="J25" s="122">
        <f>J26</f>
        <v>1817.2</v>
      </c>
    </row>
    <row r="26" spans="1:10" ht="54" customHeight="1">
      <c r="A26" s="237" t="s">
        <v>233</v>
      </c>
      <c r="B26" s="123" t="s">
        <v>4</v>
      </c>
      <c r="C26" s="156" t="s">
        <v>70</v>
      </c>
      <c r="D26" s="156" t="s">
        <v>7</v>
      </c>
      <c r="E26" s="156" t="s">
        <v>234</v>
      </c>
      <c r="F26" s="125"/>
      <c r="G26" s="117"/>
      <c r="H26" s="117"/>
      <c r="I26" s="125"/>
      <c r="J26" s="122">
        <f>J28+J27</f>
        <v>1817.2</v>
      </c>
    </row>
    <row r="27" spans="1:10" ht="25.5" customHeight="1">
      <c r="A27" s="105" t="s">
        <v>90</v>
      </c>
      <c r="B27" s="123" t="s">
        <v>4</v>
      </c>
      <c r="C27" s="156" t="s">
        <v>70</v>
      </c>
      <c r="D27" s="156" t="s">
        <v>7</v>
      </c>
      <c r="E27" s="156" t="s">
        <v>234</v>
      </c>
      <c r="F27" s="125">
        <v>546</v>
      </c>
      <c r="G27" s="117" t="s">
        <v>35</v>
      </c>
      <c r="H27" s="117" t="s">
        <v>4</v>
      </c>
      <c r="I27" s="125">
        <v>610</v>
      </c>
      <c r="J27" s="122">
        <f>'приложение 5 2020г'!K498</f>
        <v>200</v>
      </c>
    </row>
    <row r="28" spans="1:10" ht="25.5">
      <c r="A28" s="105" t="s">
        <v>235</v>
      </c>
      <c r="B28" s="123" t="s">
        <v>4</v>
      </c>
      <c r="C28" s="156" t="s">
        <v>70</v>
      </c>
      <c r="D28" s="156" t="s">
        <v>7</v>
      </c>
      <c r="E28" s="156" t="s">
        <v>234</v>
      </c>
      <c r="F28" s="125">
        <v>546</v>
      </c>
      <c r="G28" s="117" t="s">
        <v>45</v>
      </c>
      <c r="H28" s="117" t="s">
        <v>11</v>
      </c>
      <c r="I28" s="125">
        <v>320</v>
      </c>
      <c r="J28" s="96">
        <f>'приложение 5 2020г'!K596</f>
        <v>1617.2</v>
      </c>
    </row>
    <row r="29" spans="1:10" ht="48.75" customHeight="1">
      <c r="A29" s="133" t="s">
        <v>236</v>
      </c>
      <c r="B29" s="113" t="s">
        <v>4</v>
      </c>
      <c r="C29" s="114" t="s">
        <v>70</v>
      </c>
      <c r="D29" s="114" t="s">
        <v>9</v>
      </c>
      <c r="E29" s="90" t="s">
        <v>68</v>
      </c>
      <c r="F29" s="125"/>
      <c r="G29" s="117"/>
      <c r="H29" s="117"/>
      <c r="I29" s="125"/>
      <c r="J29" s="96">
        <f>J30+J32</f>
        <v>24608.9</v>
      </c>
    </row>
    <row r="30" spans="1:10" ht="25.5">
      <c r="A30" s="105" t="s">
        <v>237</v>
      </c>
      <c r="B30" s="113" t="s">
        <v>4</v>
      </c>
      <c r="C30" s="114" t="s">
        <v>70</v>
      </c>
      <c r="D30" s="114" t="s">
        <v>9</v>
      </c>
      <c r="E30" s="90" t="s">
        <v>238</v>
      </c>
      <c r="F30" s="125"/>
      <c r="G30" s="117"/>
      <c r="H30" s="117"/>
      <c r="I30" s="125"/>
      <c r="J30" s="96">
        <f>J31</f>
        <v>18285</v>
      </c>
    </row>
    <row r="31" spans="1:10" ht="19.5" customHeight="1">
      <c r="A31" s="105" t="s">
        <v>90</v>
      </c>
      <c r="B31" s="100" t="s">
        <v>4</v>
      </c>
      <c r="C31" s="100" t="s">
        <v>70</v>
      </c>
      <c r="D31" s="100" t="s">
        <v>9</v>
      </c>
      <c r="E31" s="100" t="s">
        <v>238</v>
      </c>
      <c r="F31" s="125">
        <v>546</v>
      </c>
      <c r="G31" s="117" t="s">
        <v>35</v>
      </c>
      <c r="H31" s="117" t="s">
        <v>4</v>
      </c>
      <c r="I31" s="125">
        <v>610</v>
      </c>
      <c r="J31" s="96">
        <f>'приложение 5 2020г'!K501</f>
        <v>18285</v>
      </c>
    </row>
    <row r="32" spans="1:10" ht="56.25" customHeight="1">
      <c r="A32" s="133" t="s">
        <v>446</v>
      </c>
      <c r="B32" s="113" t="s">
        <v>4</v>
      </c>
      <c r="C32" s="114" t="s">
        <v>70</v>
      </c>
      <c r="D32" s="114" t="s">
        <v>9</v>
      </c>
      <c r="E32" s="90" t="s">
        <v>447</v>
      </c>
      <c r="F32" s="125"/>
      <c r="G32" s="117"/>
      <c r="H32" s="117"/>
      <c r="I32" s="125"/>
      <c r="J32" s="96">
        <f>J33</f>
        <v>6323.9</v>
      </c>
    </row>
    <row r="33" spans="1:10" ht="19.5" customHeight="1">
      <c r="A33" s="133" t="s">
        <v>90</v>
      </c>
      <c r="B33" s="100" t="s">
        <v>4</v>
      </c>
      <c r="C33" s="100" t="s">
        <v>70</v>
      </c>
      <c r="D33" s="100" t="s">
        <v>9</v>
      </c>
      <c r="E33" s="90" t="s">
        <v>447</v>
      </c>
      <c r="F33" s="125">
        <v>546</v>
      </c>
      <c r="G33" s="117" t="s">
        <v>35</v>
      </c>
      <c r="H33" s="117" t="s">
        <v>4</v>
      </c>
      <c r="I33" s="125">
        <v>610</v>
      </c>
      <c r="J33" s="96">
        <f>'приложение 5 2020г'!K503</f>
        <v>6323.9</v>
      </c>
    </row>
    <row r="34" spans="1:10" ht="29.25" customHeight="1">
      <c r="A34" s="188" t="s">
        <v>392</v>
      </c>
      <c r="B34" s="126" t="s">
        <v>4</v>
      </c>
      <c r="C34" s="98" t="s">
        <v>70</v>
      </c>
      <c r="D34" s="98" t="s">
        <v>11</v>
      </c>
      <c r="E34" s="130" t="s">
        <v>68</v>
      </c>
      <c r="F34" s="125"/>
      <c r="G34" s="117"/>
      <c r="H34" s="117"/>
      <c r="I34" s="125"/>
      <c r="J34" s="96">
        <f>J35</f>
        <v>400</v>
      </c>
    </row>
    <row r="35" spans="1:10" ht="19.5" customHeight="1">
      <c r="A35" s="188" t="s">
        <v>393</v>
      </c>
      <c r="B35" s="126" t="s">
        <v>4</v>
      </c>
      <c r="C35" s="98" t="s">
        <v>70</v>
      </c>
      <c r="D35" s="98" t="s">
        <v>11</v>
      </c>
      <c r="E35" s="130" t="s">
        <v>238</v>
      </c>
      <c r="F35" s="125"/>
      <c r="G35" s="117"/>
      <c r="H35" s="117"/>
      <c r="I35" s="125"/>
      <c r="J35" s="96">
        <f>J36</f>
        <v>400</v>
      </c>
    </row>
    <row r="36" spans="1:10" ht="19.5" customHeight="1">
      <c r="A36" s="105" t="s">
        <v>90</v>
      </c>
      <c r="B36" s="100" t="s">
        <v>4</v>
      </c>
      <c r="C36" s="100" t="s">
        <v>70</v>
      </c>
      <c r="D36" s="100" t="s">
        <v>11</v>
      </c>
      <c r="E36" s="100" t="s">
        <v>238</v>
      </c>
      <c r="F36" s="125">
        <v>546</v>
      </c>
      <c r="G36" s="117" t="s">
        <v>35</v>
      </c>
      <c r="H36" s="117" t="s">
        <v>4</v>
      </c>
      <c r="I36" s="125">
        <v>610</v>
      </c>
      <c r="J36" s="96">
        <f>'приложение 5 2020г'!K506</f>
        <v>400</v>
      </c>
    </row>
    <row r="37" spans="1:10" s="7" customFormat="1" ht="118.5" customHeight="1">
      <c r="A37" s="238" t="s">
        <v>566</v>
      </c>
      <c r="B37" s="113" t="s">
        <v>4</v>
      </c>
      <c r="C37" s="114" t="s">
        <v>70</v>
      </c>
      <c r="D37" s="114" t="s">
        <v>13</v>
      </c>
      <c r="E37" s="114" t="s">
        <v>68</v>
      </c>
      <c r="F37" s="125"/>
      <c r="G37" s="117"/>
      <c r="H37" s="117"/>
      <c r="I37" s="125"/>
      <c r="J37" s="96">
        <f>J38</f>
        <v>978.6</v>
      </c>
    </row>
    <row r="38" spans="1:10" s="7" customFormat="1" ht="111" customHeight="1">
      <c r="A38" s="238" t="s">
        <v>565</v>
      </c>
      <c r="B38" s="113" t="s">
        <v>4</v>
      </c>
      <c r="C38" s="114" t="s">
        <v>70</v>
      </c>
      <c r="D38" s="114" t="s">
        <v>13</v>
      </c>
      <c r="E38" s="114" t="s">
        <v>454</v>
      </c>
      <c r="F38" s="125"/>
      <c r="G38" s="117"/>
      <c r="H38" s="117"/>
      <c r="I38" s="125"/>
      <c r="J38" s="96">
        <f>J39+J40</f>
        <v>978.6</v>
      </c>
    </row>
    <row r="39" spans="1:10" s="7" customFormat="1" ht="29.25" customHeight="1">
      <c r="A39" s="105" t="s">
        <v>78</v>
      </c>
      <c r="B39" s="113" t="s">
        <v>4</v>
      </c>
      <c r="C39" s="114" t="s">
        <v>70</v>
      </c>
      <c r="D39" s="114" t="s">
        <v>13</v>
      </c>
      <c r="E39" s="114" t="s">
        <v>454</v>
      </c>
      <c r="F39" s="125">
        <v>546</v>
      </c>
      <c r="G39" s="117" t="s">
        <v>35</v>
      </c>
      <c r="H39" s="117" t="s">
        <v>4</v>
      </c>
      <c r="I39" s="125">
        <v>240</v>
      </c>
      <c r="J39" s="96">
        <f>'приложение 5 2020г'!K509</f>
        <v>0</v>
      </c>
    </row>
    <row r="40" spans="1:10" s="7" customFormat="1" ht="21.75" customHeight="1">
      <c r="A40" s="62" t="s">
        <v>90</v>
      </c>
      <c r="B40" s="113" t="s">
        <v>4</v>
      </c>
      <c r="C40" s="114" t="s">
        <v>70</v>
      </c>
      <c r="D40" s="114" t="s">
        <v>13</v>
      </c>
      <c r="E40" s="114" t="s">
        <v>454</v>
      </c>
      <c r="F40" s="125">
        <v>546</v>
      </c>
      <c r="G40" s="117" t="s">
        <v>35</v>
      </c>
      <c r="H40" s="117" t="s">
        <v>4</v>
      </c>
      <c r="I40" s="125">
        <v>610</v>
      </c>
      <c r="J40" s="96">
        <f>'приложение 5 2020г'!K510</f>
        <v>978.6</v>
      </c>
    </row>
    <row r="41" spans="1:10" s="7" customFormat="1" ht="45.75" customHeight="1">
      <c r="A41" s="62" t="s">
        <v>499</v>
      </c>
      <c r="B41" s="113" t="s">
        <v>4</v>
      </c>
      <c r="C41" s="114" t="s">
        <v>70</v>
      </c>
      <c r="D41" s="114" t="s">
        <v>35</v>
      </c>
      <c r="E41" s="114" t="s">
        <v>68</v>
      </c>
      <c r="F41" s="125"/>
      <c r="G41" s="117"/>
      <c r="H41" s="117"/>
      <c r="I41" s="125"/>
      <c r="J41" s="96">
        <f>J42</f>
        <v>700</v>
      </c>
    </row>
    <row r="42" spans="1:10" s="7" customFormat="1" ht="41.25" customHeight="1">
      <c r="A42" s="62" t="s">
        <v>498</v>
      </c>
      <c r="B42" s="113" t="s">
        <v>4</v>
      </c>
      <c r="C42" s="114" t="s">
        <v>70</v>
      </c>
      <c r="D42" s="114" t="s">
        <v>35</v>
      </c>
      <c r="E42" s="114" t="s">
        <v>238</v>
      </c>
      <c r="F42" s="125"/>
      <c r="G42" s="117"/>
      <c r="H42" s="117"/>
      <c r="I42" s="125"/>
      <c r="J42" s="96">
        <f>J43</f>
        <v>700</v>
      </c>
    </row>
    <row r="43" spans="1:10" s="7" customFormat="1" ht="29.25" customHeight="1">
      <c r="A43" s="62" t="s">
        <v>90</v>
      </c>
      <c r="B43" s="113" t="s">
        <v>4</v>
      </c>
      <c r="C43" s="114" t="s">
        <v>70</v>
      </c>
      <c r="D43" s="114" t="s">
        <v>35</v>
      </c>
      <c r="E43" s="114" t="s">
        <v>238</v>
      </c>
      <c r="F43" s="125">
        <v>546</v>
      </c>
      <c r="G43" s="117" t="s">
        <v>35</v>
      </c>
      <c r="H43" s="117" t="s">
        <v>4</v>
      </c>
      <c r="I43" s="125">
        <v>610</v>
      </c>
      <c r="J43" s="96">
        <f>'приложение 5 2020г'!K513</f>
        <v>700</v>
      </c>
    </row>
    <row r="44" spans="1:10" s="7" customFormat="1" ht="46.5" customHeight="1">
      <c r="A44" s="105" t="s">
        <v>241</v>
      </c>
      <c r="B44" s="113" t="s">
        <v>4</v>
      </c>
      <c r="C44" s="114" t="s">
        <v>77</v>
      </c>
      <c r="D44" s="114" t="s">
        <v>5</v>
      </c>
      <c r="E44" s="90" t="s">
        <v>68</v>
      </c>
      <c r="F44" s="125"/>
      <c r="G44" s="117"/>
      <c r="H44" s="117"/>
      <c r="I44" s="125"/>
      <c r="J44" s="96">
        <f>J45+J51+J58+J61+J67+J70+J73+J76+J64</f>
        <v>192139</v>
      </c>
    </row>
    <row r="45" spans="1:10" s="7" customFormat="1" ht="87" customHeight="1">
      <c r="A45" s="239" t="s">
        <v>242</v>
      </c>
      <c r="B45" s="100" t="s">
        <v>4</v>
      </c>
      <c r="C45" s="100" t="s">
        <v>77</v>
      </c>
      <c r="D45" s="100" t="s">
        <v>4</v>
      </c>
      <c r="E45" s="100" t="s">
        <v>68</v>
      </c>
      <c r="F45" s="125"/>
      <c r="G45" s="117"/>
      <c r="H45" s="117"/>
      <c r="I45" s="125"/>
      <c r="J45" s="122">
        <f>J46+J49</f>
        <v>104069.70000000001</v>
      </c>
    </row>
    <row r="46" spans="1:10" s="7" customFormat="1" ht="38.25">
      <c r="A46" s="105" t="s">
        <v>230</v>
      </c>
      <c r="B46" s="123" t="s">
        <v>4</v>
      </c>
      <c r="C46" s="156" t="s">
        <v>77</v>
      </c>
      <c r="D46" s="156" t="s">
        <v>4</v>
      </c>
      <c r="E46" s="85" t="s">
        <v>231</v>
      </c>
      <c r="F46" s="125"/>
      <c r="G46" s="117"/>
      <c r="H46" s="117"/>
      <c r="I46" s="125"/>
      <c r="J46" s="122">
        <f>J47+J48</f>
        <v>101075.1</v>
      </c>
    </row>
    <row r="47" spans="1:10" s="7" customFormat="1" ht="17.25" customHeight="1">
      <c r="A47" s="105" t="s">
        <v>90</v>
      </c>
      <c r="B47" s="78" t="s">
        <v>4</v>
      </c>
      <c r="C47" s="78" t="s">
        <v>77</v>
      </c>
      <c r="D47" s="78" t="s">
        <v>4</v>
      </c>
      <c r="E47" s="78" t="s">
        <v>231</v>
      </c>
      <c r="F47" s="125">
        <v>546</v>
      </c>
      <c r="G47" s="117" t="s">
        <v>35</v>
      </c>
      <c r="H47" s="117" t="s">
        <v>7</v>
      </c>
      <c r="I47" s="125">
        <v>610</v>
      </c>
      <c r="J47" s="96">
        <f>'приложение 5 2020г'!K519</f>
        <v>99314.6</v>
      </c>
    </row>
    <row r="48" spans="1:10" s="7" customFormat="1" ht="30" customHeight="1">
      <c r="A48" s="105" t="s">
        <v>78</v>
      </c>
      <c r="B48" s="123" t="s">
        <v>4</v>
      </c>
      <c r="C48" s="156" t="s">
        <v>77</v>
      </c>
      <c r="D48" s="156" t="s">
        <v>4</v>
      </c>
      <c r="E48" s="85" t="s">
        <v>231</v>
      </c>
      <c r="F48" s="125">
        <v>546</v>
      </c>
      <c r="G48" s="117" t="s">
        <v>35</v>
      </c>
      <c r="H48" s="117" t="s">
        <v>21</v>
      </c>
      <c r="I48" s="119">
        <v>240</v>
      </c>
      <c r="J48" s="102">
        <f>'приложение 5 2020г'!K581</f>
        <v>1760.5</v>
      </c>
    </row>
    <row r="49" spans="1:10" s="7" customFormat="1" ht="120" customHeight="1">
      <c r="A49" s="62" t="s">
        <v>524</v>
      </c>
      <c r="B49" s="180" t="s">
        <v>4</v>
      </c>
      <c r="C49" s="165" t="s">
        <v>77</v>
      </c>
      <c r="D49" s="165" t="s">
        <v>4</v>
      </c>
      <c r="E49" s="176" t="s">
        <v>525</v>
      </c>
      <c r="F49" s="125"/>
      <c r="G49" s="117"/>
      <c r="H49" s="117"/>
      <c r="I49" s="119"/>
      <c r="J49" s="102">
        <f>J50</f>
        <v>2994.6</v>
      </c>
    </row>
    <row r="50" spans="1:10" s="7" customFormat="1" ht="30" customHeight="1">
      <c r="A50" s="62" t="s">
        <v>90</v>
      </c>
      <c r="B50" s="180" t="s">
        <v>4</v>
      </c>
      <c r="C50" s="165" t="s">
        <v>77</v>
      </c>
      <c r="D50" s="165" t="s">
        <v>4</v>
      </c>
      <c r="E50" s="176" t="s">
        <v>525</v>
      </c>
      <c r="F50" s="137">
        <v>546</v>
      </c>
      <c r="G50" s="117" t="s">
        <v>35</v>
      </c>
      <c r="H50" s="117" t="s">
        <v>7</v>
      </c>
      <c r="I50" s="119">
        <v>610</v>
      </c>
      <c r="J50" s="102">
        <f>'приложение 5 2020г'!K521</f>
        <v>2994.6</v>
      </c>
    </row>
    <row r="51" spans="1:10" s="7" customFormat="1" ht="48" customHeight="1">
      <c r="A51" s="239" t="s">
        <v>244</v>
      </c>
      <c r="B51" s="78" t="s">
        <v>4</v>
      </c>
      <c r="C51" s="78" t="s">
        <v>77</v>
      </c>
      <c r="D51" s="78" t="s">
        <v>7</v>
      </c>
      <c r="E51" s="78" t="s">
        <v>68</v>
      </c>
      <c r="F51" s="125"/>
      <c r="G51" s="117"/>
      <c r="H51" s="117"/>
      <c r="I51" s="125"/>
      <c r="J51" s="122">
        <f>J52+J54+J56</f>
        <v>42403.600000000006</v>
      </c>
    </row>
    <row r="52" spans="1:10" s="7" customFormat="1" ht="30" customHeight="1">
      <c r="A52" s="105" t="s">
        <v>165</v>
      </c>
      <c r="B52" s="113" t="s">
        <v>4</v>
      </c>
      <c r="C52" s="114" t="s">
        <v>77</v>
      </c>
      <c r="D52" s="114" t="s">
        <v>7</v>
      </c>
      <c r="E52" s="90" t="s">
        <v>245</v>
      </c>
      <c r="F52" s="125"/>
      <c r="G52" s="117"/>
      <c r="H52" s="117"/>
      <c r="I52" s="125"/>
      <c r="J52" s="122">
        <f>J53</f>
        <v>34913.700000000004</v>
      </c>
    </row>
    <row r="53" spans="1:10" s="7" customFormat="1" ht="18" customHeight="1">
      <c r="A53" s="105" t="s">
        <v>90</v>
      </c>
      <c r="B53" s="100" t="s">
        <v>4</v>
      </c>
      <c r="C53" s="100" t="s">
        <v>77</v>
      </c>
      <c r="D53" s="100" t="s">
        <v>7</v>
      </c>
      <c r="E53" s="100" t="s">
        <v>245</v>
      </c>
      <c r="F53" s="125">
        <v>546</v>
      </c>
      <c r="G53" s="117" t="s">
        <v>35</v>
      </c>
      <c r="H53" s="117" t="s">
        <v>7</v>
      </c>
      <c r="I53" s="125">
        <v>610</v>
      </c>
      <c r="J53" s="96">
        <f>'приложение 5 2020г'!K524</f>
        <v>34913.700000000004</v>
      </c>
    </row>
    <row r="54" spans="1:10" s="7" customFormat="1" ht="53.25" customHeight="1">
      <c r="A54" s="133" t="s">
        <v>446</v>
      </c>
      <c r="B54" s="113" t="s">
        <v>4</v>
      </c>
      <c r="C54" s="114" t="s">
        <v>77</v>
      </c>
      <c r="D54" s="114" t="s">
        <v>7</v>
      </c>
      <c r="E54" s="90" t="s">
        <v>447</v>
      </c>
      <c r="F54" s="125"/>
      <c r="G54" s="117"/>
      <c r="H54" s="117"/>
      <c r="I54" s="125"/>
      <c r="J54" s="96">
        <f>J55</f>
        <v>5617.6</v>
      </c>
    </row>
    <row r="55" spans="1:10" s="7" customFormat="1" ht="18" customHeight="1">
      <c r="A55" s="133" t="s">
        <v>90</v>
      </c>
      <c r="B55" s="100" t="s">
        <v>4</v>
      </c>
      <c r="C55" s="100" t="s">
        <v>77</v>
      </c>
      <c r="D55" s="100" t="s">
        <v>7</v>
      </c>
      <c r="E55" s="90" t="s">
        <v>447</v>
      </c>
      <c r="F55" s="125">
        <v>546</v>
      </c>
      <c r="G55" s="117" t="s">
        <v>35</v>
      </c>
      <c r="H55" s="117" t="s">
        <v>7</v>
      </c>
      <c r="I55" s="125">
        <v>610</v>
      </c>
      <c r="J55" s="96">
        <f>'приложение 5 2020г'!K526</f>
        <v>5617.6</v>
      </c>
    </row>
    <row r="56" spans="1:10" s="7" customFormat="1" ht="47.25" customHeight="1">
      <c r="A56" s="109" t="s">
        <v>522</v>
      </c>
      <c r="B56" s="136" t="s">
        <v>4</v>
      </c>
      <c r="C56" s="98" t="s">
        <v>77</v>
      </c>
      <c r="D56" s="98" t="s">
        <v>7</v>
      </c>
      <c r="E56" s="99" t="s">
        <v>523</v>
      </c>
      <c r="F56" s="125"/>
      <c r="G56" s="117"/>
      <c r="H56" s="117"/>
      <c r="I56" s="125"/>
      <c r="J56" s="96">
        <f>J57</f>
        <v>1872.3</v>
      </c>
    </row>
    <row r="57" spans="1:10" s="7" customFormat="1" ht="23.25" customHeight="1">
      <c r="A57" s="109" t="s">
        <v>90</v>
      </c>
      <c r="B57" s="100" t="s">
        <v>4</v>
      </c>
      <c r="C57" s="100" t="s">
        <v>77</v>
      </c>
      <c r="D57" s="100" t="s">
        <v>7</v>
      </c>
      <c r="E57" s="100" t="s">
        <v>523</v>
      </c>
      <c r="F57" s="125">
        <v>546</v>
      </c>
      <c r="G57" s="117" t="s">
        <v>35</v>
      </c>
      <c r="H57" s="117" t="s">
        <v>7</v>
      </c>
      <c r="I57" s="125">
        <v>610</v>
      </c>
      <c r="J57" s="96">
        <f>'приложение 5 2020г'!K528</f>
        <v>1872.3</v>
      </c>
    </row>
    <row r="58" spans="1:10" s="7" customFormat="1" ht="47.25" customHeight="1">
      <c r="A58" s="133" t="s">
        <v>246</v>
      </c>
      <c r="B58" s="113" t="s">
        <v>4</v>
      </c>
      <c r="C58" s="114" t="s">
        <v>77</v>
      </c>
      <c r="D58" s="114" t="s">
        <v>9</v>
      </c>
      <c r="E58" s="90" t="s">
        <v>68</v>
      </c>
      <c r="F58" s="125"/>
      <c r="G58" s="117"/>
      <c r="H58" s="117"/>
      <c r="I58" s="125"/>
      <c r="J58" s="96">
        <f>J59</f>
        <v>11985.5</v>
      </c>
    </row>
    <row r="59" spans="1:10" s="7" customFormat="1" ht="57" customHeight="1">
      <c r="A59" s="237" t="s">
        <v>233</v>
      </c>
      <c r="B59" s="78" t="s">
        <v>4</v>
      </c>
      <c r="C59" s="78" t="s">
        <v>77</v>
      </c>
      <c r="D59" s="78" t="s">
        <v>9</v>
      </c>
      <c r="E59" s="78" t="s">
        <v>234</v>
      </c>
      <c r="F59" s="125"/>
      <c r="G59" s="117"/>
      <c r="H59" s="117"/>
      <c r="I59" s="125"/>
      <c r="J59" s="96">
        <f>J60</f>
        <v>11985.5</v>
      </c>
    </row>
    <row r="60" spans="1:10" s="7" customFormat="1" ht="21.75" customHeight="1">
      <c r="A60" s="105" t="s">
        <v>90</v>
      </c>
      <c r="B60" s="123" t="s">
        <v>4</v>
      </c>
      <c r="C60" s="156" t="s">
        <v>77</v>
      </c>
      <c r="D60" s="156" t="s">
        <v>9</v>
      </c>
      <c r="E60" s="85" t="s">
        <v>234</v>
      </c>
      <c r="F60" s="125">
        <v>546</v>
      </c>
      <c r="G60" s="117" t="s">
        <v>35</v>
      </c>
      <c r="H60" s="117" t="s">
        <v>7</v>
      </c>
      <c r="I60" s="125">
        <v>610</v>
      </c>
      <c r="J60" s="96">
        <f>'приложение 5 2020г'!K531</f>
        <v>11985.5</v>
      </c>
    </row>
    <row r="61" spans="1:10" s="7" customFormat="1" ht="29.25" customHeight="1">
      <c r="A61" s="105" t="s">
        <v>392</v>
      </c>
      <c r="B61" s="123" t="s">
        <v>4</v>
      </c>
      <c r="C61" s="156" t="s">
        <v>77</v>
      </c>
      <c r="D61" s="156" t="s">
        <v>21</v>
      </c>
      <c r="E61" s="85" t="s">
        <v>68</v>
      </c>
      <c r="F61" s="117"/>
      <c r="G61" s="117"/>
      <c r="H61" s="117"/>
      <c r="I61" s="119"/>
      <c r="J61" s="102">
        <f>J62</f>
        <v>3600</v>
      </c>
    </row>
    <row r="62" spans="1:10" s="7" customFormat="1" ht="15" customHeight="1">
      <c r="A62" s="105" t="s">
        <v>393</v>
      </c>
      <c r="B62" s="123" t="s">
        <v>4</v>
      </c>
      <c r="C62" s="156" t="s">
        <v>77</v>
      </c>
      <c r="D62" s="156" t="s">
        <v>21</v>
      </c>
      <c r="E62" s="85" t="s">
        <v>245</v>
      </c>
      <c r="F62" s="117"/>
      <c r="G62" s="117"/>
      <c r="H62" s="117"/>
      <c r="I62" s="119"/>
      <c r="J62" s="102">
        <f>J63</f>
        <v>3600</v>
      </c>
    </row>
    <row r="63" spans="1:10" s="7" customFormat="1" ht="19.5" customHeight="1">
      <c r="A63" s="105" t="s">
        <v>90</v>
      </c>
      <c r="B63" s="123" t="s">
        <v>4</v>
      </c>
      <c r="C63" s="156" t="s">
        <v>77</v>
      </c>
      <c r="D63" s="156" t="s">
        <v>21</v>
      </c>
      <c r="E63" s="85" t="s">
        <v>245</v>
      </c>
      <c r="F63" s="117" t="s">
        <v>367</v>
      </c>
      <c r="G63" s="117" t="s">
        <v>35</v>
      </c>
      <c r="H63" s="117" t="s">
        <v>7</v>
      </c>
      <c r="I63" s="119">
        <v>610</v>
      </c>
      <c r="J63" s="102">
        <f>'приложение 5 2020г'!K534</f>
        <v>3600</v>
      </c>
    </row>
    <row r="64" spans="1:10" s="7" customFormat="1" ht="40.5" customHeight="1">
      <c r="A64" s="188" t="s">
        <v>496</v>
      </c>
      <c r="B64" s="123" t="s">
        <v>4</v>
      </c>
      <c r="C64" s="156" t="s">
        <v>77</v>
      </c>
      <c r="D64" s="156" t="s">
        <v>45</v>
      </c>
      <c r="E64" s="85" t="s">
        <v>68</v>
      </c>
      <c r="F64" s="117"/>
      <c r="G64" s="117"/>
      <c r="H64" s="117"/>
      <c r="I64" s="119"/>
      <c r="J64" s="102">
        <f>J65</f>
        <v>1448</v>
      </c>
    </row>
    <row r="65" spans="1:10" s="7" customFormat="1" ht="36.75" customHeight="1">
      <c r="A65" s="188" t="s">
        <v>497</v>
      </c>
      <c r="B65" s="123" t="s">
        <v>4</v>
      </c>
      <c r="C65" s="156" t="s">
        <v>77</v>
      </c>
      <c r="D65" s="156" t="s">
        <v>45</v>
      </c>
      <c r="E65" s="85" t="s">
        <v>245</v>
      </c>
      <c r="F65" s="117"/>
      <c r="G65" s="117"/>
      <c r="H65" s="117"/>
      <c r="I65" s="119"/>
      <c r="J65" s="102">
        <f>J66</f>
        <v>1448</v>
      </c>
    </row>
    <row r="66" spans="1:10" s="7" customFormat="1" ht="19.5" customHeight="1">
      <c r="A66" s="105" t="s">
        <v>90</v>
      </c>
      <c r="B66" s="123" t="s">
        <v>4</v>
      </c>
      <c r="C66" s="156" t="s">
        <v>77</v>
      </c>
      <c r="D66" s="156" t="s">
        <v>45</v>
      </c>
      <c r="E66" s="85" t="s">
        <v>245</v>
      </c>
      <c r="F66" s="117" t="s">
        <v>367</v>
      </c>
      <c r="G66" s="117" t="s">
        <v>35</v>
      </c>
      <c r="H66" s="117" t="s">
        <v>7</v>
      </c>
      <c r="I66" s="119">
        <v>610</v>
      </c>
      <c r="J66" s="102">
        <f>'приложение 5 2020г'!K537</f>
        <v>1448</v>
      </c>
    </row>
    <row r="67" spans="1:10" s="7" customFormat="1" ht="34.5" customHeight="1">
      <c r="A67" s="188" t="s">
        <v>416</v>
      </c>
      <c r="B67" s="123" t="s">
        <v>4</v>
      </c>
      <c r="C67" s="156" t="s">
        <v>77</v>
      </c>
      <c r="D67" s="156" t="s">
        <v>17</v>
      </c>
      <c r="E67" s="85" t="s">
        <v>68</v>
      </c>
      <c r="F67" s="117"/>
      <c r="G67" s="117"/>
      <c r="H67" s="117"/>
      <c r="I67" s="119"/>
      <c r="J67" s="102">
        <f>J68</f>
        <v>21387.8</v>
      </c>
    </row>
    <row r="68" spans="1:10" s="7" customFormat="1" ht="36" customHeight="1">
      <c r="A68" s="188" t="s">
        <v>417</v>
      </c>
      <c r="B68" s="123" t="s">
        <v>4</v>
      </c>
      <c r="C68" s="156" t="s">
        <v>77</v>
      </c>
      <c r="D68" s="156" t="s">
        <v>17</v>
      </c>
      <c r="E68" s="85" t="s">
        <v>455</v>
      </c>
      <c r="F68" s="117"/>
      <c r="G68" s="117"/>
      <c r="H68" s="117"/>
      <c r="I68" s="119"/>
      <c r="J68" s="102">
        <f>J69</f>
        <v>21387.8</v>
      </c>
    </row>
    <row r="69" spans="1:10" s="7" customFormat="1" ht="19.5" customHeight="1">
      <c r="A69" s="105" t="s">
        <v>90</v>
      </c>
      <c r="B69" s="123" t="s">
        <v>4</v>
      </c>
      <c r="C69" s="156" t="s">
        <v>77</v>
      </c>
      <c r="D69" s="156" t="s">
        <v>17</v>
      </c>
      <c r="E69" s="85" t="s">
        <v>455</v>
      </c>
      <c r="F69" s="117" t="s">
        <v>367</v>
      </c>
      <c r="G69" s="117" t="s">
        <v>35</v>
      </c>
      <c r="H69" s="117" t="s">
        <v>7</v>
      </c>
      <c r="I69" s="119">
        <v>610</v>
      </c>
      <c r="J69" s="102">
        <f>'приложение 5 2020г'!K540</f>
        <v>21387.8</v>
      </c>
    </row>
    <row r="70" spans="1:10" s="7" customFormat="1" ht="32.25" customHeight="1">
      <c r="A70" s="188" t="s">
        <v>457</v>
      </c>
      <c r="B70" s="123" t="s">
        <v>4</v>
      </c>
      <c r="C70" s="156" t="s">
        <v>77</v>
      </c>
      <c r="D70" s="156" t="s">
        <v>458</v>
      </c>
      <c r="E70" s="85" t="s">
        <v>68</v>
      </c>
      <c r="F70" s="117"/>
      <c r="G70" s="117"/>
      <c r="H70" s="117"/>
      <c r="I70" s="119"/>
      <c r="J70" s="102">
        <f>J71</f>
        <v>2234.3999999999996</v>
      </c>
    </row>
    <row r="71" spans="1:10" s="7" customFormat="1" ht="66" customHeight="1">
      <c r="A71" s="188" t="s">
        <v>456</v>
      </c>
      <c r="B71" s="123" t="s">
        <v>4</v>
      </c>
      <c r="C71" s="156" t="s">
        <v>77</v>
      </c>
      <c r="D71" s="156" t="s">
        <v>458</v>
      </c>
      <c r="E71" s="85" t="s">
        <v>459</v>
      </c>
      <c r="F71" s="117"/>
      <c r="G71" s="117"/>
      <c r="H71" s="117"/>
      <c r="I71" s="119"/>
      <c r="J71" s="102">
        <f>J72</f>
        <v>2234.3999999999996</v>
      </c>
    </row>
    <row r="72" spans="1:10" s="7" customFormat="1" ht="19.5" customHeight="1">
      <c r="A72" s="105" t="s">
        <v>90</v>
      </c>
      <c r="B72" s="123" t="s">
        <v>4</v>
      </c>
      <c r="C72" s="156" t="s">
        <v>77</v>
      </c>
      <c r="D72" s="156" t="s">
        <v>458</v>
      </c>
      <c r="E72" s="85" t="s">
        <v>459</v>
      </c>
      <c r="F72" s="117" t="s">
        <v>367</v>
      </c>
      <c r="G72" s="117" t="s">
        <v>35</v>
      </c>
      <c r="H72" s="117" t="s">
        <v>7</v>
      </c>
      <c r="I72" s="119">
        <v>610</v>
      </c>
      <c r="J72" s="102">
        <f>'приложение 5 2020г'!K543</f>
        <v>2234.3999999999996</v>
      </c>
    </row>
    <row r="73" spans="1:10" s="7" customFormat="1" ht="60" customHeight="1">
      <c r="A73" s="62" t="s">
        <v>486</v>
      </c>
      <c r="B73" s="123" t="s">
        <v>4</v>
      </c>
      <c r="C73" s="156" t="s">
        <v>77</v>
      </c>
      <c r="D73" s="156" t="s">
        <v>484</v>
      </c>
      <c r="E73" s="156" t="s">
        <v>68</v>
      </c>
      <c r="F73" s="117"/>
      <c r="G73" s="117"/>
      <c r="H73" s="117"/>
      <c r="I73" s="119"/>
      <c r="J73" s="102">
        <f>J74</f>
        <v>0</v>
      </c>
    </row>
    <row r="74" spans="1:10" s="7" customFormat="1" ht="19.5" customHeight="1">
      <c r="A74" s="62" t="s">
        <v>487</v>
      </c>
      <c r="B74" s="123" t="s">
        <v>4</v>
      </c>
      <c r="C74" s="156" t="s">
        <v>77</v>
      </c>
      <c r="D74" s="156" t="s">
        <v>484</v>
      </c>
      <c r="E74" s="156" t="s">
        <v>485</v>
      </c>
      <c r="F74" s="117"/>
      <c r="G74" s="117"/>
      <c r="H74" s="117"/>
      <c r="I74" s="119"/>
      <c r="J74" s="102">
        <f>J75</f>
        <v>0</v>
      </c>
    </row>
    <row r="75" spans="1:10" s="7" customFormat="1" ht="19.5" customHeight="1">
      <c r="A75" s="62" t="s">
        <v>90</v>
      </c>
      <c r="B75" s="123" t="s">
        <v>4</v>
      </c>
      <c r="C75" s="156" t="s">
        <v>77</v>
      </c>
      <c r="D75" s="156" t="s">
        <v>484</v>
      </c>
      <c r="E75" s="156" t="s">
        <v>485</v>
      </c>
      <c r="F75" s="117" t="s">
        <v>367</v>
      </c>
      <c r="G75" s="117" t="s">
        <v>35</v>
      </c>
      <c r="H75" s="117" t="s">
        <v>7</v>
      </c>
      <c r="I75" s="119">
        <v>610</v>
      </c>
      <c r="J75" s="102">
        <f>'приложение 5 2020г'!K546</f>
        <v>0</v>
      </c>
    </row>
    <row r="76" spans="1:10" s="7" customFormat="1" ht="63" customHeight="1">
      <c r="A76" s="62" t="s">
        <v>567</v>
      </c>
      <c r="B76" s="123" t="s">
        <v>4</v>
      </c>
      <c r="C76" s="156" t="s">
        <v>77</v>
      </c>
      <c r="D76" s="156" t="s">
        <v>27</v>
      </c>
      <c r="E76" s="156" t="s">
        <v>68</v>
      </c>
      <c r="F76" s="117"/>
      <c r="G76" s="117"/>
      <c r="H76" s="117"/>
      <c r="I76" s="119"/>
      <c r="J76" s="102">
        <f>J77</f>
        <v>5010</v>
      </c>
    </row>
    <row r="77" spans="1:10" s="7" customFormat="1" ht="58.5" customHeight="1">
      <c r="A77" s="62" t="s">
        <v>568</v>
      </c>
      <c r="B77" s="123" t="s">
        <v>4</v>
      </c>
      <c r="C77" s="156" t="s">
        <v>77</v>
      </c>
      <c r="D77" s="156" t="s">
        <v>27</v>
      </c>
      <c r="E77" s="156" t="s">
        <v>488</v>
      </c>
      <c r="F77" s="117"/>
      <c r="G77" s="117"/>
      <c r="H77" s="117"/>
      <c r="I77" s="119"/>
      <c r="J77" s="102">
        <f>J78</f>
        <v>5010</v>
      </c>
    </row>
    <row r="78" spans="1:10" s="7" customFormat="1" ht="19.5" customHeight="1">
      <c r="A78" s="62" t="s">
        <v>90</v>
      </c>
      <c r="B78" s="123" t="s">
        <v>4</v>
      </c>
      <c r="C78" s="156" t="s">
        <v>77</v>
      </c>
      <c r="D78" s="156" t="s">
        <v>27</v>
      </c>
      <c r="E78" s="156" t="s">
        <v>488</v>
      </c>
      <c r="F78" s="117" t="s">
        <v>367</v>
      </c>
      <c r="G78" s="117" t="s">
        <v>35</v>
      </c>
      <c r="H78" s="117" t="s">
        <v>7</v>
      </c>
      <c r="I78" s="119">
        <v>610</v>
      </c>
      <c r="J78" s="102">
        <f>'приложение 5 2020г'!K549</f>
        <v>5010</v>
      </c>
    </row>
    <row r="79" spans="1:10" s="7" customFormat="1" ht="46.5" customHeight="1">
      <c r="A79" s="105" t="s">
        <v>247</v>
      </c>
      <c r="B79" s="123" t="s">
        <v>4</v>
      </c>
      <c r="C79" s="156" t="s">
        <v>3</v>
      </c>
      <c r="D79" s="156" t="s">
        <v>5</v>
      </c>
      <c r="E79" s="85" t="s">
        <v>68</v>
      </c>
      <c r="F79" s="125"/>
      <c r="G79" s="117"/>
      <c r="H79" s="117"/>
      <c r="I79" s="119"/>
      <c r="J79" s="102">
        <f>J80+J87+J90+J93+J96</f>
        <v>11286.3</v>
      </c>
    </row>
    <row r="80" spans="1:10" s="7" customFormat="1" ht="60" customHeight="1">
      <c r="A80" s="133" t="s">
        <v>248</v>
      </c>
      <c r="B80" s="78" t="s">
        <v>4</v>
      </c>
      <c r="C80" s="78" t="s">
        <v>3</v>
      </c>
      <c r="D80" s="78" t="s">
        <v>4</v>
      </c>
      <c r="E80" s="78" t="s">
        <v>68</v>
      </c>
      <c r="F80" s="125"/>
      <c r="G80" s="117"/>
      <c r="H80" s="117"/>
      <c r="I80" s="119"/>
      <c r="J80" s="102">
        <f>J81+J83+J85</f>
        <v>6897.4</v>
      </c>
    </row>
    <row r="81" spans="1:10" s="7" customFormat="1" ht="33.75" customHeight="1">
      <c r="A81" s="105" t="s">
        <v>165</v>
      </c>
      <c r="B81" s="113" t="s">
        <v>4</v>
      </c>
      <c r="C81" s="114" t="s">
        <v>3</v>
      </c>
      <c r="D81" s="114" t="s">
        <v>4</v>
      </c>
      <c r="E81" s="90" t="s">
        <v>249</v>
      </c>
      <c r="F81" s="125"/>
      <c r="G81" s="117"/>
      <c r="H81" s="117"/>
      <c r="I81" s="125"/>
      <c r="J81" s="96">
        <f>J82</f>
        <v>3647</v>
      </c>
    </row>
    <row r="82" spans="1:10" s="7" customFormat="1" ht="17.25" customHeight="1">
      <c r="A82" s="105" t="s">
        <v>90</v>
      </c>
      <c r="B82" s="100" t="s">
        <v>4</v>
      </c>
      <c r="C82" s="100" t="s">
        <v>3</v>
      </c>
      <c r="D82" s="100" t="s">
        <v>4</v>
      </c>
      <c r="E82" s="100" t="s">
        <v>249</v>
      </c>
      <c r="F82" s="125">
        <v>546</v>
      </c>
      <c r="G82" s="117" t="s">
        <v>35</v>
      </c>
      <c r="H82" s="117" t="s">
        <v>9</v>
      </c>
      <c r="I82" s="125">
        <v>610</v>
      </c>
      <c r="J82" s="96">
        <f>'приложение 5 2020г'!K555</f>
        <v>3647</v>
      </c>
    </row>
    <row r="83" spans="1:10" s="7" customFormat="1" ht="51.75" customHeight="1">
      <c r="A83" s="133" t="s">
        <v>446</v>
      </c>
      <c r="B83" s="113" t="s">
        <v>4</v>
      </c>
      <c r="C83" s="114" t="s">
        <v>3</v>
      </c>
      <c r="D83" s="114" t="s">
        <v>4</v>
      </c>
      <c r="E83" s="90" t="s">
        <v>447</v>
      </c>
      <c r="F83" s="125"/>
      <c r="G83" s="117"/>
      <c r="H83" s="117"/>
      <c r="I83" s="125"/>
      <c r="J83" s="96">
        <f>J84</f>
        <v>3180.4</v>
      </c>
    </row>
    <row r="84" spans="1:10" s="7" customFormat="1" ht="21.75" customHeight="1">
      <c r="A84" s="133" t="s">
        <v>90</v>
      </c>
      <c r="B84" s="100" t="s">
        <v>4</v>
      </c>
      <c r="C84" s="100" t="s">
        <v>3</v>
      </c>
      <c r="D84" s="100" t="s">
        <v>4</v>
      </c>
      <c r="E84" s="90" t="s">
        <v>447</v>
      </c>
      <c r="F84" s="125">
        <v>546</v>
      </c>
      <c r="G84" s="117" t="s">
        <v>35</v>
      </c>
      <c r="H84" s="117" t="s">
        <v>9</v>
      </c>
      <c r="I84" s="125">
        <v>610</v>
      </c>
      <c r="J84" s="96">
        <f>'приложение 5 2020г'!K557</f>
        <v>3180.4</v>
      </c>
    </row>
    <row r="85" spans="1:10" s="7" customFormat="1" ht="36" customHeight="1">
      <c r="A85" s="161" t="s">
        <v>512</v>
      </c>
      <c r="B85" s="136" t="s">
        <v>4</v>
      </c>
      <c r="C85" s="98" t="s">
        <v>3</v>
      </c>
      <c r="D85" s="98" t="s">
        <v>4</v>
      </c>
      <c r="E85" s="99" t="s">
        <v>513</v>
      </c>
      <c r="F85" s="125"/>
      <c r="G85" s="117"/>
      <c r="H85" s="117"/>
      <c r="I85" s="125"/>
      <c r="J85" s="96">
        <f>J86</f>
        <v>70</v>
      </c>
    </row>
    <row r="86" spans="1:10" s="7" customFormat="1" ht="21.75" customHeight="1">
      <c r="A86" s="109" t="s">
        <v>90</v>
      </c>
      <c r="B86" s="138" t="s">
        <v>4</v>
      </c>
      <c r="C86" s="100" t="s">
        <v>3</v>
      </c>
      <c r="D86" s="100" t="s">
        <v>4</v>
      </c>
      <c r="E86" s="100" t="s">
        <v>513</v>
      </c>
      <c r="F86" s="125">
        <v>546</v>
      </c>
      <c r="G86" s="117" t="s">
        <v>35</v>
      </c>
      <c r="H86" s="117" t="s">
        <v>9</v>
      </c>
      <c r="I86" s="125">
        <v>610</v>
      </c>
      <c r="J86" s="96">
        <f>'приложение 5 2020г'!K563</f>
        <v>70</v>
      </c>
    </row>
    <row r="87" spans="1:10" s="7" customFormat="1" ht="45" customHeight="1">
      <c r="A87" s="105" t="s">
        <v>250</v>
      </c>
      <c r="B87" s="113" t="s">
        <v>4</v>
      </c>
      <c r="C87" s="114" t="s">
        <v>3</v>
      </c>
      <c r="D87" s="114" t="s">
        <v>7</v>
      </c>
      <c r="E87" s="90" t="s">
        <v>68</v>
      </c>
      <c r="F87" s="125"/>
      <c r="G87" s="117"/>
      <c r="H87" s="117"/>
      <c r="I87" s="125"/>
      <c r="J87" s="96">
        <f>J88</f>
        <v>3010</v>
      </c>
    </row>
    <row r="88" spans="1:10" s="7" customFormat="1" ht="36.75" customHeight="1">
      <c r="A88" s="139" t="s">
        <v>251</v>
      </c>
      <c r="B88" s="100" t="s">
        <v>4</v>
      </c>
      <c r="C88" s="100" t="s">
        <v>3</v>
      </c>
      <c r="D88" s="100" t="s">
        <v>7</v>
      </c>
      <c r="E88" s="100" t="s">
        <v>252</v>
      </c>
      <c r="F88" s="125"/>
      <c r="G88" s="117"/>
      <c r="H88" s="117"/>
      <c r="I88" s="125"/>
      <c r="J88" s="96">
        <f>J89</f>
        <v>3010</v>
      </c>
    </row>
    <row r="89" spans="1:10" s="7" customFormat="1" ht="36" customHeight="1">
      <c r="A89" s="139" t="s">
        <v>114</v>
      </c>
      <c r="B89" s="113" t="s">
        <v>4</v>
      </c>
      <c r="C89" s="114" t="s">
        <v>3</v>
      </c>
      <c r="D89" s="114" t="s">
        <v>7</v>
      </c>
      <c r="E89" s="90" t="s">
        <v>252</v>
      </c>
      <c r="F89" s="125">
        <v>546</v>
      </c>
      <c r="G89" s="117" t="s">
        <v>35</v>
      </c>
      <c r="H89" s="117" t="s">
        <v>9</v>
      </c>
      <c r="I89" s="125">
        <v>630</v>
      </c>
      <c r="J89" s="96">
        <f>'приложение 5 2020г'!K566</f>
        <v>3010</v>
      </c>
    </row>
    <row r="90" spans="1:10" s="7" customFormat="1" ht="36" customHeight="1">
      <c r="A90" s="239" t="s">
        <v>260</v>
      </c>
      <c r="B90" s="100" t="s">
        <v>4</v>
      </c>
      <c r="C90" s="100" t="s">
        <v>3</v>
      </c>
      <c r="D90" s="100" t="s">
        <v>9</v>
      </c>
      <c r="E90" s="100" t="s">
        <v>68</v>
      </c>
      <c r="F90" s="125"/>
      <c r="G90" s="117"/>
      <c r="H90" s="117"/>
      <c r="I90" s="125"/>
      <c r="J90" s="96">
        <f>J91</f>
        <v>200</v>
      </c>
    </row>
    <row r="91" spans="1:10" s="7" customFormat="1" ht="20.25" customHeight="1">
      <c r="A91" s="154" t="s">
        <v>261</v>
      </c>
      <c r="B91" s="113" t="s">
        <v>4</v>
      </c>
      <c r="C91" s="114" t="s">
        <v>3</v>
      </c>
      <c r="D91" s="114" t="s">
        <v>9</v>
      </c>
      <c r="E91" s="90" t="s">
        <v>262</v>
      </c>
      <c r="F91" s="125"/>
      <c r="G91" s="117"/>
      <c r="H91" s="117"/>
      <c r="I91" s="125"/>
      <c r="J91" s="96">
        <f>J92</f>
        <v>200</v>
      </c>
    </row>
    <row r="92" spans="1:10" s="7" customFormat="1" ht="21" customHeight="1">
      <c r="A92" s="105" t="s">
        <v>90</v>
      </c>
      <c r="B92" s="100" t="s">
        <v>4</v>
      </c>
      <c r="C92" s="100" t="s">
        <v>3</v>
      </c>
      <c r="D92" s="100" t="s">
        <v>9</v>
      </c>
      <c r="E92" s="100" t="s">
        <v>262</v>
      </c>
      <c r="F92" s="125">
        <v>546</v>
      </c>
      <c r="G92" s="117" t="s">
        <v>35</v>
      </c>
      <c r="H92" s="117" t="s">
        <v>35</v>
      </c>
      <c r="I92" s="125">
        <v>610</v>
      </c>
      <c r="J92" s="96">
        <f>'приложение 5 2020г'!K572</f>
        <v>200</v>
      </c>
    </row>
    <row r="93" spans="1:10" s="7" customFormat="1" ht="39.75" customHeight="1">
      <c r="A93" s="240" t="s">
        <v>442</v>
      </c>
      <c r="B93" s="126" t="s">
        <v>4</v>
      </c>
      <c r="C93" s="98" t="s">
        <v>3</v>
      </c>
      <c r="D93" s="98" t="s">
        <v>11</v>
      </c>
      <c r="E93" s="130" t="s">
        <v>262</v>
      </c>
      <c r="F93" s="125"/>
      <c r="G93" s="117"/>
      <c r="H93" s="117"/>
      <c r="I93" s="125"/>
      <c r="J93" s="96">
        <f>J94</f>
        <v>450</v>
      </c>
    </row>
    <row r="94" spans="1:10" s="7" customFormat="1" ht="21" customHeight="1">
      <c r="A94" s="241" t="s">
        <v>443</v>
      </c>
      <c r="B94" s="126" t="s">
        <v>4</v>
      </c>
      <c r="C94" s="98" t="s">
        <v>3</v>
      </c>
      <c r="D94" s="98" t="s">
        <v>11</v>
      </c>
      <c r="E94" s="130" t="s">
        <v>262</v>
      </c>
      <c r="F94" s="125"/>
      <c r="G94" s="117"/>
      <c r="H94" s="117"/>
      <c r="I94" s="125"/>
      <c r="J94" s="96">
        <f>J95</f>
        <v>450</v>
      </c>
    </row>
    <row r="95" spans="1:10" s="7" customFormat="1" ht="21" customHeight="1">
      <c r="A95" s="241" t="s">
        <v>90</v>
      </c>
      <c r="B95" s="100" t="s">
        <v>4</v>
      </c>
      <c r="C95" s="100" t="s">
        <v>3</v>
      </c>
      <c r="D95" s="100" t="s">
        <v>11</v>
      </c>
      <c r="E95" s="100" t="s">
        <v>262</v>
      </c>
      <c r="F95" s="125">
        <v>546</v>
      </c>
      <c r="G95" s="117" t="s">
        <v>35</v>
      </c>
      <c r="H95" s="117" t="s">
        <v>35</v>
      </c>
      <c r="I95" s="125">
        <v>610</v>
      </c>
      <c r="J95" s="96">
        <f>'приложение 5 2020г'!K575</f>
        <v>450</v>
      </c>
    </row>
    <row r="96" spans="1:10" s="7" customFormat="1" ht="30.75" customHeight="1">
      <c r="A96" s="62" t="s">
        <v>560</v>
      </c>
      <c r="B96" s="123" t="s">
        <v>4</v>
      </c>
      <c r="C96" s="156" t="s">
        <v>3</v>
      </c>
      <c r="D96" s="156" t="s">
        <v>484</v>
      </c>
      <c r="E96" s="156" t="s">
        <v>68</v>
      </c>
      <c r="F96" s="125"/>
      <c r="G96" s="117"/>
      <c r="H96" s="117"/>
      <c r="I96" s="125"/>
      <c r="J96" s="96">
        <f>J97</f>
        <v>728.9</v>
      </c>
    </row>
    <row r="97" spans="1:10" s="7" customFormat="1" ht="42" customHeight="1">
      <c r="A97" s="62" t="s">
        <v>561</v>
      </c>
      <c r="B97" s="123" t="s">
        <v>4</v>
      </c>
      <c r="C97" s="156" t="s">
        <v>3</v>
      </c>
      <c r="D97" s="156" t="s">
        <v>484</v>
      </c>
      <c r="E97" s="156" t="s">
        <v>485</v>
      </c>
      <c r="F97" s="125"/>
      <c r="G97" s="117"/>
      <c r="H97" s="117"/>
      <c r="I97" s="125"/>
      <c r="J97" s="96">
        <f>J98</f>
        <v>728.9</v>
      </c>
    </row>
    <row r="98" spans="1:10" s="7" customFormat="1" ht="21" customHeight="1">
      <c r="A98" s="62" t="s">
        <v>90</v>
      </c>
      <c r="B98" s="123" t="s">
        <v>4</v>
      </c>
      <c r="C98" s="156" t="s">
        <v>3</v>
      </c>
      <c r="D98" s="156" t="s">
        <v>484</v>
      </c>
      <c r="E98" s="156" t="s">
        <v>485</v>
      </c>
      <c r="F98" s="125">
        <v>546</v>
      </c>
      <c r="G98" s="117" t="s">
        <v>35</v>
      </c>
      <c r="H98" s="117" t="s">
        <v>9</v>
      </c>
      <c r="I98" s="125">
        <v>610</v>
      </c>
      <c r="J98" s="96">
        <f>'приложение 5 2020г'!K561</f>
        <v>728.9</v>
      </c>
    </row>
    <row r="99" spans="1:10" s="7" customFormat="1" ht="55.5" customHeight="1">
      <c r="A99" s="105" t="s">
        <v>273</v>
      </c>
      <c r="B99" s="113" t="s">
        <v>4</v>
      </c>
      <c r="C99" s="114" t="s">
        <v>274</v>
      </c>
      <c r="D99" s="114" t="s">
        <v>5</v>
      </c>
      <c r="E99" s="90" t="s">
        <v>68</v>
      </c>
      <c r="F99" s="125"/>
      <c r="G99" s="117"/>
      <c r="H99" s="117"/>
      <c r="I99" s="125"/>
      <c r="J99" s="96">
        <f>J100</f>
        <v>4135.6</v>
      </c>
    </row>
    <row r="100" spans="1:10" s="7" customFormat="1" ht="36.75" customHeight="1">
      <c r="A100" s="239" t="s">
        <v>275</v>
      </c>
      <c r="B100" s="100" t="s">
        <v>4</v>
      </c>
      <c r="C100" s="100" t="s">
        <v>274</v>
      </c>
      <c r="D100" s="100" t="s">
        <v>4</v>
      </c>
      <c r="E100" s="100" t="s">
        <v>68</v>
      </c>
      <c r="F100" s="125"/>
      <c r="G100" s="117"/>
      <c r="H100" s="117"/>
      <c r="I100" s="125"/>
      <c r="J100" s="122">
        <f>J101+J105</f>
        <v>4135.6</v>
      </c>
    </row>
    <row r="101" spans="1:10" s="7" customFormat="1" ht="30.75" customHeight="1">
      <c r="A101" s="105" t="s">
        <v>276</v>
      </c>
      <c r="B101" s="113" t="s">
        <v>4</v>
      </c>
      <c r="C101" s="114" t="s">
        <v>274</v>
      </c>
      <c r="D101" s="114" t="s">
        <v>4</v>
      </c>
      <c r="E101" s="90" t="s">
        <v>72</v>
      </c>
      <c r="F101" s="125"/>
      <c r="G101" s="117"/>
      <c r="H101" s="117"/>
      <c r="I101" s="125"/>
      <c r="J101" s="122">
        <f>J102+J103+J104</f>
        <v>3857</v>
      </c>
    </row>
    <row r="102" spans="1:10" s="7" customFormat="1" ht="30.75" customHeight="1">
      <c r="A102" s="105" t="s">
        <v>73</v>
      </c>
      <c r="B102" s="100" t="s">
        <v>4</v>
      </c>
      <c r="C102" s="100" t="s">
        <v>274</v>
      </c>
      <c r="D102" s="100" t="s">
        <v>4</v>
      </c>
      <c r="E102" s="100" t="s">
        <v>72</v>
      </c>
      <c r="F102" s="125">
        <v>546</v>
      </c>
      <c r="G102" s="117" t="s">
        <v>35</v>
      </c>
      <c r="H102" s="117" t="s">
        <v>21</v>
      </c>
      <c r="I102" s="125">
        <v>120</v>
      </c>
      <c r="J102" s="96">
        <f>'приложение 5 2020г'!K585</f>
        <v>3434</v>
      </c>
    </row>
    <row r="103" spans="1:10" s="7" customFormat="1" ht="30.75" customHeight="1">
      <c r="A103" s="105" t="s">
        <v>78</v>
      </c>
      <c r="B103" s="113" t="s">
        <v>4</v>
      </c>
      <c r="C103" s="114" t="s">
        <v>274</v>
      </c>
      <c r="D103" s="114" t="s">
        <v>4</v>
      </c>
      <c r="E103" s="90" t="s">
        <v>72</v>
      </c>
      <c r="F103" s="125">
        <v>546</v>
      </c>
      <c r="G103" s="117" t="s">
        <v>35</v>
      </c>
      <c r="H103" s="117" t="s">
        <v>21</v>
      </c>
      <c r="I103" s="125">
        <v>240</v>
      </c>
      <c r="J103" s="96">
        <f>'приложение 5 2020г'!K586</f>
        <v>413</v>
      </c>
    </row>
    <row r="104" spans="1:10" s="7" customFormat="1" ht="19.5" customHeight="1">
      <c r="A104" s="105" t="s">
        <v>80</v>
      </c>
      <c r="B104" s="113" t="s">
        <v>4</v>
      </c>
      <c r="C104" s="114" t="s">
        <v>274</v>
      </c>
      <c r="D104" s="114" t="s">
        <v>4</v>
      </c>
      <c r="E104" s="90" t="s">
        <v>72</v>
      </c>
      <c r="F104" s="125">
        <v>546</v>
      </c>
      <c r="G104" s="117" t="s">
        <v>35</v>
      </c>
      <c r="H104" s="117" t="s">
        <v>21</v>
      </c>
      <c r="I104" s="125">
        <v>850</v>
      </c>
      <c r="J104" s="96">
        <f>'приложение 5 2020г'!K587</f>
        <v>10</v>
      </c>
    </row>
    <row r="105" spans="1:10" s="7" customFormat="1" ht="49.5" customHeight="1">
      <c r="A105" s="109" t="s">
        <v>446</v>
      </c>
      <c r="B105" s="113" t="s">
        <v>4</v>
      </c>
      <c r="C105" s="114" t="s">
        <v>274</v>
      </c>
      <c r="D105" s="114" t="s">
        <v>4</v>
      </c>
      <c r="E105" s="114" t="s">
        <v>447</v>
      </c>
      <c r="F105" s="125">
        <v>546</v>
      </c>
      <c r="G105" s="117" t="s">
        <v>35</v>
      </c>
      <c r="H105" s="117" t="s">
        <v>21</v>
      </c>
      <c r="I105" s="125"/>
      <c r="J105" s="96">
        <v>278.6</v>
      </c>
    </row>
    <row r="106" spans="1:10" s="7" customFormat="1" ht="38.25" customHeight="1">
      <c r="A106" s="62" t="s">
        <v>73</v>
      </c>
      <c r="B106" s="113" t="s">
        <v>4</v>
      </c>
      <c r="C106" s="114" t="s">
        <v>274</v>
      </c>
      <c r="D106" s="114" t="s">
        <v>4</v>
      </c>
      <c r="E106" s="114" t="s">
        <v>447</v>
      </c>
      <c r="F106" s="125">
        <v>546</v>
      </c>
      <c r="G106" s="117" t="s">
        <v>35</v>
      </c>
      <c r="H106" s="117" t="s">
        <v>21</v>
      </c>
      <c r="I106" s="125">
        <v>120</v>
      </c>
      <c r="J106" s="96">
        <f>'приложение 5 2020г'!K589</f>
        <v>708.3</v>
      </c>
    </row>
    <row r="107" spans="1:10" s="7" customFormat="1" ht="48.75" customHeight="1">
      <c r="A107" s="242" t="s">
        <v>196</v>
      </c>
      <c r="B107" s="203" t="s">
        <v>7</v>
      </c>
      <c r="C107" s="204" t="s">
        <v>67</v>
      </c>
      <c r="D107" s="204" t="s">
        <v>5</v>
      </c>
      <c r="E107" s="204" t="s">
        <v>68</v>
      </c>
      <c r="F107" s="112"/>
      <c r="G107" s="112"/>
      <c r="H107" s="112"/>
      <c r="I107" s="235"/>
      <c r="J107" s="243">
        <f>J108+J120+J143+J164+J177+J187+J206+J228</f>
        <v>74334.21</v>
      </c>
    </row>
    <row r="108" spans="1:10" s="7" customFormat="1" ht="32.25" customHeight="1">
      <c r="A108" s="154" t="s">
        <v>253</v>
      </c>
      <c r="B108" s="113" t="s">
        <v>7</v>
      </c>
      <c r="C108" s="114" t="s">
        <v>70</v>
      </c>
      <c r="D108" s="114" t="s">
        <v>5</v>
      </c>
      <c r="E108" s="114" t="s">
        <v>68</v>
      </c>
      <c r="F108" s="117"/>
      <c r="G108" s="87"/>
      <c r="H108" s="117"/>
      <c r="I108" s="125"/>
      <c r="J108" s="96">
        <f>J109+J114+J117</f>
        <v>8858.7</v>
      </c>
    </row>
    <row r="109" spans="1:10" s="7" customFormat="1" ht="48" customHeight="1">
      <c r="A109" s="154" t="s">
        <v>254</v>
      </c>
      <c r="B109" s="100" t="s">
        <v>7</v>
      </c>
      <c r="C109" s="100" t="s">
        <v>70</v>
      </c>
      <c r="D109" s="100" t="s">
        <v>4</v>
      </c>
      <c r="E109" s="100" t="s">
        <v>68</v>
      </c>
      <c r="F109" s="117"/>
      <c r="G109" s="87"/>
      <c r="H109" s="117"/>
      <c r="I109" s="125"/>
      <c r="J109" s="96">
        <f>J110+J112</f>
        <v>8358.7</v>
      </c>
    </row>
    <row r="110" spans="1:10" s="7" customFormat="1" ht="32.25" customHeight="1">
      <c r="A110" s="105" t="s">
        <v>165</v>
      </c>
      <c r="B110" s="113" t="s">
        <v>7</v>
      </c>
      <c r="C110" s="114" t="s">
        <v>70</v>
      </c>
      <c r="D110" s="114" t="s">
        <v>4</v>
      </c>
      <c r="E110" s="114" t="s">
        <v>255</v>
      </c>
      <c r="F110" s="117"/>
      <c r="G110" s="87"/>
      <c r="H110" s="117"/>
      <c r="I110" s="125"/>
      <c r="J110" s="96">
        <f>J111</f>
        <v>6157</v>
      </c>
    </row>
    <row r="111" spans="1:10" s="7" customFormat="1" ht="18.75" customHeight="1">
      <c r="A111" s="107" t="s">
        <v>90</v>
      </c>
      <c r="B111" s="100" t="s">
        <v>7</v>
      </c>
      <c r="C111" s="100" t="s">
        <v>70</v>
      </c>
      <c r="D111" s="100" t="s">
        <v>4</v>
      </c>
      <c r="E111" s="100" t="s">
        <v>255</v>
      </c>
      <c r="F111" s="117" t="s">
        <v>346</v>
      </c>
      <c r="G111" s="87" t="s">
        <v>35</v>
      </c>
      <c r="H111" s="117" t="s">
        <v>9</v>
      </c>
      <c r="I111" s="125">
        <v>610</v>
      </c>
      <c r="J111" s="96">
        <f>'приложение 5 2020г'!K39</f>
        <v>6157</v>
      </c>
    </row>
    <row r="112" spans="1:10" s="7" customFormat="1" ht="55.5" customHeight="1">
      <c r="A112" s="133" t="s">
        <v>446</v>
      </c>
      <c r="B112" s="113" t="s">
        <v>7</v>
      </c>
      <c r="C112" s="114" t="s">
        <v>70</v>
      </c>
      <c r="D112" s="114" t="s">
        <v>4</v>
      </c>
      <c r="E112" s="90" t="s">
        <v>447</v>
      </c>
      <c r="F112" s="117"/>
      <c r="G112" s="87"/>
      <c r="H112" s="117"/>
      <c r="I112" s="125"/>
      <c r="J112" s="96">
        <f>J113</f>
        <v>2201.7</v>
      </c>
    </row>
    <row r="113" spans="1:10" s="7" customFormat="1" ht="18.75" customHeight="1">
      <c r="A113" s="133" t="s">
        <v>90</v>
      </c>
      <c r="B113" s="100" t="s">
        <v>7</v>
      </c>
      <c r="C113" s="100" t="s">
        <v>70</v>
      </c>
      <c r="D113" s="100" t="s">
        <v>4</v>
      </c>
      <c r="E113" s="90" t="s">
        <v>447</v>
      </c>
      <c r="F113" s="117" t="s">
        <v>346</v>
      </c>
      <c r="G113" s="87" t="s">
        <v>35</v>
      </c>
      <c r="H113" s="117" t="s">
        <v>9</v>
      </c>
      <c r="I113" s="125">
        <v>610</v>
      </c>
      <c r="J113" s="96">
        <f>'приложение 5 2020г'!K41</f>
        <v>2201.7</v>
      </c>
    </row>
    <row r="114" spans="1:10" s="7" customFormat="1" ht="42.75" customHeight="1">
      <c r="A114" s="107" t="s">
        <v>500</v>
      </c>
      <c r="B114" s="113" t="s">
        <v>7</v>
      </c>
      <c r="C114" s="114" t="s">
        <v>70</v>
      </c>
      <c r="D114" s="114" t="s">
        <v>7</v>
      </c>
      <c r="E114" s="90" t="s">
        <v>68</v>
      </c>
      <c r="F114" s="117"/>
      <c r="G114" s="87"/>
      <c r="H114" s="117"/>
      <c r="I114" s="125"/>
      <c r="J114" s="96">
        <f>J115</f>
        <v>0</v>
      </c>
    </row>
    <row r="115" spans="1:10" s="7" customFormat="1" ht="33.75" customHeight="1">
      <c r="A115" s="105" t="s">
        <v>165</v>
      </c>
      <c r="B115" s="113" t="s">
        <v>7</v>
      </c>
      <c r="C115" s="114" t="s">
        <v>70</v>
      </c>
      <c r="D115" s="114" t="s">
        <v>7</v>
      </c>
      <c r="E115" s="114" t="s">
        <v>255</v>
      </c>
      <c r="F115" s="117"/>
      <c r="G115" s="87"/>
      <c r="H115" s="117"/>
      <c r="I115" s="125"/>
      <c r="J115" s="96">
        <f>J116</f>
        <v>0</v>
      </c>
    </row>
    <row r="116" spans="1:10" s="7" customFormat="1" ht="18.75" customHeight="1">
      <c r="A116" s="107" t="s">
        <v>90</v>
      </c>
      <c r="B116" s="100" t="s">
        <v>7</v>
      </c>
      <c r="C116" s="100" t="s">
        <v>70</v>
      </c>
      <c r="D116" s="100" t="s">
        <v>7</v>
      </c>
      <c r="E116" s="100" t="s">
        <v>255</v>
      </c>
      <c r="F116" s="117" t="s">
        <v>346</v>
      </c>
      <c r="G116" s="87" t="s">
        <v>35</v>
      </c>
      <c r="H116" s="117" t="s">
        <v>9</v>
      </c>
      <c r="I116" s="125">
        <v>610</v>
      </c>
      <c r="J116" s="96">
        <f>'приложение 5 2020г'!K44</f>
        <v>0</v>
      </c>
    </row>
    <row r="117" spans="1:10" s="7" customFormat="1" ht="30.75" customHeight="1">
      <c r="A117" s="105" t="s">
        <v>501</v>
      </c>
      <c r="B117" s="113" t="s">
        <v>7</v>
      </c>
      <c r="C117" s="114" t="s">
        <v>70</v>
      </c>
      <c r="D117" s="114" t="s">
        <v>11</v>
      </c>
      <c r="E117" s="90" t="s">
        <v>68</v>
      </c>
      <c r="F117" s="117"/>
      <c r="G117" s="87"/>
      <c r="H117" s="117"/>
      <c r="I117" s="125"/>
      <c r="J117" s="96">
        <f>J118</f>
        <v>500</v>
      </c>
    </row>
    <row r="118" spans="1:10" s="7" customFormat="1" ht="30" customHeight="1">
      <c r="A118" s="105" t="s">
        <v>502</v>
      </c>
      <c r="B118" s="113" t="s">
        <v>7</v>
      </c>
      <c r="C118" s="114" t="s">
        <v>70</v>
      </c>
      <c r="D118" s="114" t="s">
        <v>11</v>
      </c>
      <c r="E118" s="114" t="s">
        <v>255</v>
      </c>
      <c r="F118" s="117"/>
      <c r="G118" s="87"/>
      <c r="H118" s="117"/>
      <c r="I118" s="125"/>
      <c r="J118" s="96">
        <f>J119</f>
        <v>500</v>
      </c>
    </row>
    <row r="119" spans="1:10" s="7" customFormat="1" ht="18.75" customHeight="1">
      <c r="A119" s="107" t="s">
        <v>90</v>
      </c>
      <c r="B119" s="100" t="s">
        <v>7</v>
      </c>
      <c r="C119" s="100" t="s">
        <v>70</v>
      </c>
      <c r="D119" s="100" t="s">
        <v>11</v>
      </c>
      <c r="E119" s="100" t="s">
        <v>255</v>
      </c>
      <c r="F119" s="117" t="s">
        <v>346</v>
      </c>
      <c r="G119" s="87" t="s">
        <v>35</v>
      </c>
      <c r="H119" s="117" t="s">
        <v>9</v>
      </c>
      <c r="I119" s="125">
        <v>610</v>
      </c>
      <c r="J119" s="96">
        <f>'приложение 5 2020г'!K47</f>
        <v>500</v>
      </c>
    </row>
    <row r="120" spans="1:10" s="7" customFormat="1" ht="28.5" customHeight="1">
      <c r="A120" s="154" t="s">
        <v>278</v>
      </c>
      <c r="B120" s="113" t="s">
        <v>7</v>
      </c>
      <c r="C120" s="114" t="s">
        <v>77</v>
      </c>
      <c r="D120" s="114" t="s">
        <v>5</v>
      </c>
      <c r="E120" s="114" t="s">
        <v>68</v>
      </c>
      <c r="F120" s="117"/>
      <c r="G120" s="87"/>
      <c r="H120" s="117"/>
      <c r="I120" s="125"/>
      <c r="J120" s="96">
        <f>J121+J129+J126+J134+J137+J140</f>
        <v>15578.3</v>
      </c>
    </row>
    <row r="121" spans="1:10" s="7" customFormat="1" ht="32.25" customHeight="1">
      <c r="A121" s="154" t="s">
        <v>279</v>
      </c>
      <c r="B121" s="100" t="s">
        <v>7</v>
      </c>
      <c r="C121" s="100" t="s">
        <v>77</v>
      </c>
      <c r="D121" s="100" t="s">
        <v>4</v>
      </c>
      <c r="E121" s="100" t="s">
        <v>68</v>
      </c>
      <c r="F121" s="117"/>
      <c r="G121" s="87"/>
      <c r="H121" s="117"/>
      <c r="I121" s="125"/>
      <c r="J121" s="96">
        <f>J122+J124</f>
        <v>12485.8</v>
      </c>
    </row>
    <row r="122" spans="1:10" s="7" customFormat="1" ht="18" customHeight="1">
      <c r="A122" s="107" t="s">
        <v>280</v>
      </c>
      <c r="B122" s="113" t="s">
        <v>7</v>
      </c>
      <c r="C122" s="114" t="s">
        <v>77</v>
      </c>
      <c r="D122" s="114" t="s">
        <v>4</v>
      </c>
      <c r="E122" s="90" t="s">
        <v>281</v>
      </c>
      <c r="F122" s="117"/>
      <c r="G122" s="87"/>
      <c r="H122" s="117"/>
      <c r="I122" s="125"/>
      <c r="J122" s="96">
        <f>J123</f>
        <v>9524.8</v>
      </c>
    </row>
    <row r="123" spans="1:10" s="7" customFormat="1" ht="21" customHeight="1">
      <c r="A123" s="107" t="s">
        <v>90</v>
      </c>
      <c r="B123" s="100" t="s">
        <v>7</v>
      </c>
      <c r="C123" s="100" t="s">
        <v>77</v>
      </c>
      <c r="D123" s="100" t="s">
        <v>4</v>
      </c>
      <c r="E123" s="100" t="s">
        <v>281</v>
      </c>
      <c r="F123" s="117" t="s">
        <v>346</v>
      </c>
      <c r="G123" s="87" t="s">
        <v>40</v>
      </c>
      <c r="H123" s="117" t="s">
        <v>4</v>
      </c>
      <c r="I123" s="125">
        <v>610</v>
      </c>
      <c r="J123" s="96">
        <f>'приложение 5 2020г'!K72</f>
        <v>9524.8</v>
      </c>
    </row>
    <row r="124" spans="1:10" s="7" customFormat="1" ht="39" customHeight="1">
      <c r="A124" s="133" t="s">
        <v>446</v>
      </c>
      <c r="B124" s="113" t="s">
        <v>7</v>
      </c>
      <c r="C124" s="114" t="s">
        <v>77</v>
      </c>
      <c r="D124" s="114" t="s">
        <v>4</v>
      </c>
      <c r="E124" s="90" t="s">
        <v>447</v>
      </c>
      <c r="F124" s="117"/>
      <c r="G124" s="87"/>
      <c r="H124" s="117"/>
      <c r="I124" s="125"/>
      <c r="J124" s="96">
        <f>J125</f>
        <v>2961</v>
      </c>
    </row>
    <row r="125" spans="1:10" s="7" customFormat="1" ht="24" customHeight="1">
      <c r="A125" s="133" t="s">
        <v>90</v>
      </c>
      <c r="B125" s="100" t="s">
        <v>7</v>
      </c>
      <c r="C125" s="100" t="s">
        <v>77</v>
      </c>
      <c r="D125" s="100" t="s">
        <v>4</v>
      </c>
      <c r="E125" s="90" t="s">
        <v>447</v>
      </c>
      <c r="F125" s="117" t="s">
        <v>346</v>
      </c>
      <c r="G125" s="87" t="s">
        <v>40</v>
      </c>
      <c r="H125" s="117" t="s">
        <v>4</v>
      </c>
      <c r="I125" s="125">
        <v>610</v>
      </c>
      <c r="J125" s="96">
        <f>'приложение 5 2020г'!K74</f>
        <v>2961</v>
      </c>
    </row>
    <row r="126" spans="1:10" s="7" customFormat="1" ht="36" customHeight="1">
      <c r="A126" s="107" t="s">
        <v>413</v>
      </c>
      <c r="B126" s="126" t="s">
        <v>7</v>
      </c>
      <c r="C126" s="98" t="s">
        <v>77</v>
      </c>
      <c r="D126" s="98" t="s">
        <v>7</v>
      </c>
      <c r="E126" s="127" t="s">
        <v>68</v>
      </c>
      <c r="F126" s="117"/>
      <c r="G126" s="87"/>
      <c r="H126" s="117"/>
      <c r="I126" s="125"/>
      <c r="J126" s="96">
        <f>J127</f>
        <v>1694.5</v>
      </c>
    </row>
    <row r="127" spans="1:10" s="7" customFormat="1" ht="31.5" customHeight="1">
      <c r="A127" s="107" t="s">
        <v>414</v>
      </c>
      <c r="B127" s="128" t="s">
        <v>7</v>
      </c>
      <c r="C127" s="129" t="s">
        <v>77</v>
      </c>
      <c r="D127" s="129" t="s">
        <v>7</v>
      </c>
      <c r="E127" s="130" t="s">
        <v>448</v>
      </c>
      <c r="F127" s="117"/>
      <c r="G127" s="87"/>
      <c r="H127" s="117"/>
      <c r="I127" s="125"/>
      <c r="J127" s="96">
        <f>J128</f>
        <v>1694.5</v>
      </c>
    </row>
    <row r="128" spans="1:10" s="7" customFormat="1" ht="24" customHeight="1">
      <c r="A128" s="133" t="s">
        <v>90</v>
      </c>
      <c r="B128" s="128" t="s">
        <v>7</v>
      </c>
      <c r="C128" s="129" t="s">
        <v>77</v>
      </c>
      <c r="D128" s="129" t="s">
        <v>7</v>
      </c>
      <c r="E128" s="130" t="s">
        <v>448</v>
      </c>
      <c r="F128" s="117" t="s">
        <v>346</v>
      </c>
      <c r="G128" s="87" t="s">
        <v>40</v>
      </c>
      <c r="H128" s="117" t="s">
        <v>4</v>
      </c>
      <c r="I128" s="125">
        <v>610</v>
      </c>
      <c r="J128" s="96">
        <f>'приложение 5 2020г'!K77</f>
        <v>1694.5</v>
      </c>
    </row>
    <row r="129" spans="1:10" s="7" customFormat="1" ht="21" customHeight="1">
      <c r="A129" s="107" t="s">
        <v>282</v>
      </c>
      <c r="B129" s="113" t="s">
        <v>7</v>
      </c>
      <c r="C129" s="114" t="s">
        <v>77</v>
      </c>
      <c r="D129" s="114" t="s">
        <v>9</v>
      </c>
      <c r="E129" s="90" t="s">
        <v>68</v>
      </c>
      <c r="F129" s="117"/>
      <c r="G129" s="87"/>
      <c r="H129" s="117"/>
      <c r="I129" s="125"/>
      <c r="J129" s="96">
        <f>J130+J132</f>
        <v>341</v>
      </c>
    </row>
    <row r="130" spans="1:10" s="7" customFormat="1" ht="30.75" customHeight="1">
      <c r="A130" s="107" t="s">
        <v>283</v>
      </c>
      <c r="B130" s="100" t="s">
        <v>7</v>
      </c>
      <c r="C130" s="100" t="s">
        <v>77</v>
      </c>
      <c r="D130" s="100" t="s">
        <v>9</v>
      </c>
      <c r="E130" s="100" t="s">
        <v>284</v>
      </c>
      <c r="F130" s="117"/>
      <c r="G130" s="87"/>
      <c r="H130" s="117"/>
      <c r="I130" s="125"/>
      <c r="J130" s="96">
        <f>J131</f>
        <v>1</v>
      </c>
    </row>
    <row r="131" spans="1:10" s="7" customFormat="1" ht="15.75" customHeight="1">
      <c r="A131" s="107" t="s">
        <v>90</v>
      </c>
      <c r="B131" s="113" t="s">
        <v>7</v>
      </c>
      <c r="C131" s="114" t="s">
        <v>77</v>
      </c>
      <c r="D131" s="114" t="s">
        <v>9</v>
      </c>
      <c r="E131" s="90" t="s">
        <v>284</v>
      </c>
      <c r="F131" s="117" t="s">
        <v>346</v>
      </c>
      <c r="G131" s="87" t="s">
        <v>40</v>
      </c>
      <c r="H131" s="117" t="s">
        <v>4</v>
      </c>
      <c r="I131" s="125">
        <v>610</v>
      </c>
      <c r="J131" s="96">
        <f>'приложение 5 2020г'!K80</f>
        <v>1</v>
      </c>
    </row>
    <row r="132" spans="1:10" s="7" customFormat="1" ht="15.75" customHeight="1">
      <c r="A132" s="107" t="s">
        <v>403</v>
      </c>
      <c r="B132" s="113" t="s">
        <v>7</v>
      </c>
      <c r="C132" s="114" t="s">
        <v>77</v>
      </c>
      <c r="D132" s="114" t="s">
        <v>9</v>
      </c>
      <c r="E132" s="100" t="s">
        <v>402</v>
      </c>
      <c r="F132" s="117"/>
      <c r="G132" s="87"/>
      <c r="H132" s="117"/>
      <c r="I132" s="125"/>
      <c r="J132" s="96">
        <f>J133</f>
        <v>340</v>
      </c>
    </row>
    <row r="133" spans="1:10" s="7" customFormat="1" ht="15.75" customHeight="1">
      <c r="A133" s="107" t="s">
        <v>90</v>
      </c>
      <c r="B133" s="113" t="s">
        <v>7</v>
      </c>
      <c r="C133" s="114" t="s">
        <v>77</v>
      </c>
      <c r="D133" s="114" t="s">
        <v>9</v>
      </c>
      <c r="E133" s="130" t="s">
        <v>402</v>
      </c>
      <c r="F133" s="117" t="s">
        <v>346</v>
      </c>
      <c r="G133" s="87" t="s">
        <v>40</v>
      </c>
      <c r="H133" s="117" t="s">
        <v>4</v>
      </c>
      <c r="I133" s="125">
        <v>610</v>
      </c>
      <c r="J133" s="96">
        <f>'приложение 5 2020г'!K82</f>
        <v>340</v>
      </c>
    </row>
    <row r="134" spans="1:10" s="7" customFormat="1" ht="53.25" customHeight="1">
      <c r="A134" s="107" t="s">
        <v>468</v>
      </c>
      <c r="B134" s="126" t="s">
        <v>7</v>
      </c>
      <c r="C134" s="98" t="s">
        <v>77</v>
      </c>
      <c r="D134" s="98" t="s">
        <v>11</v>
      </c>
      <c r="E134" s="130" t="s">
        <v>68</v>
      </c>
      <c r="F134" s="117"/>
      <c r="G134" s="87"/>
      <c r="H134" s="117"/>
      <c r="I134" s="125"/>
      <c r="J134" s="96">
        <f>J135</f>
        <v>750</v>
      </c>
    </row>
    <row r="135" spans="1:10" s="7" customFormat="1" ht="72" customHeight="1">
      <c r="A135" s="133" t="s">
        <v>469</v>
      </c>
      <c r="B135" s="131" t="s">
        <v>7</v>
      </c>
      <c r="C135" s="132" t="s">
        <v>77</v>
      </c>
      <c r="D135" s="132" t="s">
        <v>11</v>
      </c>
      <c r="E135" s="88" t="s">
        <v>470</v>
      </c>
      <c r="F135" s="117"/>
      <c r="G135" s="87"/>
      <c r="H135" s="117"/>
      <c r="I135" s="125"/>
      <c r="J135" s="96">
        <f>J136</f>
        <v>750</v>
      </c>
    </row>
    <row r="136" spans="1:10" s="7" customFormat="1" ht="15.75" customHeight="1">
      <c r="A136" s="107" t="s">
        <v>90</v>
      </c>
      <c r="B136" s="100" t="s">
        <v>7</v>
      </c>
      <c r="C136" s="100" t="s">
        <v>77</v>
      </c>
      <c r="D136" s="100" t="s">
        <v>11</v>
      </c>
      <c r="E136" s="100" t="s">
        <v>470</v>
      </c>
      <c r="F136" s="117" t="s">
        <v>346</v>
      </c>
      <c r="G136" s="87" t="s">
        <v>40</v>
      </c>
      <c r="H136" s="117" t="s">
        <v>4</v>
      </c>
      <c r="I136" s="125">
        <v>610</v>
      </c>
      <c r="J136" s="96">
        <f>'приложение 5 2020г'!K85</f>
        <v>750</v>
      </c>
    </row>
    <row r="137" spans="1:10" s="7" customFormat="1" ht="30.75" customHeight="1">
      <c r="A137" s="105" t="s">
        <v>501</v>
      </c>
      <c r="B137" s="126" t="s">
        <v>7</v>
      </c>
      <c r="C137" s="98" t="s">
        <v>77</v>
      </c>
      <c r="D137" s="98" t="s">
        <v>15</v>
      </c>
      <c r="E137" s="130" t="s">
        <v>68</v>
      </c>
      <c r="F137" s="125"/>
      <c r="G137" s="87"/>
      <c r="H137" s="117"/>
      <c r="I137" s="125"/>
      <c r="J137" s="96">
        <f>J138</f>
        <v>257</v>
      </c>
    </row>
    <row r="138" spans="1:10" s="7" customFormat="1" ht="27.75" customHeight="1">
      <c r="A138" s="105" t="s">
        <v>502</v>
      </c>
      <c r="B138" s="100" t="s">
        <v>7</v>
      </c>
      <c r="C138" s="100" t="s">
        <v>77</v>
      </c>
      <c r="D138" s="100" t="s">
        <v>15</v>
      </c>
      <c r="E138" s="100" t="s">
        <v>281</v>
      </c>
      <c r="F138" s="125"/>
      <c r="G138" s="87"/>
      <c r="H138" s="117"/>
      <c r="I138" s="125"/>
      <c r="J138" s="96">
        <f>J139</f>
        <v>257</v>
      </c>
    </row>
    <row r="139" spans="1:10" s="7" customFormat="1" ht="15.75" customHeight="1">
      <c r="A139" s="97" t="s">
        <v>90</v>
      </c>
      <c r="B139" s="126" t="s">
        <v>7</v>
      </c>
      <c r="C139" s="98" t="s">
        <v>77</v>
      </c>
      <c r="D139" s="98" t="s">
        <v>15</v>
      </c>
      <c r="E139" s="130" t="s">
        <v>281</v>
      </c>
      <c r="F139" s="125">
        <v>112</v>
      </c>
      <c r="G139" s="87" t="s">
        <v>40</v>
      </c>
      <c r="H139" s="117" t="s">
        <v>4</v>
      </c>
      <c r="I139" s="125">
        <v>610</v>
      </c>
      <c r="J139" s="96">
        <f>'приложение 5 2020г'!K88</f>
        <v>257</v>
      </c>
    </row>
    <row r="140" spans="1:10" s="7" customFormat="1" ht="45.75" customHeight="1">
      <c r="A140" s="106" t="s">
        <v>573</v>
      </c>
      <c r="B140" s="138" t="s">
        <v>7</v>
      </c>
      <c r="C140" s="100" t="s">
        <v>77</v>
      </c>
      <c r="D140" s="100" t="s">
        <v>35</v>
      </c>
      <c r="E140" s="100" t="s">
        <v>68</v>
      </c>
      <c r="F140" s="125"/>
      <c r="G140" s="87"/>
      <c r="H140" s="117"/>
      <c r="I140" s="125"/>
      <c r="J140" s="96">
        <f>J141</f>
        <v>50</v>
      </c>
    </row>
    <row r="141" spans="1:10" s="7" customFormat="1" ht="44.25" customHeight="1">
      <c r="A141" s="106" t="s">
        <v>574</v>
      </c>
      <c r="B141" s="126" t="s">
        <v>7</v>
      </c>
      <c r="C141" s="98" t="s">
        <v>77</v>
      </c>
      <c r="D141" s="98" t="s">
        <v>35</v>
      </c>
      <c r="E141" s="130" t="s">
        <v>572</v>
      </c>
      <c r="F141" s="125"/>
      <c r="G141" s="87"/>
      <c r="H141" s="117"/>
      <c r="I141" s="125"/>
      <c r="J141" s="96">
        <f>J142</f>
        <v>50</v>
      </c>
    </row>
    <row r="142" spans="1:10" s="7" customFormat="1" ht="19.5" customHeight="1">
      <c r="A142" s="106" t="s">
        <v>90</v>
      </c>
      <c r="B142" s="138" t="s">
        <v>7</v>
      </c>
      <c r="C142" s="100" t="s">
        <v>77</v>
      </c>
      <c r="D142" s="100" t="s">
        <v>35</v>
      </c>
      <c r="E142" s="100" t="s">
        <v>572</v>
      </c>
      <c r="F142" s="125">
        <v>112</v>
      </c>
      <c r="G142" s="87" t="s">
        <v>40</v>
      </c>
      <c r="H142" s="117" t="s">
        <v>4</v>
      </c>
      <c r="I142" s="125">
        <v>610</v>
      </c>
      <c r="J142" s="96">
        <f>'приложение 5 2020г'!K91</f>
        <v>50</v>
      </c>
    </row>
    <row r="143" spans="1:10" s="7" customFormat="1" ht="32.25" customHeight="1">
      <c r="A143" s="154" t="s">
        <v>285</v>
      </c>
      <c r="B143" s="113" t="s">
        <v>7</v>
      </c>
      <c r="C143" s="114" t="s">
        <v>3</v>
      </c>
      <c r="D143" s="114" t="s">
        <v>5</v>
      </c>
      <c r="E143" s="114" t="s">
        <v>68</v>
      </c>
      <c r="F143" s="117"/>
      <c r="G143" s="87"/>
      <c r="H143" s="117"/>
      <c r="I143" s="125"/>
      <c r="J143" s="96">
        <f>J144+J149+J152+J158+J155+J161</f>
        <v>16054.51</v>
      </c>
    </row>
    <row r="144" spans="1:10" s="7" customFormat="1" ht="42" customHeight="1">
      <c r="A144" s="107" t="s">
        <v>286</v>
      </c>
      <c r="B144" s="113" t="s">
        <v>7</v>
      </c>
      <c r="C144" s="114" t="s">
        <v>3</v>
      </c>
      <c r="D144" s="114" t="s">
        <v>4</v>
      </c>
      <c r="E144" s="114" t="s">
        <v>68</v>
      </c>
      <c r="F144" s="117"/>
      <c r="G144" s="87"/>
      <c r="H144" s="117"/>
      <c r="I144" s="124"/>
      <c r="J144" s="96">
        <f>J145+J147</f>
        <v>6097.349999999999</v>
      </c>
    </row>
    <row r="145" spans="1:10" s="7" customFormat="1" ht="16.5" customHeight="1">
      <c r="A145" s="107" t="s">
        <v>287</v>
      </c>
      <c r="B145" s="100" t="s">
        <v>7</v>
      </c>
      <c r="C145" s="100" t="s">
        <v>3</v>
      </c>
      <c r="D145" s="100" t="s">
        <v>4</v>
      </c>
      <c r="E145" s="100" t="s">
        <v>288</v>
      </c>
      <c r="F145" s="117"/>
      <c r="G145" s="85"/>
      <c r="H145" s="117"/>
      <c r="I145" s="124"/>
      <c r="J145" s="96">
        <f>J146</f>
        <v>2952.8499999999995</v>
      </c>
    </row>
    <row r="146" spans="1:10" s="7" customFormat="1" ht="16.5" customHeight="1">
      <c r="A146" s="107" t="s">
        <v>90</v>
      </c>
      <c r="B146" s="113" t="s">
        <v>7</v>
      </c>
      <c r="C146" s="114" t="s">
        <v>3</v>
      </c>
      <c r="D146" s="114" t="s">
        <v>4</v>
      </c>
      <c r="E146" s="90" t="s">
        <v>288</v>
      </c>
      <c r="F146" s="117" t="s">
        <v>346</v>
      </c>
      <c r="G146" s="85" t="s">
        <v>40</v>
      </c>
      <c r="H146" s="117" t="s">
        <v>4</v>
      </c>
      <c r="I146" s="125">
        <v>610</v>
      </c>
      <c r="J146" s="96">
        <f>'приложение 5 2020г'!K95</f>
        <v>2952.8499999999995</v>
      </c>
    </row>
    <row r="147" spans="1:10" s="7" customFormat="1" ht="41.25" customHeight="1">
      <c r="A147" s="133" t="s">
        <v>446</v>
      </c>
      <c r="B147" s="113" t="s">
        <v>7</v>
      </c>
      <c r="C147" s="114" t="s">
        <v>3</v>
      </c>
      <c r="D147" s="114" t="s">
        <v>4</v>
      </c>
      <c r="E147" s="90" t="s">
        <v>447</v>
      </c>
      <c r="F147" s="117"/>
      <c r="G147" s="85"/>
      <c r="H147" s="117"/>
      <c r="I147" s="125"/>
      <c r="J147" s="96">
        <f>J148</f>
        <v>3144.5</v>
      </c>
    </row>
    <row r="148" spans="1:10" s="7" customFormat="1" ht="20.25" customHeight="1">
      <c r="A148" s="133" t="s">
        <v>90</v>
      </c>
      <c r="B148" s="113" t="s">
        <v>7</v>
      </c>
      <c r="C148" s="114" t="s">
        <v>3</v>
      </c>
      <c r="D148" s="114" t="s">
        <v>4</v>
      </c>
      <c r="E148" s="90" t="s">
        <v>447</v>
      </c>
      <c r="F148" s="117" t="s">
        <v>346</v>
      </c>
      <c r="G148" s="85" t="s">
        <v>40</v>
      </c>
      <c r="H148" s="117" t="s">
        <v>4</v>
      </c>
      <c r="I148" s="125">
        <v>610</v>
      </c>
      <c r="J148" s="96">
        <f>'приложение 5 2020г'!K97</f>
        <v>3144.5</v>
      </c>
    </row>
    <row r="149" spans="1:10" s="10" customFormat="1" ht="26.25" customHeight="1">
      <c r="A149" s="97" t="s">
        <v>550</v>
      </c>
      <c r="B149" s="100" t="s">
        <v>7</v>
      </c>
      <c r="C149" s="100" t="s">
        <v>3</v>
      </c>
      <c r="D149" s="135" t="s">
        <v>401</v>
      </c>
      <c r="E149" s="90" t="s">
        <v>68</v>
      </c>
      <c r="F149" s="117"/>
      <c r="G149" s="85"/>
      <c r="H149" s="117"/>
      <c r="I149" s="125"/>
      <c r="J149" s="96">
        <f>J150</f>
        <v>3633.86</v>
      </c>
    </row>
    <row r="150" spans="1:10" s="10" customFormat="1" ht="59.25" customHeight="1">
      <c r="A150" s="97" t="s">
        <v>551</v>
      </c>
      <c r="B150" s="134" t="s">
        <v>7</v>
      </c>
      <c r="C150" s="135" t="s">
        <v>3</v>
      </c>
      <c r="D150" s="135" t="s">
        <v>401</v>
      </c>
      <c r="E150" s="99" t="s">
        <v>552</v>
      </c>
      <c r="F150" s="117"/>
      <c r="G150" s="85"/>
      <c r="H150" s="117"/>
      <c r="I150" s="125"/>
      <c r="J150" s="96">
        <f>J151</f>
        <v>3633.86</v>
      </c>
    </row>
    <row r="151" spans="1:10" s="7" customFormat="1" ht="21.75" customHeight="1">
      <c r="A151" s="107" t="s">
        <v>90</v>
      </c>
      <c r="B151" s="126" t="s">
        <v>7</v>
      </c>
      <c r="C151" s="98" t="s">
        <v>3</v>
      </c>
      <c r="D151" s="98" t="s">
        <v>401</v>
      </c>
      <c r="E151" s="101" t="s">
        <v>552</v>
      </c>
      <c r="F151" s="117" t="s">
        <v>346</v>
      </c>
      <c r="G151" s="85" t="s">
        <v>40</v>
      </c>
      <c r="H151" s="117" t="s">
        <v>4</v>
      </c>
      <c r="I151" s="125">
        <v>610</v>
      </c>
      <c r="J151" s="96">
        <f>'приложение 5 2020г'!K100</f>
        <v>3633.86</v>
      </c>
    </row>
    <row r="152" spans="1:10" s="7" customFormat="1" ht="55.5" customHeight="1">
      <c r="A152" s="107" t="s">
        <v>471</v>
      </c>
      <c r="B152" s="113" t="s">
        <v>7</v>
      </c>
      <c r="C152" s="114" t="s">
        <v>3</v>
      </c>
      <c r="D152" s="114" t="s">
        <v>9</v>
      </c>
      <c r="E152" s="90" t="s">
        <v>68</v>
      </c>
      <c r="F152" s="117"/>
      <c r="G152" s="85"/>
      <c r="H152" s="117"/>
      <c r="I152" s="125"/>
      <c r="J152" s="96">
        <f>J153</f>
        <v>4980</v>
      </c>
    </row>
    <row r="153" spans="1:10" s="7" customFormat="1" ht="43.5" customHeight="1">
      <c r="A153" s="139" t="s">
        <v>472</v>
      </c>
      <c r="B153" s="100" t="s">
        <v>7</v>
      </c>
      <c r="C153" s="100" t="s">
        <v>3</v>
      </c>
      <c r="D153" s="100" t="s">
        <v>9</v>
      </c>
      <c r="E153" s="100" t="s">
        <v>470</v>
      </c>
      <c r="F153" s="117"/>
      <c r="G153" s="85"/>
      <c r="H153" s="117"/>
      <c r="I153" s="125"/>
      <c r="J153" s="96">
        <f>J154</f>
        <v>4980</v>
      </c>
    </row>
    <row r="154" spans="1:10" s="7" customFormat="1" ht="18.75" customHeight="1">
      <c r="A154" s="107" t="s">
        <v>90</v>
      </c>
      <c r="B154" s="113" t="s">
        <v>7</v>
      </c>
      <c r="C154" s="114" t="s">
        <v>3</v>
      </c>
      <c r="D154" s="114" t="s">
        <v>9</v>
      </c>
      <c r="E154" s="90" t="s">
        <v>470</v>
      </c>
      <c r="F154" s="117" t="s">
        <v>346</v>
      </c>
      <c r="G154" s="85" t="s">
        <v>40</v>
      </c>
      <c r="H154" s="117" t="s">
        <v>4</v>
      </c>
      <c r="I154" s="125">
        <v>610</v>
      </c>
      <c r="J154" s="96">
        <f>'приложение 5 2020г'!K103</f>
        <v>4980</v>
      </c>
    </row>
    <row r="155" spans="1:10" s="7" customFormat="1" ht="39" customHeight="1">
      <c r="A155" s="103" t="s">
        <v>553</v>
      </c>
      <c r="B155" s="140" t="s">
        <v>7</v>
      </c>
      <c r="C155" s="141" t="s">
        <v>3</v>
      </c>
      <c r="D155" s="129" t="s">
        <v>11</v>
      </c>
      <c r="E155" s="129" t="s">
        <v>68</v>
      </c>
      <c r="F155" s="117"/>
      <c r="G155" s="85"/>
      <c r="H155" s="117"/>
      <c r="I155" s="125"/>
      <c r="J155" s="96">
        <f>J156</f>
        <v>350.7</v>
      </c>
    </row>
    <row r="156" spans="1:10" s="7" customFormat="1" ht="33.75" customHeight="1">
      <c r="A156" s="103" t="s">
        <v>554</v>
      </c>
      <c r="B156" s="140" t="s">
        <v>7</v>
      </c>
      <c r="C156" s="141" t="s">
        <v>3</v>
      </c>
      <c r="D156" s="129" t="s">
        <v>11</v>
      </c>
      <c r="E156" s="129" t="s">
        <v>288</v>
      </c>
      <c r="F156" s="117"/>
      <c r="G156" s="85"/>
      <c r="H156" s="117"/>
      <c r="I156" s="125"/>
      <c r="J156" s="96">
        <f>J157</f>
        <v>350.7</v>
      </c>
    </row>
    <row r="157" spans="1:10" s="7" customFormat="1" ht="18.75" customHeight="1">
      <c r="A157" s="104" t="s">
        <v>90</v>
      </c>
      <c r="B157" s="140" t="s">
        <v>7</v>
      </c>
      <c r="C157" s="141" t="s">
        <v>3</v>
      </c>
      <c r="D157" s="129" t="s">
        <v>11</v>
      </c>
      <c r="E157" s="129" t="s">
        <v>288</v>
      </c>
      <c r="F157" s="117" t="s">
        <v>346</v>
      </c>
      <c r="G157" s="85" t="s">
        <v>40</v>
      </c>
      <c r="H157" s="117" t="s">
        <v>4</v>
      </c>
      <c r="I157" s="125">
        <v>610</v>
      </c>
      <c r="J157" s="96">
        <f>'приложение 5 2020г'!K106</f>
        <v>350.7</v>
      </c>
    </row>
    <row r="158" spans="1:10" s="7" customFormat="1" ht="39" customHeight="1">
      <c r="A158" s="105" t="s">
        <v>501</v>
      </c>
      <c r="B158" s="136" t="s">
        <v>7</v>
      </c>
      <c r="C158" s="98" t="s">
        <v>3</v>
      </c>
      <c r="D158" s="98" t="s">
        <v>13</v>
      </c>
      <c r="E158" s="99" t="s">
        <v>68</v>
      </c>
      <c r="F158" s="117"/>
      <c r="G158" s="85"/>
      <c r="H158" s="117"/>
      <c r="I158" s="125"/>
      <c r="J158" s="96">
        <f>J159</f>
        <v>137.6</v>
      </c>
    </row>
    <row r="159" spans="1:10" s="7" customFormat="1" ht="27" customHeight="1">
      <c r="A159" s="105" t="s">
        <v>502</v>
      </c>
      <c r="B159" s="136" t="s">
        <v>7</v>
      </c>
      <c r="C159" s="98" t="s">
        <v>3</v>
      </c>
      <c r="D159" s="98" t="s">
        <v>13</v>
      </c>
      <c r="E159" s="99" t="s">
        <v>288</v>
      </c>
      <c r="F159" s="117"/>
      <c r="G159" s="85"/>
      <c r="H159" s="117"/>
      <c r="I159" s="125"/>
      <c r="J159" s="96">
        <f>J160</f>
        <v>137.6</v>
      </c>
    </row>
    <row r="160" spans="1:10" s="7" customFormat="1" ht="29.25" customHeight="1">
      <c r="A160" s="107" t="s">
        <v>90</v>
      </c>
      <c r="B160" s="136" t="s">
        <v>7</v>
      </c>
      <c r="C160" s="98" t="s">
        <v>3</v>
      </c>
      <c r="D160" s="98" t="s">
        <v>13</v>
      </c>
      <c r="E160" s="99" t="s">
        <v>288</v>
      </c>
      <c r="F160" s="117" t="s">
        <v>346</v>
      </c>
      <c r="G160" s="85" t="s">
        <v>40</v>
      </c>
      <c r="H160" s="117" t="s">
        <v>4</v>
      </c>
      <c r="I160" s="125">
        <v>610</v>
      </c>
      <c r="J160" s="96">
        <f>'приложение 5 2020г'!K109</f>
        <v>137.6</v>
      </c>
    </row>
    <row r="161" spans="1:10" s="7" customFormat="1" ht="29.25" customHeight="1">
      <c r="A161" s="106" t="s">
        <v>557</v>
      </c>
      <c r="B161" s="145" t="s">
        <v>7</v>
      </c>
      <c r="C161" s="146" t="s">
        <v>3</v>
      </c>
      <c r="D161" s="100" t="s">
        <v>15</v>
      </c>
      <c r="E161" s="99" t="s">
        <v>68</v>
      </c>
      <c r="F161" s="117"/>
      <c r="G161" s="85"/>
      <c r="H161" s="117"/>
      <c r="I161" s="125"/>
      <c r="J161" s="96">
        <f>J162</f>
        <v>855</v>
      </c>
    </row>
    <row r="162" spans="1:10" s="7" customFormat="1" ht="29.25" customHeight="1">
      <c r="A162" s="107" t="s">
        <v>558</v>
      </c>
      <c r="B162" s="136" t="s">
        <v>7</v>
      </c>
      <c r="C162" s="98" t="s">
        <v>3</v>
      </c>
      <c r="D162" s="98" t="s">
        <v>15</v>
      </c>
      <c r="E162" s="99" t="s">
        <v>288</v>
      </c>
      <c r="F162" s="117"/>
      <c r="G162" s="85"/>
      <c r="H162" s="117"/>
      <c r="I162" s="125"/>
      <c r="J162" s="96">
        <f>J163</f>
        <v>855</v>
      </c>
    </row>
    <row r="163" spans="1:10" s="7" customFormat="1" ht="29.25" customHeight="1">
      <c r="A163" s="106" t="s">
        <v>289</v>
      </c>
      <c r="B163" s="147" t="s">
        <v>7</v>
      </c>
      <c r="C163" s="100" t="s">
        <v>3</v>
      </c>
      <c r="D163" s="100" t="s">
        <v>15</v>
      </c>
      <c r="E163" s="99" t="s">
        <v>288</v>
      </c>
      <c r="F163" s="117" t="s">
        <v>346</v>
      </c>
      <c r="G163" s="85" t="s">
        <v>40</v>
      </c>
      <c r="H163" s="117" t="s">
        <v>4</v>
      </c>
      <c r="I163" s="125">
        <v>240</v>
      </c>
      <c r="J163" s="96">
        <f>'приложение 5 2020г'!K112</f>
        <v>855</v>
      </c>
    </row>
    <row r="164" spans="1:10" s="7" customFormat="1" ht="15" customHeight="1">
      <c r="A164" s="107" t="s">
        <v>290</v>
      </c>
      <c r="B164" s="100" t="s">
        <v>7</v>
      </c>
      <c r="C164" s="100" t="s">
        <v>274</v>
      </c>
      <c r="D164" s="100" t="s">
        <v>5</v>
      </c>
      <c r="E164" s="100" t="s">
        <v>68</v>
      </c>
      <c r="F164" s="117"/>
      <c r="G164" s="85"/>
      <c r="H164" s="117"/>
      <c r="I164" s="124"/>
      <c r="J164" s="96">
        <f>J165+J170+J173</f>
        <v>12911</v>
      </c>
    </row>
    <row r="165" spans="1:10" s="7" customFormat="1" ht="27.75" customHeight="1">
      <c r="A165" s="107" t="s">
        <v>291</v>
      </c>
      <c r="B165" s="113" t="s">
        <v>7</v>
      </c>
      <c r="C165" s="114" t="s">
        <v>274</v>
      </c>
      <c r="D165" s="114" t="s">
        <v>4</v>
      </c>
      <c r="E165" s="90" t="s">
        <v>68</v>
      </c>
      <c r="F165" s="117"/>
      <c r="G165" s="85"/>
      <c r="H165" s="117"/>
      <c r="I165" s="124"/>
      <c r="J165" s="122">
        <f>J166+J168</f>
        <v>9720</v>
      </c>
    </row>
    <row r="166" spans="1:10" s="7" customFormat="1" ht="15.75" customHeight="1">
      <c r="A166" s="107" t="s">
        <v>292</v>
      </c>
      <c r="B166" s="100" t="s">
        <v>7</v>
      </c>
      <c r="C166" s="100" t="s">
        <v>274</v>
      </c>
      <c r="D166" s="100" t="s">
        <v>4</v>
      </c>
      <c r="E166" s="100" t="s">
        <v>293</v>
      </c>
      <c r="F166" s="117"/>
      <c r="G166" s="85"/>
      <c r="H166" s="117"/>
      <c r="I166" s="124"/>
      <c r="J166" s="122">
        <f>J167</f>
        <v>7464</v>
      </c>
    </row>
    <row r="167" spans="1:10" s="7" customFormat="1" ht="15" customHeight="1">
      <c r="A167" s="107" t="s">
        <v>90</v>
      </c>
      <c r="B167" s="113" t="s">
        <v>7</v>
      </c>
      <c r="C167" s="114" t="s">
        <v>274</v>
      </c>
      <c r="D167" s="114" t="s">
        <v>4</v>
      </c>
      <c r="E167" s="90" t="s">
        <v>293</v>
      </c>
      <c r="F167" s="117" t="s">
        <v>346</v>
      </c>
      <c r="G167" s="85" t="s">
        <v>40</v>
      </c>
      <c r="H167" s="117" t="s">
        <v>4</v>
      </c>
      <c r="I167" s="124">
        <v>610</v>
      </c>
      <c r="J167" s="96">
        <f>'приложение 5 2020г'!K116</f>
        <v>7464</v>
      </c>
    </row>
    <row r="168" spans="1:10" s="7" customFormat="1" ht="39.75" customHeight="1">
      <c r="A168" s="133" t="s">
        <v>446</v>
      </c>
      <c r="B168" s="113" t="s">
        <v>7</v>
      </c>
      <c r="C168" s="114" t="s">
        <v>274</v>
      </c>
      <c r="D168" s="114" t="s">
        <v>4</v>
      </c>
      <c r="E168" s="90" t="s">
        <v>447</v>
      </c>
      <c r="F168" s="117"/>
      <c r="G168" s="85"/>
      <c r="H168" s="117"/>
      <c r="I168" s="124"/>
      <c r="J168" s="96">
        <f>J169</f>
        <v>2256</v>
      </c>
    </row>
    <row r="169" spans="1:10" s="7" customFormat="1" ht="15" customHeight="1">
      <c r="A169" s="133" t="s">
        <v>90</v>
      </c>
      <c r="B169" s="113" t="s">
        <v>7</v>
      </c>
      <c r="C169" s="114" t="s">
        <v>274</v>
      </c>
      <c r="D169" s="114" t="s">
        <v>4</v>
      </c>
      <c r="E169" s="90" t="s">
        <v>447</v>
      </c>
      <c r="F169" s="117" t="s">
        <v>346</v>
      </c>
      <c r="G169" s="85" t="s">
        <v>40</v>
      </c>
      <c r="H169" s="117" t="s">
        <v>4</v>
      </c>
      <c r="I169" s="124">
        <v>610</v>
      </c>
      <c r="J169" s="96">
        <f>'приложение 5 2020г'!K118</f>
        <v>2256</v>
      </c>
    </row>
    <row r="170" spans="1:10" s="7" customFormat="1" ht="29.25" customHeight="1">
      <c r="A170" s="107" t="s">
        <v>294</v>
      </c>
      <c r="B170" s="100" t="s">
        <v>7</v>
      </c>
      <c r="C170" s="100" t="s">
        <v>274</v>
      </c>
      <c r="D170" s="100" t="s">
        <v>7</v>
      </c>
      <c r="E170" s="100" t="s">
        <v>68</v>
      </c>
      <c r="F170" s="117"/>
      <c r="G170" s="85"/>
      <c r="H170" s="117"/>
      <c r="I170" s="124"/>
      <c r="J170" s="96">
        <f>J171</f>
        <v>42</v>
      </c>
    </row>
    <row r="171" spans="1:10" s="7" customFormat="1" ht="27.75" customHeight="1">
      <c r="A171" s="107" t="s">
        <v>295</v>
      </c>
      <c r="B171" s="113" t="s">
        <v>7</v>
      </c>
      <c r="C171" s="114" t="s">
        <v>274</v>
      </c>
      <c r="D171" s="114" t="s">
        <v>7</v>
      </c>
      <c r="E171" s="90" t="s">
        <v>293</v>
      </c>
      <c r="F171" s="117"/>
      <c r="G171" s="85"/>
      <c r="H171" s="117"/>
      <c r="I171" s="124"/>
      <c r="J171" s="96">
        <f>J172</f>
        <v>42</v>
      </c>
    </row>
    <row r="172" spans="1:10" s="7" customFormat="1" ht="15" customHeight="1">
      <c r="A172" s="107" t="s">
        <v>90</v>
      </c>
      <c r="B172" s="100" t="s">
        <v>7</v>
      </c>
      <c r="C172" s="100" t="s">
        <v>274</v>
      </c>
      <c r="D172" s="100" t="s">
        <v>7</v>
      </c>
      <c r="E172" s="100" t="s">
        <v>293</v>
      </c>
      <c r="F172" s="117" t="s">
        <v>346</v>
      </c>
      <c r="G172" s="85" t="s">
        <v>40</v>
      </c>
      <c r="H172" s="117" t="s">
        <v>4</v>
      </c>
      <c r="I172" s="124">
        <v>610</v>
      </c>
      <c r="J172" s="96">
        <f>'приложение 5 2020г'!K121</f>
        <v>42</v>
      </c>
    </row>
    <row r="173" spans="1:10" s="7" customFormat="1" ht="31.5" customHeight="1">
      <c r="A173" s="105" t="s">
        <v>555</v>
      </c>
      <c r="B173" s="126" t="s">
        <v>7</v>
      </c>
      <c r="C173" s="98" t="s">
        <v>274</v>
      </c>
      <c r="D173" s="98" t="s">
        <v>11</v>
      </c>
      <c r="E173" s="130" t="s">
        <v>68</v>
      </c>
      <c r="F173" s="117"/>
      <c r="G173" s="85"/>
      <c r="H173" s="117"/>
      <c r="I173" s="124"/>
      <c r="J173" s="96">
        <f>J174</f>
        <v>3149</v>
      </c>
    </row>
    <row r="174" spans="1:10" s="7" customFormat="1" ht="34.5" customHeight="1">
      <c r="A174" s="105" t="s">
        <v>556</v>
      </c>
      <c r="B174" s="131" t="s">
        <v>7</v>
      </c>
      <c r="C174" s="132" t="s">
        <v>274</v>
      </c>
      <c r="D174" s="132" t="s">
        <v>11</v>
      </c>
      <c r="E174" s="88" t="s">
        <v>293</v>
      </c>
      <c r="F174" s="117"/>
      <c r="G174" s="85"/>
      <c r="H174" s="117"/>
      <c r="I174" s="124"/>
      <c r="J174" s="96">
        <f>J175+J176</f>
        <v>3149</v>
      </c>
    </row>
    <row r="175" spans="1:10" s="7" customFormat="1" ht="15" customHeight="1">
      <c r="A175" s="97" t="s">
        <v>90</v>
      </c>
      <c r="B175" s="100" t="s">
        <v>7</v>
      </c>
      <c r="C175" s="100" t="s">
        <v>274</v>
      </c>
      <c r="D175" s="100" t="s">
        <v>11</v>
      </c>
      <c r="E175" s="100" t="s">
        <v>293</v>
      </c>
      <c r="F175" s="117" t="s">
        <v>346</v>
      </c>
      <c r="G175" s="85" t="s">
        <v>40</v>
      </c>
      <c r="H175" s="117" t="s">
        <v>4</v>
      </c>
      <c r="I175" s="124">
        <v>610</v>
      </c>
      <c r="J175" s="96">
        <f>'приложение 5 2020г'!K124</f>
        <v>0</v>
      </c>
    </row>
    <row r="176" spans="1:10" s="7" customFormat="1" ht="40.5" customHeight="1">
      <c r="A176" s="106" t="s">
        <v>289</v>
      </c>
      <c r="B176" s="136" t="s">
        <v>7</v>
      </c>
      <c r="C176" s="98" t="s">
        <v>274</v>
      </c>
      <c r="D176" s="98" t="s">
        <v>11</v>
      </c>
      <c r="E176" s="99" t="s">
        <v>293</v>
      </c>
      <c r="F176" s="117" t="s">
        <v>346</v>
      </c>
      <c r="G176" s="85" t="s">
        <v>40</v>
      </c>
      <c r="H176" s="117" t="s">
        <v>4</v>
      </c>
      <c r="I176" s="125">
        <v>240</v>
      </c>
      <c r="J176" s="96">
        <f>'приложение 5 2020г'!K125</f>
        <v>3149</v>
      </c>
    </row>
    <row r="177" spans="1:10" s="7" customFormat="1" ht="15" customHeight="1">
      <c r="A177" s="107" t="s">
        <v>197</v>
      </c>
      <c r="B177" s="113" t="s">
        <v>7</v>
      </c>
      <c r="C177" s="114" t="s">
        <v>104</v>
      </c>
      <c r="D177" s="114" t="s">
        <v>5</v>
      </c>
      <c r="E177" s="90" t="s">
        <v>68</v>
      </c>
      <c r="F177" s="117"/>
      <c r="G177" s="85"/>
      <c r="H177" s="117"/>
      <c r="I177" s="124"/>
      <c r="J177" s="96">
        <f>J178+J181+J184</f>
        <v>716</v>
      </c>
    </row>
    <row r="178" spans="1:10" s="7" customFormat="1" ht="42.75" customHeight="1">
      <c r="A178" s="107" t="s">
        <v>198</v>
      </c>
      <c r="B178" s="100" t="s">
        <v>7</v>
      </c>
      <c r="C178" s="100" t="s">
        <v>104</v>
      </c>
      <c r="D178" s="100" t="s">
        <v>4</v>
      </c>
      <c r="E178" s="100" t="s">
        <v>68</v>
      </c>
      <c r="F178" s="117"/>
      <c r="G178" s="85"/>
      <c r="H178" s="117"/>
      <c r="I178" s="124"/>
      <c r="J178" s="96">
        <f>J179</f>
        <v>450</v>
      </c>
    </row>
    <row r="179" spans="1:10" s="7" customFormat="1" ht="15" customHeight="1">
      <c r="A179" s="107" t="s">
        <v>199</v>
      </c>
      <c r="B179" s="113" t="s">
        <v>7</v>
      </c>
      <c r="C179" s="114" t="s">
        <v>104</v>
      </c>
      <c r="D179" s="114" t="s">
        <v>4</v>
      </c>
      <c r="E179" s="90" t="s">
        <v>200</v>
      </c>
      <c r="F179" s="117"/>
      <c r="G179" s="85"/>
      <c r="H179" s="117"/>
      <c r="I179" s="124"/>
      <c r="J179" s="96">
        <f>J180</f>
        <v>450</v>
      </c>
    </row>
    <row r="180" spans="1:10" s="7" customFormat="1" ht="18.75" customHeight="1">
      <c r="A180" s="105" t="s">
        <v>90</v>
      </c>
      <c r="B180" s="113" t="s">
        <v>7</v>
      </c>
      <c r="C180" s="114" t="s">
        <v>104</v>
      </c>
      <c r="D180" s="114" t="s">
        <v>4</v>
      </c>
      <c r="E180" s="90" t="s">
        <v>200</v>
      </c>
      <c r="F180" s="117" t="s">
        <v>346</v>
      </c>
      <c r="G180" s="85" t="s">
        <v>11</v>
      </c>
      <c r="H180" s="117" t="s">
        <v>27</v>
      </c>
      <c r="I180" s="125">
        <v>610</v>
      </c>
      <c r="J180" s="96">
        <f>'приложение 5 2020г'!K26</f>
        <v>450</v>
      </c>
    </row>
    <row r="181" spans="1:10" s="7" customFormat="1" ht="39.75" customHeight="1">
      <c r="A181" s="105" t="s">
        <v>201</v>
      </c>
      <c r="B181" s="100" t="s">
        <v>7</v>
      </c>
      <c r="C181" s="100" t="s">
        <v>104</v>
      </c>
      <c r="D181" s="100" t="s">
        <v>7</v>
      </c>
      <c r="E181" s="100" t="s">
        <v>68</v>
      </c>
      <c r="F181" s="117"/>
      <c r="G181" s="85"/>
      <c r="H181" s="117"/>
      <c r="I181" s="125"/>
      <c r="J181" s="96">
        <f>J182</f>
        <v>216</v>
      </c>
    </row>
    <row r="182" spans="1:10" s="7" customFormat="1" ht="18.75" customHeight="1">
      <c r="A182" s="107" t="s">
        <v>199</v>
      </c>
      <c r="B182" s="113" t="s">
        <v>7</v>
      </c>
      <c r="C182" s="114" t="s">
        <v>104</v>
      </c>
      <c r="D182" s="114" t="s">
        <v>7</v>
      </c>
      <c r="E182" s="90" t="s">
        <v>200</v>
      </c>
      <c r="F182" s="117"/>
      <c r="G182" s="85"/>
      <c r="H182" s="117"/>
      <c r="I182" s="125"/>
      <c r="J182" s="96">
        <f>J183</f>
        <v>216</v>
      </c>
    </row>
    <row r="183" spans="1:10" s="7" customFormat="1" ht="15" customHeight="1">
      <c r="A183" s="105" t="s">
        <v>90</v>
      </c>
      <c r="B183" s="113" t="s">
        <v>7</v>
      </c>
      <c r="C183" s="114" t="s">
        <v>104</v>
      </c>
      <c r="D183" s="114" t="s">
        <v>7</v>
      </c>
      <c r="E183" s="90" t="s">
        <v>200</v>
      </c>
      <c r="F183" s="117" t="s">
        <v>346</v>
      </c>
      <c r="G183" s="85" t="s">
        <v>11</v>
      </c>
      <c r="H183" s="117" t="s">
        <v>27</v>
      </c>
      <c r="I183" s="125">
        <v>610</v>
      </c>
      <c r="J183" s="96">
        <f>'приложение 5 2020г'!K29</f>
        <v>216</v>
      </c>
    </row>
    <row r="184" spans="1:10" s="7" customFormat="1" ht="44.25" customHeight="1">
      <c r="A184" s="105" t="s">
        <v>203</v>
      </c>
      <c r="B184" s="100" t="s">
        <v>7</v>
      </c>
      <c r="C184" s="100" t="s">
        <v>104</v>
      </c>
      <c r="D184" s="100" t="s">
        <v>9</v>
      </c>
      <c r="E184" s="100" t="s">
        <v>68</v>
      </c>
      <c r="F184" s="117"/>
      <c r="G184" s="85"/>
      <c r="H184" s="117"/>
      <c r="I184" s="125"/>
      <c r="J184" s="96">
        <f>J185</f>
        <v>50</v>
      </c>
    </row>
    <row r="185" spans="1:10" s="7" customFormat="1" ht="15" customHeight="1">
      <c r="A185" s="107" t="s">
        <v>199</v>
      </c>
      <c r="B185" s="113" t="s">
        <v>7</v>
      </c>
      <c r="C185" s="114" t="s">
        <v>104</v>
      </c>
      <c r="D185" s="114" t="s">
        <v>9</v>
      </c>
      <c r="E185" s="90" t="s">
        <v>200</v>
      </c>
      <c r="F185" s="117"/>
      <c r="G185" s="85"/>
      <c r="H185" s="117"/>
      <c r="I185" s="125"/>
      <c r="J185" s="96">
        <f>J186</f>
        <v>50</v>
      </c>
    </row>
    <row r="186" spans="1:10" s="7" customFormat="1" ht="15" customHeight="1">
      <c r="A186" s="105" t="s">
        <v>90</v>
      </c>
      <c r="B186" s="113" t="s">
        <v>7</v>
      </c>
      <c r="C186" s="114" t="s">
        <v>104</v>
      </c>
      <c r="D186" s="114" t="s">
        <v>9</v>
      </c>
      <c r="E186" s="90" t="s">
        <v>200</v>
      </c>
      <c r="F186" s="117" t="s">
        <v>346</v>
      </c>
      <c r="G186" s="85" t="s">
        <v>11</v>
      </c>
      <c r="H186" s="117" t="s">
        <v>27</v>
      </c>
      <c r="I186" s="125">
        <v>610</v>
      </c>
      <c r="J186" s="96">
        <f>'приложение 5 2020г'!K32</f>
        <v>50</v>
      </c>
    </row>
    <row r="187" spans="1:10" s="7" customFormat="1" ht="15" customHeight="1">
      <c r="A187" s="107" t="s">
        <v>263</v>
      </c>
      <c r="B187" s="113" t="s">
        <v>7</v>
      </c>
      <c r="C187" s="114" t="s">
        <v>264</v>
      </c>
      <c r="D187" s="114" t="s">
        <v>5</v>
      </c>
      <c r="E187" s="90" t="s">
        <v>68</v>
      </c>
      <c r="F187" s="117"/>
      <c r="G187" s="85"/>
      <c r="H187" s="117"/>
      <c r="I187" s="124"/>
      <c r="J187" s="96">
        <f>J188+J191+J194+J197+J200+J203</f>
        <v>1728.8600000000001</v>
      </c>
    </row>
    <row r="188" spans="1:10" s="7" customFormat="1" ht="27" customHeight="1">
      <c r="A188" s="107" t="s">
        <v>265</v>
      </c>
      <c r="B188" s="100" t="s">
        <v>7</v>
      </c>
      <c r="C188" s="100" t="s">
        <v>264</v>
      </c>
      <c r="D188" s="100" t="s">
        <v>4</v>
      </c>
      <c r="E188" s="100" t="s">
        <v>68</v>
      </c>
      <c r="F188" s="117"/>
      <c r="G188" s="85"/>
      <c r="H188" s="117"/>
      <c r="I188" s="124"/>
      <c r="J188" s="96">
        <f>J189</f>
        <v>51.4</v>
      </c>
    </row>
    <row r="189" spans="1:10" s="7" customFormat="1" ht="24" customHeight="1">
      <c r="A189" s="107" t="s">
        <v>266</v>
      </c>
      <c r="B189" s="113" t="s">
        <v>7</v>
      </c>
      <c r="C189" s="114" t="s">
        <v>264</v>
      </c>
      <c r="D189" s="114" t="s">
        <v>4</v>
      </c>
      <c r="E189" s="90" t="s">
        <v>267</v>
      </c>
      <c r="F189" s="117"/>
      <c r="G189" s="85"/>
      <c r="H189" s="117"/>
      <c r="I189" s="124"/>
      <c r="J189" s="96">
        <f>J190</f>
        <v>51.4</v>
      </c>
    </row>
    <row r="190" spans="1:10" s="7" customFormat="1" ht="32.25" customHeight="1">
      <c r="A190" s="105" t="s">
        <v>78</v>
      </c>
      <c r="B190" s="100" t="s">
        <v>7</v>
      </c>
      <c r="C190" s="100" t="s">
        <v>264</v>
      </c>
      <c r="D190" s="100" t="s">
        <v>4</v>
      </c>
      <c r="E190" s="100" t="s">
        <v>267</v>
      </c>
      <c r="F190" s="117" t="s">
        <v>346</v>
      </c>
      <c r="G190" s="85" t="s">
        <v>35</v>
      </c>
      <c r="H190" s="117" t="s">
        <v>35</v>
      </c>
      <c r="I190" s="125">
        <v>240</v>
      </c>
      <c r="J190" s="96">
        <f>'приложение 5 2020г'!K53</f>
        <v>51.4</v>
      </c>
    </row>
    <row r="191" spans="1:10" s="7" customFormat="1" ht="57" customHeight="1">
      <c r="A191" s="107" t="s">
        <v>268</v>
      </c>
      <c r="B191" s="113" t="s">
        <v>7</v>
      </c>
      <c r="C191" s="114" t="s">
        <v>264</v>
      </c>
      <c r="D191" s="114" t="s">
        <v>7</v>
      </c>
      <c r="E191" s="90" t="s">
        <v>68</v>
      </c>
      <c r="F191" s="117"/>
      <c r="G191" s="85"/>
      <c r="H191" s="117"/>
      <c r="I191" s="125"/>
      <c r="J191" s="96">
        <f>J192</f>
        <v>160</v>
      </c>
    </row>
    <row r="192" spans="1:10" s="7" customFormat="1" ht="28.5" customHeight="1">
      <c r="A192" s="107" t="s">
        <v>408</v>
      </c>
      <c r="B192" s="100" t="s">
        <v>7</v>
      </c>
      <c r="C192" s="100" t="s">
        <v>264</v>
      </c>
      <c r="D192" s="100" t="s">
        <v>7</v>
      </c>
      <c r="E192" s="100" t="s">
        <v>267</v>
      </c>
      <c r="F192" s="117"/>
      <c r="G192" s="85"/>
      <c r="H192" s="117"/>
      <c r="I192" s="125"/>
      <c r="J192" s="96">
        <f>J193</f>
        <v>160</v>
      </c>
    </row>
    <row r="193" spans="1:10" s="7" customFormat="1" ht="30.75" customHeight="1">
      <c r="A193" s="105" t="s">
        <v>78</v>
      </c>
      <c r="B193" s="113" t="s">
        <v>7</v>
      </c>
      <c r="C193" s="114" t="s">
        <v>264</v>
      </c>
      <c r="D193" s="114" t="s">
        <v>7</v>
      </c>
      <c r="E193" s="90" t="s">
        <v>267</v>
      </c>
      <c r="F193" s="117" t="s">
        <v>346</v>
      </c>
      <c r="G193" s="85" t="s">
        <v>35</v>
      </c>
      <c r="H193" s="117" t="s">
        <v>35</v>
      </c>
      <c r="I193" s="125">
        <v>240</v>
      </c>
      <c r="J193" s="96">
        <f>'приложение 5 2020г'!K56</f>
        <v>160</v>
      </c>
    </row>
    <row r="194" spans="1:10" s="7" customFormat="1" ht="40.5" customHeight="1">
      <c r="A194" s="105" t="s">
        <v>269</v>
      </c>
      <c r="B194" s="100" t="s">
        <v>7</v>
      </c>
      <c r="C194" s="100" t="s">
        <v>264</v>
      </c>
      <c r="D194" s="100" t="s">
        <v>9</v>
      </c>
      <c r="E194" s="100" t="s">
        <v>68</v>
      </c>
      <c r="F194" s="117"/>
      <c r="G194" s="85"/>
      <c r="H194" s="117"/>
      <c r="I194" s="125"/>
      <c r="J194" s="96">
        <f>J195</f>
        <v>40</v>
      </c>
    </row>
    <row r="195" spans="1:10" s="7" customFormat="1" ht="30.75" customHeight="1">
      <c r="A195" s="107" t="s">
        <v>266</v>
      </c>
      <c r="B195" s="113" t="s">
        <v>7</v>
      </c>
      <c r="C195" s="114" t="s">
        <v>264</v>
      </c>
      <c r="D195" s="114" t="s">
        <v>9</v>
      </c>
      <c r="E195" s="90" t="s">
        <v>267</v>
      </c>
      <c r="F195" s="117"/>
      <c r="G195" s="85"/>
      <c r="H195" s="117"/>
      <c r="I195" s="125"/>
      <c r="J195" s="96">
        <f>J196</f>
        <v>40</v>
      </c>
    </row>
    <row r="196" spans="1:10" s="7" customFormat="1" ht="30.75" customHeight="1">
      <c r="A196" s="105" t="s">
        <v>78</v>
      </c>
      <c r="B196" s="100" t="s">
        <v>7</v>
      </c>
      <c r="C196" s="100" t="s">
        <v>264</v>
      </c>
      <c r="D196" s="100" t="s">
        <v>9</v>
      </c>
      <c r="E196" s="100" t="s">
        <v>267</v>
      </c>
      <c r="F196" s="117" t="s">
        <v>346</v>
      </c>
      <c r="G196" s="85" t="s">
        <v>35</v>
      </c>
      <c r="H196" s="117" t="s">
        <v>35</v>
      </c>
      <c r="I196" s="125">
        <v>240</v>
      </c>
      <c r="J196" s="96">
        <f>'приложение 5 2020г'!K59</f>
        <v>40</v>
      </c>
    </row>
    <row r="197" spans="1:10" s="7" customFormat="1" ht="47.25" customHeight="1">
      <c r="A197" s="105" t="s">
        <v>270</v>
      </c>
      <c r="B197" s="113" t="s">
        <v>7</v>
      </c>
      <c r="C197" s="114" t="s">
        <v>264</v>
      </c>
      <c r="D197" s="114" t="s">
        <v>11</v>
      </c>
      <c r="E197" s="90" t="s">
        <v>68</v>
      </c>
      <c r="F197" s="117"/>
      <c r="G197" s="85"/>
      <c r="H197" s="117"/>
      <c r="I197" s="125"/>
      <c r="J197" s="96">
        <f>J198</f>
        <v>100</v>
      </c>
    </row>
    <row r="198" spans="1:10" s="7" customFormat="1" ht="30.75" customHeight="1">
      <c r="A198" s="107" t="s">
        <v>266</v>
      </c>
      <c r="B198" s="100" t="s">
        <v>7</v>
      </c>
      <c r="C198" s="100" t="s">
        <v>264</v>
      </c>
      <c r="D198" s="100" t="s">
        <v>11</v>
      </c>
      <c r="E198" s="100" t="s">
        <v>267</v>
      </c>
      <c r="F198" s="117"/>
      <c r="G198" s="85"/>
      <c r="H198" s="117"/>
      <c r="I198" s="125"/>
      <c r="J198" s="96">
        <f>J199</f>
        <v>100</v>
      </c>
    </row>
    <row r="199" spans="1:10" s="7" customFormat="1" ht="30.75" customHeight="1">
      <c r="A199" s="105" t="s">
        <v>78</v>
      </c>
      <c r="B199" s="113" t="s">
        <v>7</v>
      </c>
      <c r="C199" s="114" t="s">
        <v>264</v>
      </c>
      <c r="D199" s="114" t="s">
        <v>11</v>
      </c>
      <c r="E199" s="90" t="s">
        <v>267</v>
      </c>
      <c r="F199" s="117" t="s">
        <v>346</v>
      </c>
      <c r="G199" s="85" t="s">
        <v>35</v>
      </c>
      <c r="H199" s="117" t="s">
        <v>35</v>
      </c>
      <c r="I199" s="125">
        <v>240</v>
      </c>
      <c r="J199" s="96">
        <f>'приложение 5 2020г'!K62</f>
        <v>100</v>
      </c>
    </row>
    <row r="200" spans="1:10" s="7" customFormat="1" ht="30.75" customHeight="1">
      <c r="A200" s="105" t="s">
        <v>271</v>
      </c>
      <c r="B200" s="100" t="s">
        <v>7</v>
      </c>
      <c r="C200" s="100" t="s">
        <v>264</v>
      </c>
      <c r="D200" s="100" t="s">
        <v>13</v>
      </c>
      <c r="E200" s="100" t="s">
        <v>68</v>
      </c>
      <c r="F200" s="117"/>
      <c r="G200" s="85"/>
      <c r="H200" s="117"/>
      <c r="I200" s="125"/>
      <c r="J200" s="96">
        <f>J201</f>
        <v>78</v>
      </c>
    </row>
    <row r="201" spans="1:10" s="7" customFormat="1" ht="30.75" customHeight="1">
      <c r="A201" s="107" t="s">
        <v>266</v>
      </c>
      <c r="B201" s="113" t="s">
        <v>7</v>
      </c>
      <c r="C201" s="114" t="s">
        <v>264</v>
      </c>
      <c r="D201" s="114" t="s">
        <v>13</v>
      </c>
      <c r="E201" s="90" t="s">
        <v>267</v>
      </c>
      <c r="F201" s="117"/>
      <c r="G201" s="85"/>
      <c r="H201" s="117"/>
      <c r="I201" s="125"/>
      <c r="J201" s="96">
        <f>J202</f>
        <v>78</v>
      </c>
    </row>
    <row r="202" spans="1:10" s="7" customFormat="1" ht="19.5" customHeight="1">
      <c r="A202" s="105" t="s">
        <v>90</v>
      </c>
      <c r="B202" s="113" t="s">
        <v>7</v>
      </c>
      <c r="C202" s="114" t="s">
        <v>264</v>
      </c>
      <c r="D202" s="114" t="s">
        <v>13</v>
      </c>
      <c r="E202" s="90" t="s">
        <v>267</v>
      </c>
      <c r="F202" s="117" t="s">
        <v>346</v>
      </c>
      <c r="G202" s="85" t="s">
        <v>35</v>
      </c>
      <c r="H202" s="117" t="s">
        <v>35</v>
      </c>
      <c r="I202" s="125">
        <v>610</v>
      </c>
      <c r="J202" s="96">
        <f>'приложение 5 2020г'!K65</f>
        <v>78</v>
      </c>
    </row>
    <row r="203" spans="1:10" s="7" customFormat="1" ht="23.25" customHeight="1">
      <c r="A203" s="154" t="s">
        <v>308</v>
      </c>
      <c r="B203" s="100" t="s">
        <v>7</v>
      </c>
      <c r="C203" s="100" t="s">
        <v>264</v>
      </c>
      <c r="D203" s="100" t="s">
        <v>15</v>
      </c>
      <c r="E203" s="100" t="s">
        <v>68</v>
      </c>
      <c r="F203" s="117"/>
      <c r="G203" s="85"/>
      <c r="H203" s="117"/>
      <c r="I203" s="125"/>
      <c r="J203" s="96">
        <f>J204</f>
        <v>1299.46</v>
      </c>
    </row>
    <row r="204" spans="1:10" s="7" customFormat="1" ht="19.5" customHeight="1">
      <c r="A204" s="154" t="s">
        <v>309</v>
      </c>
      <c r="B204" s="113" t="s">
        <v>7</v>
      </c>
      <c r="C204" s="114" t="s">
        <v>264</v>
      </c>
      <c r="D204" s="114" t="s">
        <v>15</v>
      </c>
      <c r="E204" s="90" t="s">
        <v>310</v>
      </c>
      <c r="F204" s="117"/>
      <c r="G204" s="85"/>
      <c r="H204" s="117"/>
      <c r="I204" s="125"/>
      <c r="J204" s="96">
        <f>J205</f>
        <v>1299.46</v>
      </c>
    </row>
    <row r="205" spans="1:10" s="7" customFormat="1" ht="32.25" customHeight="1">
      <c r="A205" s="154" t="s">
        <v>311</v>
      </c>
      <c r="B205" s="100" t="s">
        <v>7</v>
      </c>
      <c r="C205" s="100" t="s">
        <v>264</v>
      </c>
      <c r="D205" s="100" t="s">
        <v>15</v>
      </c>
      <c r="E205" s="100" t="s">
        <v>310</v>
      </c>
      <c r="F205" s="117" t="s">
        <v>346</v>
      </c>
      <c r="G205" s="85" t="s">
        <v>45</v>
      </c>
      <c r="H205" s="117" t="s">
        <v>9</v>
      </c>
      <c r="I205" s="125">
        <v>320</v>
      </c>
      <c r="J205" s="96">
        <f>'приложение 5 2020г'!K142</f>
        <v>1299.46</v>
      </c>
    </row>
    <row r="206" spans="1:10" s="7" customFormat="1" ht="17.25" customHeight="1">
      <c r="A206" s="107" t="s">
        <v>320</v>
      </c>
      <c r="B206" s="113" t="s">
        <v>7</v>
      </c>
      <c r="C206" s="114" t="s">
        <v>321</v>
      </c>
      <c r="D206" s="114" t="s">
        <v>5</v>
      </c>
      <c r="E206" s="90" t="s">
        <v>68</v>
      </c>
      <c r="F206" s="117"/>
      <c r="G206" s="85"/>
      <c r="H206" s="117"/>
      <c r="I206" s="125"/>
      <c r="J206" s="96">
        <f>J207+J210+J219+J216+J225+J222</f>
        <v>16251.039999999999</v>
      </c>
    </row>
    <row r="207" spans="1:10" s="7" customFormat="1" ht="29.25" customHeight="1">
      <c r="A207" s="105" t="s">
        <v>322</v>
      </c>
      <c r="B207" s="100" t="s">
        <v>7</v>
      </c>
      <c r="C207" s="100" t="s">
        <v>321</v>
      </c>
      <c r="D207" s="100" t="s">
        <v>4</v>
      </c>
      <c r="E207" s="100" t="s">
        <v>68</v>
      </c>
      <c r="F207" s="117"/>
      <c r="G207" s="85"/>
      <c r="H207" s="117"/>
      <c r="I207" s="125"/>
      <c r="J207" s="96">
        <f>J208</f>
        <v>862</v>
      </c>
    </row>
    <row r="208" spans="1:10" s="7" customFormat="1" ht="18.75" customHeight="1">
      <c r="A208" s="154" t="s">
        <v>386</v>
      </c>
      <c r="B208" s="113" t="s">
        <v>7</v>
      </c>
      <c r="C208" s="114" t="s">
        <v>321</v>
      </c>
      <c r="D208" s="114" t="s">
        <v>4</v>
      </c>
      <c r="E208" s="90" t="s">
        <v>324</v>
      </c>
      <c r="F208" s="117"/>
      <c r="G208" s="85"/>
      <c r="H208" s="117"/>
      <c r="I208" s="125"/>
      <c r="J208" s="96">
        <f>J209</f>
        <v>862</v>
      </c>
    </row>
    <row r="209" spans="1:10" s="7" customFormat="1" ht="15" customHeight="1">
      <c r="A209" s="105" t="s">
        <v>90</v>
      </c>
      <c r="B209" s="113" t="s">
        <v>7</v>
      </c>
      <c r="C209" s="114" t="s">
        <v>321</v>
      </c>
      <c r="D209" s="114" t="s">
        <v>4</v>
      </c>
      <c r="E209" s="90" t="s">
        <v>324</v>
      </c>
      <c r="F209" s="117" t="s">
        <v>346</v>
      </c>
      <c r="G209" s="85" t="s">
        <v>17</v>
      </c>
      <c r="H209" s="117" t="s">
        <v>4</v>
      </c>
      <c r="I209" s="125">
        <v>610</v>
      </c>
      <c r="J209" s="96">
        <f>'приложение 5 2020г'!K149</f>
        <v>862</v>
      </c>
    </row>
    <row r="210" spans="1:10" s="7" customFormat="1" ht="33.75" customHeight="1">
      <c r="A210" s="105" t="s">
        <v>325</v>
      </c>
      <c r="B210" s="100" t="s">
        <v>7</v>
      </c>
      <c r="C210" s="100" t="s">
        <v>321</v>
      </c>
      <c r="D210" s="100" t="s">
        <v>7</v>
      </c>
      <c r="E210" s="100" t="s">
        <v>68</v>
      </c>
      <c r="F210" s="117"/>
      <c r="G210" s="85"/>
      <c r="H210" s="117"/>
      <c r="I210" s="125"/>
      <c r="J210" s="96">
        <f>J211+J213</f>
        <v>4107.8</v>
      </c>
    </row>
    <row r="211" spans="1:10" s="7" customFormat="1" ht="33" customHeight="1">
      <c r="A211" s="105" t="s">
        <v>326</v>
      </c>
      <c r="B211" s="113" t="s">
        <v>7</v>
      </c>
      <c r="C211" s="114" t="s">
        <v>321</v>
      </c>
      <c r="D211" s="114" t="s">
        <v>7</v>
      </c>
      <c r="E211" s="90" t="s">
        <v>324</v>
      </c>
      <c r="F211" s="117"/>
      <c r="G211" s="85"/>
      <c r="H211" s="117"/>
      <c r="I211" s="125"/>
      <c r="J211" s="96">
        <f>J212</f>
        <v>3526.9</v>
      </c>
    </row>
    <row r="212" spans="1:10" s="7" customFormat="1" ht="15" customHeight="1">
      <c r="A212" s="105" t="s">
        <v>90</v>
      </c>
      <c r="B212" s="113" t="s">
        <v>7</v>
      </c>
      <c r="C212" s="114" t="s">
        <v>321</v>
      </c>
      <c r="D212" s="114" t="s">
        <v>7</v>
      </c>
      <c r="E212" s="90" t="s">
        <v>324</v>
      </c>
      <c r="F212" s="117" t="s">
        <v>346</v>
      </c>
      <c r="G212" s="85" t="s">
        <v>17</v>
      </c>
      <c r="H212" s="117" t="s">
        <v>13</v>
      </c>
      <c r="I212" s="125">
        <v>610</v>
      </c>
      <c r="J212" s="96">
        <f>'приложение 5 2020г'!K178</f>
        <v>3526.9</v>
      </c>
    </row>
    <row r="213" spans="1:10" s="7" customFormat="1" ht="55.5" customHeight="1">
      <c r="A213" s="133" t="s">
        <v>446</v>
      </c>
      <c r="B213" s="113" t="s">
        <v>7</v>
      </c>
      <c r="C213" s="114" t="s">
        <v>321</v>
      </c>
      <c r="D213" s="114" t="s">
        <v>7</v>
      </c>
      <c r="E213" s="90" t="s">
        <v>447</v>
      </c>
      <c r="F213" s="117"/>
      <c r="G213" s="85"/>
      <c r="H213" s="117"/>
      <c r="I213" s="125"/>
      <c r="J213" s="96">
        <f>J214+J215</f>
        <v>580.9</v>
      </c>
    </row>
    <row r="214" spans="1:10" s="7" customFormat="1" ht="20.25" customHeight="1">
      <c r="A214" s="133" t="s">
        <v>90</v>
      </c>
      <c r="B214" s="113" t="s">
        <v>7</v>
      </c>
      <c r="C214" s="114" t="s">
        <v>321</v>
      </c>
      <c r="D214" s="114" t="s">
        <v>7</v>
      </c>
      <c r="E214" s="90" t="s">
        <v>447</v>
      </c>
      <c r="F214" s="117" t="s">
        <v>346</v>
      </c>
      <c r="G214" s="85" t="s">
        <v>17</v>
      </c>
      <c r="H214" s="117" t="s">
        <v>4</v>
      </c>
      <c r="I214" s="125">
        <v>610</v>
      </c>
      <c r="J214" s="96">
        <f>'приложение 5 2020г'!K152</f>
        <v>448.8</v>
      </c>
    </row>
    <row r="215" spans="1:10" s="7" customFormat="1" ht="26.25" customHeight="1">
      <c r="A215" s="109" t="s">
        <v>90</v>
      </c>
      <c r="B215" s="136" t="s">
        <v>7</v>
      </c>
      <c r="C215" s="98" t="s">
        <v>321</v>
      </c>
      <c r="D215" s="98" t="s">
        <v>7</v>
      </c>
      <c r="E215" s="99" t="s">
        <v>447</v>
      </c>
      <c r="F215" s="85" t="s">
        <v>346</v>
      </c>
      <c r="G215" s="85" t="s">
        <v>17</v>
      </c>
      <c r="H215" s="117" t="s">
        <v>13</v>
      </c>
      <c r="I215" s="125">
        <v>610</v>
      </c>
      <c r="J215" s="96">
        <f>'приложение 5 2020г'!K180</f>
        <v>132.1</v>
      </c>
    </row>
    <row r="216" spans="1:10" s="7" customFormat="1" ht="44.25" customHeight="1">
      <c r="A216" s="62" t="s">
        <v>515</v>
      </c>
      <c r="B216" s="100" t="s">
        <v>7</v>
      </c>
      <c r="C216" s="100" t="s">
        <v>321</v>
      </c>
      <c r="D216" s="100" t="s">
        <v>9</v>
      </c>
      <c r="E216" s="100" t="s">
        <v>68</v>
      </c>
      <c r="F216" s="117"/>
      <c r="G216" s="85"/>
      <c r="H216" s="117"/>
      <c r="I216" s="125"/>
      <c r="J216" s="96">
        <f>J217</f>
        <v>10000.63</v>
      </c>
    </row>
    <row r="217" spans="1:10" s="7" customFormat="1" ht="32.25" customHeight="1">
      <c r="A217" s="69" t="s">
        <v>516</v>
      </c>
      <c r="B217" s="136" t="s">
        <v>7</v>
      </c>
      <c r="C217" s="98" t="s">
        <v>321</v>
      </c>
      <c r="D217" s="98" t="s">
        <v>9</v>
      </c>
      <c r="E217" s="99" t="s">
        <v>517</v>
      </c>
      <c r="F217" s="117"/>
      <c r="G217" s="85"/>
      <c r="H217" s="117"/>
      <c r="I217" s="125"/>
      <c r="J217" s="96">
        <f>J218</f>
        <v>10000.63</v>
      </c>
    </row>
    <row r="218" spans="1:10" s="7" customFormat="1" ht="25.5" customHeight="1">
      <c r="A218" s="62" t="s">
        <v>90</v>
      </c>
      <c r="B218" s="136" t="s">
        <v>7</v>
      </c>
      <c r="C218" s="98" t="s">
        <v>321</v>
      </c>
      <c r="D218" s="98" t="s">
        <v>9</v>
      </c>
      <c r="E218" s="99" t="s">
        <v>517</v>
      </c>
      <c r="F218" s="117" t="s">
        <v>346</v>
      </c>
      <c r="G218" s="85" t="s">
        <v>17</v>
      </c>
      <c r="H218" s="117" t="s">
        <v>7</v>
      </c>
      <c r="I218" s="125">
        <v>610</v>
      </c>
      <c r="J218" s="96">
        <f>'приложение 5 2020г'!K166</f>
        <v>10000.63</v>
      </c>
    </row>
    <row r="219" spans="1:10" s="7" customFormat="1" ht="82.5" customHeight="1">
      <c r="A219" s="107" t="s">
        <v>474</v>
      </c>
      <c r="B219" s="113" t="s">
        <v>7</v>
      </c>
      <c r="C219" s="114" t="s">
        <v>321</v>
      </c>
      <c r="D219" s="114" t="s">
        <v>11</v>
      </c>
      <c r="E219" s="90" t="s">
        <v>68</v>
      </c>
      <c r="F219" s="117"/>
      <c r="G219" s="85"/>
      <c r="H219" s="117"/>
      <c r="I219" s="125"/>
      <c r="J219" s="96">
        <f>J220</f>
        <v>942.7</v>
      </c>
    </row>
    <row r="220" spans="1:10" s="7" customFormat="1" ht="84.75" customHeight="1">
      <c r="A220" s="154" t="s">
        <v>473</v>
      </c>
      <c r="B220" s="100" t="s">
        <v>7</v>
      </c>
      <c r="C220" s="100" t="s">
        <v>321</v>
      </c>
      <c r="D220" s="100" t="s">
        <v>11</v>
      </c>
      <c r="E220" s="100" t="s">
        <v>470</v>
      </c>
      <c r="F220" s="117"/>
      <c r="G220" s="85"/>
      <c r="H220" s="117"/>
      <c r="I220" s="125"/>
      <c r="J220" s="96">
        <f>J221</f>
        <v>942.7</v>
      </c>
    </row>
    <row r="221" spans="1:10" s="7" customFormat="1" ht="20.25" customHeight="1">
      <c r="A221" s="105" t="s">
        <v>90</v>
      </c>
      <c r="B221" s="126" t="s">
        <v>7</v>
      </c>
      <c r="C221" s="98" t="s">
        <v>321</v>
      </c>
      <c r="D221" s="98" t="s">
        <v>11</v>
      </c>
      <c r="E221" s="130" t="s">
        <v>470</v>
      </c>
      <c r="F221" s="117" t="s">
        <v>346</v>
      </c>
      <c r="G221" s="85" t="s">
        <v>17</v>
      </c>
      <c r="H221" s="117" t="s">
        <v>4</v>
      </c>
      <c r="I221" s="125">
        <v>610</v>
      </c>
      <c r="J221" s="96">
        <f>'приложение 5 2020г'!K155</f>
        <v>942.7</v>
      </c>
    </row>
    <row r="222" spans="1:10" s="7" customFormat="1" ht="30" customHeight="1">
      <c r="A222" s="105" t="s">
        <v>559</v>
      </c>
      <c r="B222" s="113" t="s">
        <v>7</v>
      </c>
      <c r="C222" s="114" t="s">
        <v>321</v>
      </c>
      <c r="D222" s="114" t="s">
        <v>13</v>
      </c>
      <c r="E222" s="90" t="s">
        <v>324</v>
      </c>
      <c r="F222" s="117"/>
      <c r="G222" s="85"/>
      <c r="H222" s="117"/>
      <c r="I222" s="125"/>
      <c r="J222" s="96">
        <f>J223</f>
        <v>78.9</v>
      </c>
    </row>
    <row r="223" spans="1:10" s="7" customFormat="1" ht="27" customHeight="1">
      <c r="A223" s="105" t="s">
        <v>502</v>
      </c>
      <c r="B223" s="113" t="s">
        <v>7</v>
      </c>
      <c r="C223" s="114" t="s">
        <v>321</v>
      </c>
      <c r="D223" s="114" t="s">
        <v>13</v>
      </c>
      <c r="E223" s="90" t="s">
        <v>324</v>
      </c>
      <c r="F223" s="117"/>
      <c r="G223" s="85"/>
      <c r="H223" s="117"/>
      <c r="I223" s="125"/>
      <c r="J223" s="96">
        <f>J224</f>
        <v>78.9</v>
      </c>
    </row>
    <row r="224" spans="1:10" s="7" customFormat="1" ht="20.25" customHeight="1">
      <c r="A224" s="105" t="s">
        <v>90</v>
      </c>
      <c r="B224" s="113" t="s">
        <v>7</v>
      </c>
      <c r="C224" s="114" t="s">
        <v>321</v>
      </c>
      <c r="D224" s="114" t="s">
        <v>13</v>
      </c>
      <c r="E224" s="90" t="s">
        <v>324</v>
      </c>
      <c r="F224" s="117" t="s">
        <v>346</v>
      </c>
      <c r="G224" s="85" t="s">
        <v>17</v>
      </c>
      <c r="H224" s="117" t="s">
        <v>7</v>
      </c>
      <c r="I224" s="125">
        <v>610</v>
      </c>
      <c r="J224" s="96">
        <f>'приложение 5 2020г'!K169</f>
        <v>78.9</v>
      </c>
    </row>
    <row r="225" spans="1:10" s="7" customFormat="1" ht="35.25" customHeight="1">
      <c r="A225" s="62" t="s">
        <v>518</v>
      </c>
      <c r="B225" s="136" t="s">
        <v>7</v>
      </c>
      <c r="C225" s="98" t="s">
        <v>321</v>
      </c>
      <c r="D225" s="98" t="s">
        <v>40</v>
      </c>
      <c r="E225" s="99" t="s">
        <v>68</v>
      </c>
      <c r="F225" s="117"/>
      <c r="G225" s="85"/>
      <c r="H225" s="117"/>
      <c r="I225" s="125"/>
      <c r="J225" s="96">
        <f>J226</f>
        <v>259.01</v>
      </c>
    </row>
    <row r="226" spans="1:10" s="7" customFormat="1" ht="32.25" customHeight="1">
      <c r="A226" s="62" t="s">
        <v>519</v>
      </c>
      <c r="B226" s="136" t="s">
        <v>7</v>
      </c>
      <c r="C226" s="98" t="s">
        <v>321</v>
      </c>
      <c r="D226" s="98" t="s">
        <v>40</v>
      </c>
      <c r="E226" s="99" t="s">
        <v>520</v>
      </c>
      <c r="F226" s="117"/>
      <c r="G226" s="85"/>
      <c r="H226" s="117"/>
      <c r="I226" s="125"/>
      <c r="J226" s="96">
        <f>J227</f>
        <v>259.01</v>
      </c>
    </row>
    <row r="227" spans="1:10" s="7" customFormat="1" ht="31.5" customHeight="1">
      <c r="A227" s="62" t="s">
        <v>90</v>
      </c>
      <c r="B227" s="136" t="s">
        <v>7</v>
      </c>
      <c r="C227" s="98" t="s">
        <v>321</v>
      </c>
      <c r="D227" s="98" t="s">
        <v>40</v>
      </c>
      <c r="E227" s="99" t="s">
        <v>520</v>
      </c>
      <c r="F227" s="117" t="s">
        <v>346</v>
      </c>
      <c r="G227" s="85" t="s">
        <v>17</v>
      </c>
      <c r="H227" s="117" t="s">
        <v>7</v>
      </c>
      <c r="I227" s="125">
        <v>610</v>
      </c>
      <c r="J227" s="96">
        <f>'приложение 5 2020г'!K172</f>
        <v>259.01</v>
      </c>
    </row>
    <row r="228" spans="1:10" s="7" customFormat="1" ht="29.25" customHeight="1">
      <c r="A228" s="107" t="s">
        <v>296</v>
      </c>
      <c r="B228" s="113" t="s">
        <v>7</v>
      </c>
      <c r="C228" s="114" t="s">
        <v>297</v>
      </c>
      <c r="D228" s="114" t="s">
        <v>5</v>
      </c>
      <c r="E228" s="90" t="s">
        <v>68</v>
      </c>
      <c r="F228" s="117"/>
      <c r="G228" s="85"/>
      <c r="H228" s="117"/>
      <c r="I228" s="125"/>
      <c r="J228" s="96">
        <f>J229</f>
        <v>2235.8</v>
      </c>
    </row>
    <row r="229" spans="1:10" s="7" customFormat="1" ht="54.75" customHeight="1">
      <c r="A229" s="107" t="s">
        <v>298</v>
      </c>
      <c r="B229" s="100" t="s">
        <v>7</v>
      </c>
      <c r="C229" s="100" t="s">
        <v>297</v>
      </c>
      <c r="D229" s="100" t="s">
        <v>4</v>
      </c>
      <c r="E229" s="100" t="s">
        <v>68</v>
      </c>
      <c r="F229" s="117"/>
      <c r="G229" s="85"/>
      <c r="H229" s="117"/>
      <c r="I229" s="119"/>
      <c r="J229" s="102">
        <f>J230+J234</f>
        <v>2235.8</v>
      </c>
    </row>
    <row r="230" spans="1:10" s="7" customFormat="1" ht="30" customHeight="1">
      <c r="A230" s="105" t="s">
        <v>276</v>
      </c>
      <c r="B230" s="114" t="s">
        <v>7</v>
      </c>
      <c r="C230" s="114" t="s">
        <v>297</v>
      </c>
      <c r="D230" s="114" t="s">
        <v>4</v>
      </c>
      <c r="E230" s="114" t="s">
        <v>299</v>
      </c>
      <c r="F230" s="117"/>
      <c r="G230" s="117"/>
      <c r="H230" s="117"/>
      <c r="I230" s="119"/>
      <c r="J230" s="102">
        <f>J231+J232+J233</f>
        <v>2080</v>
      </c>
    </row>
    <row r="231" spans="1:10" s="7" customFormat="1" ht="27.75" customHeight="1">
      <c r="A231" s="107" t="s">
        <v>73</v>
      </c>
      <c r="B231" s="100" t="s">
        <v>7</v>
      </c>
      <c r="C231" s="100" t="s">
        <v>297</v>
      </c>
      <c r="D231" s="100" t="s">
        <v>4</v>
      </c>
      <c r="E231" s="100" t="s">
        <v>299</v>
      </c>
      <c r="F231" s="117" t="s">
        <v>346</v>
      </c>
      <c r="G231" s="117" t="s">
        <v>40</v>
      </c>
      <c r="H231" s="117" t="s">
        <v>11</v>
      </c>
      <c r="I231" s="125">
        <v>120</v>
      </c>
      <c r="J231" s="96">
        <f>'приложение 5 2020г'!K131</f>
        <v>1820</v>
      </c>
    </row>
    <row r="232" spans="1:10" s="7" customFormat="1" ht="28.5" customHeight="1">
      <c r="A232" s="154" t="s">
        <v>289</v>
      </c>
      <c r="B232" s="113" t="s">
        <v>7</v>
      </c>
      <c r="C232" s="114" t="s">
        <v>297</v>
      </c>
      <c r="D232" s="114" t="s">
        <v>4</v>
      </c>
      <c r="E232" s="114" t="s">
        <v>299</v>
      </c>
      <c r="F232" s="117" t="s">
        <v>346</v>
      </c>
      <c r="G232" s="117" t="s">
        <v>40</v>
      </c>
      <c r="H232" s="117" t="s">
        <v>11</v>
      </c>
      <c r="I232" s="125">
        <v>240</v>
      </c>
      <c r="J232" s="96">
        <f>'приложение 5 2020г'!K132</f>
        <v>250</v>
      </c>
    </row>
    <row r="233" spans="1:10" s="7" customFormat="1" ht="28.5" customHeight="1">
      <c r="A233" s="105" t="s">
        <v>80</v>
      </c>
      <c r="B233" s="113" t="s">
        <v>7</v>
      </c>
      <c r="C233" s="114" t="s">
        <v>297</v>
      </c>
      <c r="D233" s="114" t="s">
        <v>4</v>
      </c>
      <c r="E233" s="114" t="s">
        <v>299</v>
      </c>
      <c r="F233" s="117" t="s">
        <v>346</v>
      </c>
      <c r="G233" s="117" t="s">
        <v>40</v>
      </c>
      <c r="H233" s="117" t="s">
        <v>11</v>
      </c>
      <c r="I233" s="119">
        <v>850</v>
      </c>
      <c r="J233" s="96">
        <f>'приложение 5 2020г'!K133</f>
        <v>10</v>
      </c>
    </row>
    <row r="234" spans="1:10" s="7" customFormat="1" ht="52.5" customHeight="1">
      <c r="A234" s="109" t="s">
        <v>446</v>
      </c>
      <c r="B234" s="113" t="s">
        <v>7</v>
      </c>
      <c r="C234" s="114" t="s">
        <v>297</v>
      </c>
      <c r="D234" s="114" t="s">
        <v>4</v>
      </c>
      <c r="E234" s="114" t="s">
        <v>447</v>
      </c>
      <c r="F234" s="117" t="s">
        <v>346</v>
      </c>
      <c r="G234" s="117" t="s">
        <v>40</v>
      </c>
      <c r="H234" s="117" t="s">
        <v>11</v>
      </c>
      <c r="I234" s="119"/>
      <c r="J234" s="96">
        <v>155.8</v>
      </c>
    </row>
    <row r="235" spans="1:10" s="7" customFormat="1" ht="38.25" customHeight="1">
      <c r="A235" s="62" t="s">
        <v>73</v>
      </c>
      <c r="B235" s="113" t="s">
        <v>7</v>
      </c>
      <c r="C235" s="114" t="s">
        <v>297</v>
      </c>
      <c r="D235" s="114" t="s">
        <v>4</v>
      </c>
      <c r="E235" s="114" t="s">
        <v>447</v>
      </c>
      <c r="F235" s="117" t="s">
        <v>346</v>
      </c>
      <c r="G235" s="117" t="s">
        <v>40</v>
      </c>
      <c r="H235" s="117" t="s">
        <v>11</v>
      </c>
      <c r="I235" s="119">
        <v>120</v>
      </c>
      <c r="J235" s="96">
        <f>'приложение 5 2020г'!K135</f>
        <v>375</v>
      </c>
    </row>
    <row r="236" spans="1:10" s="7" customFormat="1" ht="39.75" customHeight="1">
      <c r="A236" s="233" t="s">
        <v>163</v>
      </c>
      <c r="B236" s="244" t="s">
        <v>9</v>
      </c>
      <c r="C236" s="244" t="s">
        <v>67</v>
      </c>
      <c r="D236" s="244" t="s">
        <v>5</v>
      </c>
      <c r="E236" s="244" t="s">
        <v>68</v>
      </c>
      <c r="F236" s="235"/>
      <c r="G236" s="112"/>
      <c r="H236" s="112"/>
      <c r="I236" s="115"/>
      <c r="J236" s="202">
        <f>J237+J256</f>
        <v>5214</v>
      </c>
    </row>
    <row r="237" spans="1:10" s="7" customFormat="1" ht="30" customHeight="1">
      <c r="A237" s="154" t="s">
        <v>92</v>
      </c>
      <c r="B237" s="123" t="s">
        <v>9</v>
      </c>
      <c r="C237" s="156" t="s">
        <v>70</v>
      </c>
      <c r="D237" s="156" t="s">
        <v>5</v>
      </c>
      <c r="E237" s="85" t="s">
        <v>68</v>
      </c>
      <c r="F237" s="125"/>
      <c r="G237" s="117"/>
      <c r="H237" s="117"/>
      <c r="I237" s="118"/>
      <c r="J237" s="122">
        <f>J238+J242+J247+J250</f>
        <v>5199</v>
      </c>
    </row>
    <row r="238" spans="1:10" s="7" customFormat="1" ht="41.25" customHeight="1">
      <c r="A238" s="105" t="s">
        <v>409</v>
      </c>
      <c r="B238" s="78" t="s">
        <v>9</v>
      </c>
      <c r="C238" s="78" t="s">
        <v>70</v>
      </c>
      <c r="D238" s="78" t="s">
        <v>4</v>
      </c>
      <c r="E238" s="78" t="s">
        <v>68</v>
      </c>
      <c r="F238" s="125"/>
      <c r="G238" s="117"/>
      <c r="H238" s="117"/>
      <c r="I238" s="118"/>
      <c r="J238" s="122">
        <f>J239</f>
        <v>833</v>
      </c>
    </row>
    <row r="239" spans="1:10" s="7" customFormat="1" ht="85.5" customHeight="1">
      <c r="A239" s="105" t="s">
        <v>450</v>
      </c>
      <c r="B239" s="123" t="s">
        <v>9</v>
      </c>
      <c r="C239" s="156" t="s">
        <v>70</v>
      </c>
      <c r="D239" s="156" t="s">
        <v>4</v>
      </c>
      <c r="E239" s="114" t="s">
        <v>396</v>
      </c>
      <c r="F239" s="125"/>
      <c r="G239" s="117"/>
      <c r="H239" s="117"/>
      <c r="I239" s="118"/>
      <c r="J239" s="122">
        <f>J240+J241</f>
        <v>833</v>
      </c>
    </row>
    <row r="240" spans="1:10" s="7" customFormat="1" ht="31.5" customHeight="1">
      <c r="A240" s="105" t="s">
        <v>73</v>
      </c>
      <c r="B240" s="123" t="s">
        <v>9</v>
      </c>
      <c r="C240" s="156" t="s">
        <v>70</v>
      </c>
      <c r="D240" s="156" t="s">
        <v>4</v>
      </c>
      <c r="E240" s="114" t="s">
        <v>396</v>
      </c>
      <c r="F240" s="117" t="s">
        <v>359</v>
      </c>
      <c r="G240" s="117" t="s">
        <v>4</v>
      </c>
      <c r="H240" s="117" t="s">
        <v>11</v>
      </c>
      <c r="I240" s="118" t="s">
        <v>74</v>
      </c>
      <c r="J240" s="122">
        <f>'приложение 5 2020г'!K232</f>
        <v>591</v>
      </c>
    </row>
    <row r="241" spans="1:10" s="7" customFormat="1" ht="31.5" customHeight="1">
      <c r="A241" s="105" t="s">
        <v>78</v>
      </c>
      <c r="B241" s="123" t="s">
        <v>9</v>
      </c>
      <c r="C241" s="156" t="s">
        <v>70</v>
      </c>
      <c r="D241" s="156" t="s">
        <v>4</v>
      </c>
      <c r="E241" s="114" t="s">
        <v>396</v>
      </c>
      <c r="F241" s="117" t="s">
        <v>359</v>
      </c>
      <c r="G241" s="117" t="s">
        <v>4</v>
      </c>
      <c r="H241" s="117" t="s">
        <v>11</v>
      </c>
      <c r="I241" s="118" t="s">
        <v>79</v>
      </c>
      <c r="J241" s="122">
        <f>'приложение 5 2020г'!K233</f>
        <v>242</v>
      </c>
    </row>
    <row r="242" spans="1:10" s="7" customFormat="1" ht="30" customHeight="1">
      <c r="A242" s="154" t="s">
        <v>169</v>
      </c>
      <c r="B242" s="123" t="s">
        <v>9</v>
      </c>
      <c r="C242" s="156" t="s">
        <v>70</v>
      </c>
      <c r="D242" s="156" t="s">
        <v>9</v>
      </c>
      <c r="E242" s="85" t="s">
        <v>68</v>
      </c>
      <c r="F242" s="125"/>
      <c r="G242" s="117"/>
      <c r="H242" s="117"/>
      <c r="I242" s="118"/>
      <c r="J242" s="122">
        <f>J243+J245</f>
        <v>1708.1000000000001</v>
      </c>
    </row>
    <row r="243" spans="1:10" s="7" customFormat="1" ht="30" customHeight="1">
      <c r="A243" s="133" t="s">
        <v>170</v>
      </c>
      <c r="B243" s="123" t="s">
        <v>9</v>
      </c>
      <c r="C243" s="156" t="s">
        <v>70</v>
      </c>
      <c r="D243" s="156" t="s">
        <v>9</v>
      </c>
      <c r="E243" s="156" t="s">
        <v>171</v>
      </c>
      <c r="F243" s="125"/>
      <c r="G243" s="117"/>
      <c r="H243" s="117"/>
      <c r="I243" s="118"/>
      <c r="J243" s="122">
        <f>J244</f>
        <v>50</v>
      </c>
    </row>
    <row r="244" spans="1:10" s="7" customFormat="1" ht="30" customHeight="1">
      <c r="A244" s="105" t="s">
        <v>78</v>
      </c>
      <c r="B244" s="78" t="s">
        <v>9</v>
      </c>
      <c r="C244" s="78" t="s">
        <v>70</v>
      </c>
      <c r="D244" s="78" t="s">
        <v>9</v>
      </c>
      <c r="E244" s="78" t="s">
        <v>171</v>
      </c>
      <c r="F244" s="125">
        <v>116</v>
      </c>
      <c r="G244" s="117" t="s">
        <v>9</v>
      </c>
      <c r="H244" s="117" t="s">
        <v>23</v>
      </c>
      <c r="I244" s="118" t="s">
        <v>79</v>
      </c>
      <c r="J244" s="122">
        <f>'приложение 5 2020г'!K328</f>
        <v>50</v>
      </c>
    </row>
    <row r="245" spans="1:10" s="7" customFormat="1" ht="30" customHeight="1">
      <c r="A245" s="174" t="s">
        <v>415</v>
      </c>
      <c r="B245" s="164" t="s">
        <v>9</v>
      </c>
      <c r="C245" s="165" t="s">
        <v>70</v>
      </c>
      <c r="D245" s="165" t="s">
        <v>9</v>
      </c>
      <c r="E245" s="166" t="s">
        <v>451</v>
      </c>
      <c r="F245" s="125"/>
      <c r="G245" s="117"/>
      <c r="H245" s="117"/>
      <c r="I245" s="118"/>
      <c r="J245" s="122">
        <f>J246</f>
        <v>1658.1000000000001</v>
      </c>
    </row>
    <row r="246" spans="1:10" s="7" customFormat="1" ht="30" customHeight="1">
      <c r="A246" s="105" t="s">
        <v>78</v>
      </c>
      <c r="B246" s="78" t="s">
        <v>9</v>
      </c>
      <c r="C246" s="78" t="s">
        <v>70</v>
      </c>
      <c r="D246" s="78" t="s">
        <v>9</v>
      </c>
      <c r="E246" s="166" t="s">
        <v>451</v>
      </c>
      <c r="F246" s="125">
        <v>116</v>
      </c>
      <c r="G246" s="117" t="s">
        <v>9</v>
      </c>
      <c r="H246" s="117" t="s">
        <v>23</v>
      </c>
      <c r="I246" s="118" t="s">
        <v>79</v>
      </c>
      <c r="J246" s="122">
        <f>'приложение 5 2020г'!K330</f>
        <v>1658.1000000000001</v>
      </c>
    </row>
    <row r="247" spans="1:10" s="7" customFormat="1" ht="50.25" customHeight="1">
      <c r="A247" s="105" t="s">
        <v>410</v>
      </c>
      <c r="B247" s="123" t="s">
        <v>9</v>
      </c>
      <c r="C247" s="156" t="s">
        <v>70</v>
      </c>
      <c r="D247" s="156" t="s">
        <v>11</v>
      </c>
      <c r="E247" s="156" t="s">
        <v>68</v>
      </c>
      <c r="F247" s="125"/>
      <c r="G247" s="117"/>
      <c r="H247" s="117"/>
      <c r="I247" s="118"/>
      <c r="J247" s="122">
        <f>J248</f>
        <v>54.6</v>
      </c>
    </row>
    <row r="248" spans="1:10" s="7" customFormat="1" ht="36" customHeight="1">
      <c r="A248" s="105" t="s">
        <v>173</v>
      </c>
      <c r="B248" s="78" t="s">
        <v>9</v>
      </c>
      <c r="C248" s="78" t="s">
        <v>70</v>
      </c>
      <c r="D248" s="78" t="s">
        <v>11</v>
      </c>
      <c r="E248" s="78" t="s">
        <v>174</v>
      </c>
      <c r="F248" s="125"/>
      <c r="G248" s="117"/>
      <c r="H248" s="117"/>
      <c r="I248" s="118"/>
      <c r="J248" s="122">
        <f>J249</f>
        <v>54.6</v>
      </c>
    </row>
    <row r="249" spans="1:10" s="7" customFormat="1" ht="30" customHeight="1">
      <c r="A249" s="105" t="s">
        <v>78</v>
      </c>
      <c r="B249" s="123" t="s">
        <v>9</v>
      </c>
      <c r="C249" s="156" t="s">
        <v>70</v>
      </c>
      <c r="D249" s="156" t="s">
        <v>11</v>
      </c>
      <c r="E249" s="156" t="s">
        <v>174</v>
      </c>
      <c r="F249" s="125">
        <v>116</v>
      </c>
      <c r="G249" s="117" t="s">
        <v>9</v>
      </c>
      <c r="H249" s="117" t="s">
        <v>23</v>
      </c>
      <c r="I249" s="118" t="s">
        <v>79</v>
      </c>
      <c r="J249" s="122">
        <f>'приложение 5 2020г'!K332</f>
        <v>54.6</v>
      </c>
    </row>
    <row r="250" spans="1:10" s="7" customFormat="1" ht="30" customHeight="1">
      <c r="A250" s="105" t="s">
        <v>164</v>
      </c>
      <c r="B250" s="78" t="s">
        <v>9</v>
      </c>
      <c r="C250" s="78" t="s">
        <v>70</v>
      </c>
      <c r="D250" s="78" t="s">
        <v>21</v>
      </c>
      <c r="E250" s="78" t="s">
        <v>68</v>
      </c>
      <c r="F250" s="125"/>
      <c r="G250" s="117"/>
      <c r="H250" s="148"/>
      <c r="I250" s="118"/>
      <c r="J250" s="122">
        <f>J251+J254</f>
        <v>2603.3</v>
      </c>
    </row>
    <row r="251" spans="1:10" s="7" customFormat="1" ht="30" customHeight="1">
      <c r="A251" s="105" t="s">
        <v>165</v>
      </c>
      <c r="B251" s="123" t="s">
        <v>9</v>
      </c>
      <c r="C251" s="156" t="s">
        <v>70</v>
      </c>
      <c r="D251" s="156" t="s">
        <v>21</v>
      </c>
      <c r="E251" s="85" t="s">
        <v>166</v>
      </c>
      <c r="F251" s="125"/>
      <c r="G251" s="117"/>
      <c r="H251" s="148"/>
      <c r="I251" s="118"/>
      <c r="J251" s="122">
        <f>J252+J253</f>
        <v>2314</v>
      </c>
    </row>
    <row r="252" spans="1:10" s="7" customFormat="1" ht="26.25" customHeight="1">
      <c r="A252" s="154" t="s">
        <v>125</v>
      </c>
      <c r="B252" s="78" t="s">
        <v>9</v>
      </c>
      <c r="C252" s="78" t="s">
        <v>70</v>
      </c>
      <c r="D252" s="78" t="s">
        <v>21</v>
      </c>
      <c r="E252" s="85" t="s">
        <v>166</v>
      </c>
      <c r="F252" s="125">
        <v>116</v>
      </c>
      <c r="G252" s="117" t="s">
        <v>9</v>
      </c>
      <c r="H252" s="148" t="s">
        <v>21</v>
      </c>
      <c r="I252" s="118" t="s">
        <v>126</v>
      </c>
      <c r="J252" s="122">
        <f>'приложение 5 2020г'!K319</f>
        <v>1864</v>
      </c>
    </row>
    <row r="253" spans="1:10" s="7" customFormat="1" ht="30" customHeight="1">
      <c r="A253" s="105" t="s">
        <v>78</v>
      </c>
      <c r="B253" s="123" t="s">
        <v>9</v>
      </c>
      <c r="C253" s="156" t="s">
        <v>70</v>
      </c>
      <c r="D253" s="156" t="s">
        <v>21</v>
      </c>
      <c r="E253" s="85" t="s">
        <v>166</v>
      </c>
      <c r="F253" s="125">
        <v>116</v>
      </c>
      <c r="G253" s="117" t="s">
        <v>9</v>
      </c>
      <c r="H253" s="148" t="s">
        <v>21</v>
      </c>
      <c r="I253" s="118" t="s">
        <v>79</v>
      </c>
      <c r="J253" s="122">
        <f>'приложение 5 2020г'!K320</f>
        <v>450</v>
      </c>
    </row>
    <row r="254" spans="1:10" s="7" customFormat="1" ht="57" customHeight="1">
      <c r="A254" s="109" t="s">
        <v>446</v>
      </c>
      <c r="B254" s="156" t="s">
        <v>9</v>
      </c>
      <c r="C254" s="156" t="s">
        <v>70</v>
      </c>
      <c r="D254" s="156" t="s">
        <v>21</v>
      </c>
      <c r="E254" s="85" t="s">
        <v>447</v>
      </c>
      <c r="F254" s="125"/>
      <c r="G254" s="117"/>
      <c r="H254" s="148"/>
      <c r="I254" s="118"/>
      <c r="J254" s="122">
        <f>J255</f>
        <v>289.3</v>
      </c>
    </row>
    <row r="255" spans="1:10" s="7" customFormat="1" ht="30" customHeight="1">
      <c r="A255" s="109" t="s">
        <v>90</v>
      </c>
      <c r="B255" s="156" t="s">
        <v>9</v>
      </c>
      <c r="C255" s="156" t="s">
        <v>70</v>
      </c>
      <c r="D255" s="156" t="s">
        <v>21</v>
      </c>
      <c r="E255" s="85" t="s">
        <v>447</v>
      </c>
      <c r="F255" s="125">
        <v>116</v>
      </c>
      <c r="G255" s="117" t="s">
        <v>9</v>
      </c>
      <c r="H255" s="148" t="s">
        <v>21</v>
      </c>
      <c r="I255" s="118" t="s">
        <v>126</v>
      </c>
      <c r="J255" s="122">
        <f>'приложение 5 2020г'!K322</f>
        <v>289.3</v>
      </c>
    </row>
    <row r="256" spans="1:10" s="7" customFormat="1" ht="38.25" customHeight="1">
      <c r="A256" s="154" t="s">
        <v>411</v>
      </c>
      <c r="B256" s="78" t="s">
        <v>9</v>
      </c>
      <c r="C256" s="78" t="s">
        <v>77</v>
      </c>
      <c r="D256" s="78" t="s">
        <v>5</v>
      </c>
      <c r="E256" s="78" t="s">
        <v>68</v>
      </c>
      <c r="F256" s="117"/>
      <c r="G256" s="117"/>
      <c r="H256" s="148"/>
      <c r="I256" s="118"/>
      <c r="J256" s="122">
        <f>J258</f>
        <v>15</v>
      </c>
    </row>
    <row r="257" spans="1:10" s="7" customFormat="1" ht="32.25" customHeight="1">
      <c r="A257" s="105" t="s">
        <v>257</v>
      </c>
      <c r="B257" s="123" t="s">
        <v>9</v>
      </c>
      <c r="C257" s="156" t="s">
        <v>77</v>
      </c>
      <c r="D257" s="156" t="s">
        <v>9</v>
      </c>
      <c r="E257" s="156" t="s">
        <v>68</v>
      </c>
      <c r="F257" s="117"/>
      <c r="G257" s="117"/>
      <c r="H257" s="148"/>
      <c r="I257" s="118"/>
      <c r="J257" s="122">
        <f>J258</f>
        <v>15</v>
      </c>
    </row>
    <row r="258" spans="1:10" s="7" customFormat="1" ht="32.25" customHeight="1">
      <c r="A258" s="105" t="s">
        <v>258</v>
      </c>
      <c r="B258" s="78" t="s">
        <v>9</v>
      </c>
      <c r="C258" s="78" t="s">
        <v>77</v>
      </c>
      <c r="D258" s="78" t="s">
        <v>9</v>
      </c>
      <c r="E258" s="78" t="s">
        <v>259</v>
      </c>
      <c r="F258" s="117"/>
      <c r="G258" s="117"/>
      <c r="H258" s="148"/>
      <c r="I258" s="118"/>
      <c r="J258" s="122">
        <f>J259</f>
        <v>15</v>
      </c>
    </row>
    <row r="259" spans="1:10" s="7" customFormat="1" ht="18" customHeight="1">
      <c r="A259" s="105" t="s">
        <v>90</v>
      </c>
      <c r="B259" s="123" t="s">
        <v>9</v>
      </c>
      <c r="C259" s="156" t="s">
        <v>77</v>
      </c>
      <c r="D259" s="156" t="s">
        <v>9</v>
      </c>
      <c r="E259" s="156" t="s">
        <v>259</v>
      </c>
      <c r="F259" s="117" t="s">
        <v>346</v>
      </c>
      <c r="G259" s="117" t="s">
        <v>17</v>
      </c>
      <c r="H259" s="148" t="s">
        <v>4</v>
      </c>
      <c r="I259" s="118" t="s">
        <v>202</v>
      </c>
      <c r="J259" s="95">
        <f>'приложение 5 2020г'!K160</f>
        <v>15</v>
      </c>
    </row>
    <row r="260" spans="1:10" s="21" customFormat="1" ht="47.25" customHeight="1">
      <c r="A260" s="245" t="s">
        <v>147</v>
      </c>
      <c r="B260" s="244" t="s">
        <v>15</v>
      </c>
      <c r="C260" s="244" t="s">
        <v>67</v>
      </c>
      <c r="D260" s="244" t="s">
        <v>5</v>
      </c>
      <c r="E260" s="244" t="s">
        <v>68</v>
      </c>
      <c r="F260" s="112"/>
      <c r="G260" s="112"/>
      <c r="H260" s="115"/>
      <c r="I260" s="115"/>
      <c r="J260" s="116">
        <f>J261+J263</f>
        <v>1120</v>
      </c>
    </row>
    <row r="261" spans="1:10" ht="33" customHeight="1">
      <c r="A261" s="246" t="s">
        <v>148</v>
      </c>
      <c r="B261" s="89" t="s">
        <v>15</v>
      </c>
      <c r="C261" s="168" t="s">
        <v>67</v>
      </c>
      <c r="D261" s="168" t="s">
        <v>4</v>
      </c>
      <c r="E261" s="177" t="s">
        <v>68</v>
      </c>
      <c r="F261" s="117"/>
      <c r="G261" s="117"/>
      <c r="H261" s="118"/>
      <c r="I261" s="118"/>
      <c r="J261" s="95">
        <f>J262</f>
        <v>220</v>
      </c>
    </row>
    <row r="262" spans="1:10" ht="32.25" customHeight="1">
      <c r="A262" s="105" t="s">
        <v>78</v>
      </c>
      <c r="B262" s="164" t="s">
        <v>15</v>
      </c>
      <c r="C262" s="165" t="s">
        <v>67</v>
      </c>
      <c r="D262" s="165" t="s">
        <v>4</v>
      </c>
      <c r="E262" s="166" t="s">
        <v>149</v>
      </c>
      <c r="F262" s="117" t="s">
        <v>359</v>
      </c>
      <c r="G262" s="117" t="s">
        <v>4</v>
      </c>
      <c r="H262" s="118" t="s">
        <v>19</v>
      </c>
      <c r="I262" s="118" t="s">
        <v>79</v>
      </c>
      <c r="J262" s="95">
        <f>'приложение 5 2020г'!K279</f>
        <v>220</v>
      </c>
    </row>
    <row r="263" spans="1:10" ht="40.5" customHeight="1">
      <c r="A263" s="105" t="s">
        <v>412</v>
      </c>
      <c r="B263" s="100" t="s">
        <v>15</v>
      </c>
      <c r="C263" s="100" t="s">
        <v>67</v>
      </c>
      <c r="D263" s="100" t="s">
        <v>11</v>
      </c>
      <c r="E263" s="100" t="s">
        <v>68</v>
      </c>
      <c r="F263" s="117"/>
      <c r="G263" s="117"/>
      <c r="H263" s="118"/>
      <c r="I263" s="118"/>
      <c r="J263" s="95">
        <f>J264</f>
        <v>900</v>
      </c>
    </row>
    <row r="264" spans="1:10" ht="42.75" customHeight="1">
      <c r="A264" s="105" t="s">
        <v>215</v>
      </c>
      <c r="B264" s="113" t="s">
        <v>15</v>
      </c>
      <c r="C264" s="114" t="s">
        <v>67</v>
      </c>
      <c r="D264" s="114" t="s">
        <v>11</v>
      </c>
      <c r="E264" s="90" t="s">
        <v>216</v>
      </c>
      <c r="F264" s="117"/>
      <c r="G264" s="117"/>
      <c r="H264" s="118"/>
      <c r="I264" s="118"/>
      <c r="J264" s="95">
        <f>J265</f>
        <v>900</v>
      </c>
    </row>
    <row r="265" spans="1:10" ht="32.25" customHeight="1">
      <c r="A265" s="105" t="s">
        <v>78</v>
      </c>
      <c r="B265" s="126" t="s">
        <v>15</v>
      </c>
      <c r="C265" s="98" t="s">
        <v>67</v>
      </c>
      <c r="D265" s="98" t="s">
        <v>11</v>
      </c>
      <c r="E265" s="130" t="s">
        <v>216</v>
      </c>
      <c r="F265" s="117" t="s">
        <v>359</v>
      </c>
      <c r="G265" s="117" t="s">
        <v>4</v>
      </c>
      <c r="H265" s="118" t="s">
        <v>19</v>
      </c>
      <c r="I265" s="118" t="s">
        <v>79</v>
      </c>
      <c r="J265" s="95">
        <f>'приложение 5 2020г'!K282</f>
        <v>900</v>
      </c>
    </row>
    <row r="266" spans="1:10" ht="48.75" customHeight="1">
      <c r="A266" s="247" t="s">
        <v>387</v>
      </c>
      <c r="B266" s="248" t="s">
        <v>35</v>
      </c>
      <c r="C266" s="249" t="s">
        <v>67</v>
      </c>
      <c r="D266" s="249" t="s">
        <v>5</v>
      </c>
      <c r="E266" s="250" t="s">
        <v>68</v>
      </c>
      <c r="F266" s="235"/>
      <c r="G266" s="112"/>
      <c r="H266" s="115"/>
      <c r="I266" s="115"/>
      <c r="J266" s="116">
        <f>J267+J270+J273</f>
        <v>1843.2</v>
      </c>
    </row>
    <row r="267" spans="1:10" s="7" customFormat="1" ht="52.5" customHeight="1">
      <c r="A267" s="105" t="s">
        <v>132</v>
      </c>
      <c r="B267" s="113" t="s">
        <v>35</v>
      </c>
      <c r="C267" s="114" t="s">
        <v>67</v>
      </c>
      <c r="D267" s="114" t="s">
        <v>9</v>
      </c>
      <c r="E267" s="90" t="s">
        <v>68</v>
      </c>
      <c r="F267" s="125"/>
      <c r="G267" s="117"/>
      <c r="H267" s="118"/>
      <c r="I267" s="118"/>
      <c r="J267" s="95">
        <f>J268</f>
        <v>60</v>
      </c>
    </row>
    <row r="268" spans="1:10" s="7" customFormat="1" ht="32.25" customHeight="1">
      <c r="A268" s="105" t="s">
        <v>133</v>
      </c>
      <c r="B268" s="100" t="s">
        <v>35</v>
      </c>
      <c r="C268" s="100" t="s">
        <v>67</v>
      </c>
      <c r="D268" s="100" t="s">
        <v>9</v>
      </c>
      <c r="E268" s="100" t="s">
        <v>134</v>
      </c>
      <c r="F268" s="117"/>
      <c r="G268" s="117"/>
      <c r="H268" s="118"/>
      <c r="I268" s="118"/>
      <c r="J268" s="95">
        <f>J269</f>
        <v>60</v>
      </c>
    </row>
    <row r="269" spans="1:10" s="7" customFormat="1" ht="31.5" customHeight="1">
      <c r="A269" s="105" t="s">
        <v>78</v>
      </c>
      <c r="B269" s="113" t="s">
        <v>35</v>
      </c>
      <c r="C269" s="114" t="s">
        <v>67</v>
      </c>
      <c r="D269" s="114" t="s">
        <v>9</v>
      </c>
      <c r="E269" s="90" t="s">
        <v>134</v>
      </c>
      <c r="F269" s="117" t="s">
        <v>359</v>
      </c>
      <c r="G269" s="117" t="s">
        <v>4</v>
      </c>
      <c r="H269" s="118" t="s">
        <v>19</v>
      </c>
      <c r="I269" s="118" t="s">
        <v>79</v>
      </c>
      <c r="J269" s="95">
        <f>'приложение 5 2020г'!K286</f>
        <v>60</v>
      </c>
    </row>
    <row r="270" spans="1:10" s="7" customFormat="1" ht="36.75" customHeight="1">
      <c r="A270" s="105" t="s">
        <v>135</v>
      </c>
      <c r="B270" s="100" t="s">
        <v>35</v>
      </c>
      <c r="C270" s="100" t="s">
        <v>67</v>
      </c>
      <c r="D270" s="100" t="s">
        <v>11</v>
      </c>
      <c r="E270" s="100" t="s">
        <v>68</v>
      </c>
      <c r="F270" s="125"/>
      <c r="G270" s="117"/>
      <c r="H270" s="118"/>
      <c r="I270" s="118"/>
      <c r="J270" s="95">
        <f>J271</f>
        <v>20</v>
      </c>
    </row>
    <row r="271" spans="1:10" s="7" customFormat="1" ht="37.5" customHeight="1">
      <c r="A271" s="105" t="s">
        <v>136</v>
      </c>
      <c r="B271" s="113" t="s">
        <v>35</v>
      </c>
      <c r="C271" s="114" t="s">
        <v>67</v>
      </c>
      <c r="D271" s="114" t="s">
        <v>11</v>
      </c>
      <c r="E271" s="90" t="s">
        <v>137</v>
      </c>
      <c r="F271" s="125"/>
      <c r="G271" s="117"/>
      <c r="H271" s="118"/>
      <c r="I271" s="118"/>
      <c r="J271" s="95">
        <f>J272</f>
        <v>20</v>
      </c>
    </row>
    <row r="272" spans="1:10" s="7" customFormat="1" ht="27.75" customHeight="1">
      <c r="A272" s="105" t="s">
        <v>78</v>
      </c>
      <c r="B272" s="100" t="s">
        <v>35</v>
      </c>
      <c r="C272" s="100" t="s">
        <v>67</v>
      </c>
      <c r="D272" s="100" t="s">
        <v>11</v>
      </c>
      <c r="E272" s="100" t="s">
        <v>137</v>
      </c>
      <c r="F272" s="125">
        <v>116</v>
      </c>
      <c r="G272" s="117" t="s">
        <v>4</v>
      </c>
      <c r="H272" s="118" t="s">
        <v>19</v>
      </c>
      <c r="I272" s="118" t="s">
        <v>79</v>
      </c>
      <c r="J272" s="95">
        <f>'приложение 5 2020г'!K289</f>
        <v>20</v>
      </c>
    </row>
    <row r="273" spans="1:10" s="7" customFormat="1" ht="47.25" customHeight="1">
      <c r="A273" s="105" t="s">
        <v>372</v>
      </c>
      <c r="B273" s="113" t="s">
        <v>35</v>
      </c>
      <c r="C273" s="114" t="s">
        <v>67</v>
      </c>
      <c r="D273" s="114" t="s">
        <v>13</v>
      </c>
      <c r="E273" s="90" t="s">
        <v>68</v>
      </c>
      <c r="F273" s="125"/>
      <c r="G273" s="117"/>
      <c r="H273" s="118"/>
      <c r="I273" s="118"/>
      <c r="J273" s="95">
        <f>J274</f>
        <v>1763.2</v>
      </c>
    </row>
    <row r="274" spans="1:10" s="7" customFormat="1" ht="15.75" customHeight="1">
      <c r="A274" s="105" t="s">
        <v>303</v>
      </c>
      <c r="B274" s="100" t="s">
        <v>35</v>
      </c>
      <c r="C274" s="100" t="s">
        <v>67</v>
      </c>
      <c r="D274" s="100" t="s">
        <v>13</v>
      </c>
      <c r="E274" s="100" t="s">
        <v>304</v>
      </c>
      <c r="F274" s="117"/>
      <c r="G274" s="117"/>
      <c r="H274" s="118"/>
      <c r="I274" s="118"/>
      <c r="J274" s="95">
        <f>J275+J276</f>
        <v>1763.2</v>
      </c>
    </row>
    <row r="275" spans="1:10" s="7" customFormat="1" ht="30.75" customHeight="1">
      <c r="A275" s="105" t="s">
        <v>373</v>
      </c>
      <c r="B275" s="113" t="s">
        <v>35</v>
      </c>
      <c r="C275" s="114" t="s">
        <v>67</v>
      </c>
      <c r="D275" s="114" t="s">
        <v>13</v>
      </c>
      <c r="E275" s="90" t="s">
        <v>304</v>
      </c>
      <c r="F275" s="117" t="s">
        <v>369</v>
      </c>
      <c r="G275" s="117" t="s">
        <v>45</v>
      </c>
      <c r="H275" s="118" t="s">
        <v>4</v>
      </c>
      <c r="I275" s="118" t="s">
        <v>305</v>
      </c>
      <c r="J275" s="95">
        <f>'приложение 5 2020г'!K654</f>
        <v>1753.2</v>
      </c>
    </row>
    <row r="276" spans="1:10" s="7" customFormat="1" ht="30.75" customHeight="1">
      <c r="A276" s="105" t="s">
        <v>78</v>
      </c>
      <c r="B276" s="113" t="s">
        <v>35</v>
      </c>
      <c r="C276" s="114" t="s">
        <v>67</v>
      </c>
      <c r="D276" s="114" t="s">
        <v>13</v>
      </c>
      <c r="E276" s="90" t="s">
        <v>304</v>
      </c>
      <c r="F276" s="117" t="s">
        <v>369</v>
      </c>
      <c r="G276" s="117" t="s">
        <v>45</v>
      </c>
      <c r="H276" s="118" t="s">
        <v>4</v>
      </c>
      <c r="I276" s="118" t="s">
        <v>79</v>
      </c>
      <c r="J276" s="95">
        <f>'приложение 5 2020г'!K655</f>
        <v>10</v>
      </c>
    </row>
    <row r="277" spans="1:10" s="7" customFormat="1" ht="46.5" customHeight="1">
      <c r="A277" s="251" t="s">
        <v>465</v>
      </c>
      <c r="B277" s="252" t="s">
        <v>40</v>
      </c>
      <c r="C277" s="252" t="s">
        <v>67</v>
      </c>
      <c r="D277" s="252" t="s">
        <v>5</v>
      </c>
      <c r="E277" s="252" t="s">
        <v>68</v>
      </c>
      <c r="F277" s="235"/>
      <c r="G277" s="112"/>
      <c r="H277" s="115"/>
      <c r="I277" s="115"/>
      <c r="J277" s="116">
        <f>J278+J288+J290+J301+J292+J295+J298</f>
        <v>60557.46</v>
      </c>
    </row>
    <row r="278" spans="1:10" s="7" customFormat="1" ht="48" customHeight="1">
      <c r="A278" s="105" t="s">
        <v>175</v>
      </c>
      <c r="B278" s="113" t="s">
        <v>40</v>
      </c>
      <c r="C278" s="114" t="s">
        <v>67</v>
      </c>
      <c r="D278" s="114" t="s">
        <v>4</v>
      </c>
      <c r="E278" s="90" t="s">
        <v>68</v>
      </c>
      <c r="F278" s="253"/>
      <c r="G278" s="254"/>
      <c r="H278" s="255"/>
      <c r="I278" s="255"/>
      <c r="J278" s="95">
        <f>J279+J282+J285</f>
        <v>47270.76</v>
      </c>
    </row>
    <row r="279" spans="1:10" s="7" customFormat="1" ht="32.25" customHeight="1">
      <c r="A279" s="105" t="s">
        <v>176</v>
      </c>
      <c r="B279" s="100" t="s">
        <v>40</v>
      </c>
      <c r="C279" s="100" t="s">
        <v>67</v>
      </c>
      <c r="D279" s="100" t="s">
        <v>4</v>
      </c>
      <c r="E279" s="100" t="s">
        <v>177</v>
      </c>
      <c r="F279" s="125"/>
      <c r="G279" s="117"/>
      <c r="H279" s="118"/>
      <c r="I279" s="118"/>
      <c r="J279" s="95">
        <f>J280+J281</f>
        <v>3569.9999999999995</v>
      </c>
    </row>
    <row r="280" spans="1:10" s="7" customFormat="1" ht="30.75" customHeight="1">
      <c r="A280" s="105" t="s">
        <v>78</v>
      </c>
      <c r="B280" s="113" t="s">
        <v>40</v>
      </c>
      <c r="C280" s="114" t="s">
        <v>67</v>
      </c>
      <c r="D280" s="114" t="s">
        <v>4</v>
      </c>
      <c r="E280" s="90" t="s">
        <v>177</v>
      </c>
      <c r="F280" s="125">
        <v>116</v>
      </c>
      <c r="G280" s="117" t="s">
        <v>11</v>
      </c>
      <c r="H280" s="117" t="s">
        <v>21</v>
      </c>
      <c r="I280" s="118" t="s">
        <v>79</v>
      </c>
      <c r="J280" s="95">
        <f>'приложение 5 2020г'!K348</f>
        <v>39.999999999999545</v>
      </c>
    </row>
    <row r="281" spans="1:10" s="7" customFormat="1" ht="30.75" customHeight="1">
      <c r="A281" s="105" t="s">
        <v>178</v>
      </c>
      <c r="B281" s="113" t="s">
        <v>40</v>
      </c>
      <c r="C281" s="114" t="s">
        <v>67</v>
      </c>
      <c r="D281" s="114" t="s">
        <v>4</v>
      </c>
      <c r="E281" s="90" t="s">
        <v>177</v>
      </c>
      <c r="F281" s="125">
        <v>555</v>
      </c>
      <c r="G281" s="117" t="s">
        <v>11</v>
      </c>
      <c r="H281" s="117" t="s">
        <v>21</v>
      </c>
      <c r="I281" s="118" t="s">
        <v>179</v>
      </c>
      <c r="J281" s="95">
        <f>'приложение 5 2020г'!K628</f>
        <v>3530</v>
      </c>
    </row>
    <row r="282" spans="1:10" s="7" customFormat="1" ht="44.25" customHeight="1">
      <c r="A282" s="256" t="s">
        <v>180</v>
      </c>
      <c r="B282" s="134" t="s">
        <v>40</v>
      </c>
      <c r="C282" s="135" t="s">
        <v>67</v>
      </c>
      <c r="D282" s="135" t="s">
        <v>4</v>
      </c>
      <c r="E282" s="159" t="s">
        <v>181</v>
      </c>
      <c r="F282" s="125"/>
      <c r="G282" s="117"/>
      <c r="H282" s="117"/>
      <c r="I282" s="118"/>
      <c r="J282" s="95">
        <f>J283+J284</f>
        <v>42472.76</v>
      </c>
    </row>
    <row r="283" spans="1:10" s="7" customFormat="1" ht="24.75" customHeight="1">
      <c r="A283" s="105" t="s">
        <v>182</v>
      </c>
      <c r="B283" s="126" t="s">
        <v>40</v>
      </c>
      <c r="C283" s="98" t="s">
        <v>67</v>
      </c>
      <c r="D283" s="98" t="s">
        <v>4</v>
      </c>
      <c r="E283" s="130" t="s">
        <v>181</v>
      </c>
      <c r="F283" s="125">
        <v>116</v>
      </c>
      <c r="G283" s="117" t="s">
        <v>11</v>
      </c>
      <c r="H283" s="117" t="s">
        <v>21</v>
      </c>
      <c r="I283" s="118" t="s">
        <v>79</v>
      </c>
      <c r="J283" s="95">
        <f>'приложение 5 2020г'!K350</f>
        <v>0</v>
      </c>
    </row>
    <row r="284" spans="1:10" s="7" customFormat="1" ht="24.75" customHeight="1">
      <c r="A284" s="105" t="s">
        <v>178</v>
      </c>
      <c r="B284" s="126" t="s">
        <v>40</v>
      </c>
      <c r="C284" s="98" t="s">
        <v>67</v>
      </c>
      <c r="D284" s="98" t="s">
        <v>4</v>
      </c>
      <c r="E284" s="130" t="s">
        <v>181</v>
      </c>
      <c r="F284" s="125">
        <v>555</v>
      </c>
      <c r="G284" s="117" t="s">
        <v>11</v>
      </c>
      <c r="H284" s="118" t="s">
        <v>21</v>
      </c>
      <c r="I284" s="118" t="s">
        <v>179</v>
      </c>
      <c r="J284" s="95">
        <f>'приложение 5 2020г'!K630</f>
        <v>42472.76</v>
      </c>
    </row>
    <row r="285" spans="1:10" s="7" customFormat="1" ht="70.5" customHeight="1">
      <c r="A285" s="105" t="s">
        <v>521</v>
      </c>
      <c r="B285" s="100" t="s">
        <v>40</v>
      </c>
      <c r="C285" s="100" t="s">
        <v>67</v>
      </c>
      <c r="D285" s="100" t="s">
        <v>4</v>
      </c>
      <c r="E285" s="100" t="s">
        <v>183</v>
      </c>
      <c r="F285" s="125"/>
      <c r="G285" s="117"/>
      <c r="H285" s="117"/>
      <c r="I285" s="118"/>
      <c r="J285" s="95">
        <f>J286+J287</f>
        <v>1228</v>
      </c>
    </row>
    <row r="286" spans="1:10" s="7" customFormat="1" ht="18" customHeight="1">
      <c r="A286" s="105" t="s">
        <v>182</v>
      </c>
      <c r="B286" s="113" t="s">
        <v>40</v>
      </c>
      <c r="C286" s="114" t="s">
        <v>67</v>
      </c>
      <c r="D286" s="114" t="s">
        <v>4</v>
      </c>
      <c r="E286" s="90" t="s">
        <v>183</v>
      </c>
      <c r="F286" s="125">
        <v>116</v>
      </c>
      <c r="G286" s="117" t="s">
        <v>11</v>
      </c>
      <c r="H286" s="117" t="s">
        <v>21</v>
      </c>
      <c r="I286" s="118" t="s">
        <v>79</v>
      </c>
      <c r="J286" s="95">
        <f>'приложение 5 2020г'!K352</f>
        <v>0</v>
      </c>
    </row>
    <row r="287" spans="1:10" s="7" customFormat="1" ht="18" customHeight="1">
      <c r="A287" s="105" t="s">
        <v>178</v>
      </c>
      <c r="B287" s="113" t="s">
        <v>40</v>
      </c>
      <c r="C287" s="114" t="s">
        <v>67</v>
      </c>
      <c r="D287" s="114" t="s">
        <v>4</v>
      </c>
      <c r="E287" s="90" t="s">
        <v>183</v>
      </c>
      <c r="F287" s="125">
        <v>555</v>
      </c>
      <c r="G287" s="117" t="s">
        <v>11</v>
      </c>
      <c r="H287" s="118" t="s">
        <v>21</v>
      </c>
      <c r="I287" s="118" t="s">
        <v>179</v>
      </c>
      <c r="J287" s="95">
        <f>'приложение 5 2020г'!K632</f>
        <v>1228</v>
      </c>
    </row>
    <row r="288" spans="1:10" s="7" customFormat="1" ht="36" customHeight="1">
      <c r="A288" s="133" t="s">
        <v>184</v>
      </c>
      <c r="B288" s="113" t="s">
        <v>40</v>
      </c>
      <c r="C288" s="114" t="s">
        <v>67</v>
      </c>
      <c r="D288" s="114" t="s">
        <v>7</v>
      </c>
      <c r="E288" s="100" t="s">
        <v>185</v>
      </c>
      <c r="F288" s="125"/>
      <c r="G288" s="117"/>
      <c r="H288" s="118"/>
      <c r="I288" s="118"/>
      <c r="J288" s="95">
        <f>J289</f>
        <v>3925.5</v>
      </c>
    </row>
    <row r="289" spans="1:10" s="7" customFormat="1" ht="28.5" customHeight="1">
      <c r="A289" s="105" t="s">
        <v>178</v>
      </c>
      <c r="B289" s="100" t="s">
        <v>40</v>
      </c>
      <c r="C289" s="100" t="s">
        <v>67</v>
      </c>
      <c r="D289" s="100" t="s">
        <v>7</v>
      </c>
      <c r="E289" s="130" t="s">
        <v>185</v>
      </c>
      <c r="F289" s="125">
        <v>555</v>
      </c>
      <c r="G289" s="117" t="s">
        <v>11</v>
      </c>
      <c r="H289" s="117" t="s">
        <v>21</v>
      </c>
      <c r="I289" s="118" t="s">
        <v>179</v>
      </c>
      <c r="J289" s="95">
        <f>'приложение 5 2020г'!K634</f>
        <v>3925.5</v>
      </c>
    </row>
    <row r="290" spans="1:10" s="7" customFormat="1" ht="35.25" customHeight="1">
      <c r="A290" s="133" t="s">
        <v>186</v>
      </c>
      <c r="B290" s="126" t="s">
        <v>40</v>
      </c>
      <c r="C290" s="98" t="s">
        <v>67</v>
      </c>
      <c r="D290" s="98" t="s">
        <v>9</v>
      </c>
      <c r="E290" s="88" t="s">
        <v>187</v>
      </c>
      <c r="F290" s="125"/>
      <c r="G290" s="117"/>
      <c r="H290" s="118"/>
      <c r="I290" s="118"/>
      <c r="J290" s="95">
        <f>J291</f>
        <v>4099</v>
      </c>
    </row>
    <row r="291" spans="1:10" s="7" customFormat="1" ht="22.5" customHeight="1">
      <c r="A291" s="105" t="s">
        <v>178</v>
      </c>
      <c r="B291" s="131" t="s">
        <v>40</v>
      </c>
      <c r="C291" s="132" t="s">
        <v>67</v>
      </c>
      <c r="D291" s="132" t="s">
        <v>9</v>
      </c>
      <c r="E291" s="88" t="s">
        <v>187</v>
      </c>
      <c r="F291" s="125">
        <v>555</v>
      </c>
      <c r="G291" s="117" t="s">
        <v>11</v>
      </c>
      <c r="H291" s="117" t="s">
        <v>21</v>
      </c>
      <c r="I291" s="118" t="s">
        <v>179</v>
      </c>
      <c r="J291" s="95">
        <f>'приложение 5 2020г'!K636</f>
        <v>4099</v>
      </c>
    </row>
    <row r="292" spans="1:10" s="7" customFormat="1" ht="39" customHeight="1">
      <c r="A292" s="167" t="s">
        <v>534</v>
      </c>
      <c r="B292" s="113" t="s">
        <v>40</v>
      </c>
      <c r="C292" s="114" t="s">
        <v>67</v>
      </c>
      <c r="D292" s="114" t="s">
        <v>13</v>
      </c>
      <c r="E292" s="114" t="s">
        <v>535</v>
      </c>
      <c r="F292" s="125"/>
      <c r="G292" s="117"/>
      <c r="H292" s="118"/>
      <c r="I292" s="118"/>
      <c r="J292" s="95">
        <f>J293</f>
        <v>2700</v>
      </c>
    </row>
    <row r="293" spans="1:10" s="7" customFormat="1" ht="36" customHeight="1">
      <c r="A293" s="167" t="s">
        <v>536</v>
      </c>
      <c r="B293" s="113" t="s">
        <v>40</v>
      </c>
      <c r="C293" s="114" t="s">
        <v>67</v>
      </c>
      <c r="D293" s="114" t="s">
        <v>13</v>
      </c>
      <c r="E293" s="114" t="s">
        <v>535</v>
      </c>
      <c r="F293" s="125"/>
      <c r="G293" s="117"/>
      <c r="H293" s="118"/>
      <c r="I293" s="118"/>
      <c r="J293" s="95">
        <f>J294</f>
        <v>2700</v>
      </c>
    </row>
    <row r="294" spans="1:10" s="7" customFormat="1" ht="30" customHeight="1">
      <c r="A294" s="167" t="s">
        <v>537</v>
      </c>
      <c r="B294" s="113" t="s">
        <v>40</v>
      </c>
      <c r="C294" s="114" t="s">
        <v>67</v>
      </c>
      <c r="D294" s="114" t="s">
        <v>13</v>
      </c>
      <c r="E294" s="114" t="s">
        <v>535</v>
      </c>
      <c r="F294" s="125">
        <v>545</v>
      </c>
      <c r="G294" s="117" t="s">
        <v>11</v>
      </c>
      <c r="H294" s="118" t="s">
        <v>21</v>
      </c>
      <c r="I294" s="118" t="s">
        <v>79</v>
      </c>
      <c r="J294" s="95">
        <f>'приложение 5 2020г'!K460</f>
        <v>2700</v>
      </c>
    </row>
    <row r="295" spans="1:10" s="7" customFormat="1" ht="36" customHeight="1">
      <c r="A295" s="167" t="s">
        <v>538</v>
      </c>
      <c r="B295" s="113" t="s">
        <v>40</v>
      </c>
      <c r="C295" s="114" t="s">
        <v>67</v>
      </c>
      <c r="D295" s="114" t="s">
        <v>15</v>
      </c>
      <c r="E295" s="114" t="s">
        <v>539</v>
      </c>
      <c r="F295" s="125"/>
      <c r="G295" s="117"/>
      <c r="H295" s="118"/>
      <c r="I295" s="118"/>
      <c r="J295" s="95">
        <f>J296</f>
        <v>200</v>
      </c>
    </row>
    <row r="296" spans="1:10" s="7" customFormat="1" ht="31.5" customHeight="1">
      <c r="A296" s="167" t="s">
        <v>540</v>
      </c>
      <c r="B296" s="113" t="s">
        <v>40</v>
      </c>
      <c r="C296" s="114" t="s">
        <v>67</v>
      </c>
      <c r="D296" s="114" t="s">
        <v>15</v>
      </c>
      <c r="E296" s="114" t="s">
        <v>539</v>
      </c>
      <c r="F296" s="125"/>
      <c r="G296" s="117"/>
      <c r="H296" s="118"/>
      <c r="I296" s="118"/>
      <c r="J296" s="95">
        <f>J297</f>
        <v>200</v>
      </c>
    </row>
    <row r="297" spans="1:10" s="7" customFormat="1" ht="28.5" customHeight="1">
      <c r="A297" s="167" t="s">
        <v>537</v>
      </c>
      <c r="B297" s="113" t="s">
        <v>40</v>
      </c>
      <c r="C297" s="114" t="s">
        <v>67</v>
      </c>
      <c r="D297" s="114" t="s">
        <v>15</v>
      </c>
      <c r="E297" s="114" t="s">
        <v>539</v>
      </c>
      <c r="F297" s="125">
        <v>545</v>
      </c>
      <c r="G297" s="117" t="s">
        <v>11</v>
      </c>
      <c r="H297" s="118" t="s">
        <v>21</v>
      </c>
      <c r="I297" s="118" t="s">
        <v>79</v>
      </c>
      <c r="J297" s="95">
        <f>'приложение 5 2020г'!K463</f>
        <v>200</v>
      </c>
    </row>
    <row r="298" spans="1:10" s="7" customFormat="1" ht="28.5" customHeight="1">
      <c r="A298" s="167" t="s">
        <v>541</v>
      </c>
      <c r="B298" s="113" t="s">
        <v>40</v>
      </c>
      <c r="C298" s="114" t="s">
        <v>67</v>
      </c>
      <c r="D298" s="114" t="s">
        <v>35</v>
      </c>
      <c r="E298" s="135" t="s">
        <v>68</v>
      </c>
      <c r="F298" s="125"/>
      <c r="G298" s="117"/>
      <c r="H298" s="118"/>
      <c r="I298" s="118"/>
      <c r="J298" s="95">
        <f>J299</f>
        <v>250</v>
      </c>
    </row>
    <row r="299" spans="1:10" s="7" customFormat="1" ht="28.5" customHeight="1">
      <c r="A299" s="167" t="s">
        <v>542</v>
      </c>
      <c r="B299" s="113" t="s">
        <v>40</v>
      </c>
      <c r="C299" s="114" t="s">
        <v>67</v>
      </c>
      <c r="D299" s="114" t="s">
        <v>35</v>
      </c>
      <c r="E299" s="135" t="s">
        <v>543</v>
      </c>
      <c r="F299" s="125"/>
      <c r="G299" s="117"/>
      <c r="H299" s="118"/>
      <c r="I299" s="118"/>
      <c r="J299" s="95">
        <f>J300</f>
        <v>250</v>
      </c>
    </row>
    <row r="300" spans="1:10" s="7" customFormat="1" ht="28.5" customHeight="1">
      <c r="A300" s="167" t="s">
        <v>537</v>
      </c>
      <c r="B300" s="113" t="s">
        <v>40</v>
      </c>
      <c r="C300" s="114" t="s">
        <v>67</v>
      </c>
      <c r="D300" s="114" t="s">
        <v>35</v>
      </c>
      <c r="E300" s="135" t="s">
        <v>543</v>
      </c>
      <c r="F300" s="125">
        <v>116</v>
      </c>
      <c r="G300" s="117" t="s">
        <v>11</v>
      </c>
      <c r="H300" s="118" t="s">
        <v>21</v>
      </c>
      <c r="I300" s="118" t="s">
        <v>79</v>
      </c>
      <c r="J300" s="95">
        <f>'приложение 5 2020г'!K355</f>
        <v>250</v>
      </c>
    </row>
    <row r="301" spans="1:10" s="7" customFormat="1" ht="41.25" customHeight="1">
      <c r="A301" s="62" t="s">
        <v>527</v>
      </c>
      <c r="B301" s="113" t="s">
        <v>40</v>
      </c>
      <c r="C301" s="114" t="s">
        <v>67</v>
      </c>
      <c r="D301" s="114" t="s">
        <v>40</v>
      </c>
      <c r="E301" s="114" t="s">
        <v>68</v>
      </c>
      <c r="F301" s="125"/>
      <c r="G301" s="117"/>
      <c r="H301" s="118"/>
      <c r="I301" s="118"/>
      <c r="J301" s="95">
        <f>J302</f>
        <v>2112.2</v>
      </c>
    </row>
    <row r="302" spans="1:10" s="7" customFormat="1" ht="39.75" customHeight="1">
      <c r="A302" s="62" t="s">
        <v>528</v>
      </c>
      <c r="B302" s="113" t="s">
        <v>40</v>
      </c>
      <c r="C302" s="114" t="s">
        <v>67</v>
      </c>
      <c r="D302" s="114" t="s">
        <v>40</v>
      </c>
      <c r="E302" s="114" t="s">
        <v>529</v>
      </c>
      <c r="F302" s="125"/>
      <c r="G302" s="117"/>
      <c r="H302" s="118"/>
      <c r="I302" s="118"/>
      <c r="J302" s="95">
        <f>J303</f>
        <v>2112.2</v>
      </c>
    </row>
    <row r="303" spans="1:10" s="7" customFormat="1" ht="48" customHeight="1">
      <c r="A303" s="106" t="s">
        <v>530</v>
      </c>
      <c r="B303" s="113" t="s">
        <v>40</v>
      </c>
      <c r="C303" s="114" t="s">
        <v>67</v>
      </c>
      <c r="D303" s="114" t="s">
        <v>40</v>
      </c>
      <c r="E303" s="114" t="s">
        <v>529</v>
      </c>
      <c r="F303" s="125">
        <v>116</v>
      </c>
      <c r="G303" s="117" t="s">
        <v>11</v>
      </c>
      <c r="H303" s="118" t="s">
        <v>40</v>
      </c>
      <c r="I303" s="118" t="s">
        <v>191</v>
      </c>
      <c r="J303" s="95">
        <f>'приложение 5 2020г'!K343</f>
        <v>2112.2</v>
      </c>
    </row>
    <row r="304" spans="1:10" s="7" customFormat="1" ht="40.5" customHeight="1">
      <c r="A304" s="257" t="s">
        <v>466</v>
      </c>
      <c r="B304" s="224" t="s">
        <v>21</v>
      </c>
      <c r="C304" s="227" t="s">
        <v>67</v>
      </c>
      <c r="D304" s="227" t="s">
        <v>5</v>
      </c>
      <c r="E304" s="111" t="s">
        <v>68</v>
      </c>
      <c r="F304" s="235"/>
      <c r="G304" s="112"/>
      <c r="H304" s="115"/>
      <c r="I304" s="115"/>
      <c r="J304" s="202">
        <f>J305+J311+J320+J317</f>
        <v>10836.130000000001</v>
      </c>
    </row>
    <row r="305" spans="1:10" s="7" customFormat="1" ht="44.25" customHeight="1">
      <c r="A305" s="154" t="s">
        <v>209</v>
      </c>
      <c r="B305" s="78" t="s">
        <v>21</v>
      </c>
      <c r="C305" s="78" t="s">
        <v>67</v>
      </c>
      <c r="D305" s="78" t="s">
        <v>4</v>
      </c>
      <c r="E305" s="78" t="s">
        <v>68</v>
      </c>
      <c r="F305" s="125"/>
      <c r="G305" s="117"/>
      <c r="H305" s="117"/>
      <c r="I305" s="118"/>
      <c r="J305" s="122">
        <f>J306+J308</f>
        <v>2670.71</v>
      </c>
    </row>
    <row r="306" spans="1:10" s="7" customFormat="1" ht="27" customHeight="1">
      <c r="A306" s="154" t="s">
        <v>210</v>
      </c>
      <c r="B306" s="123" t="s">
        <v>21</v>
      </c>
      <c r="C306" s="156" t="s">
        <v>67</v>
      </c>
      <c r="D306" s="156" t="s">
        <v>4</v>
      </c>
      <c r="E306" s="85" t="s">
        <v>211</v>
      </c>
      <c r="F306" s="125"/>
      <c r="G306" s="117"/>
      <c r="H306" s="117"/>
      <c r="I306" s="118"/>
      <c r="J306" s="122">
        <f>J307</f>
        <v>1204.3200000000002</v>
      </c>
    </row>
    <row r="307" spans="1:10" s="7" customFormat="1" ht="27" customHeight="1">
      <c r="A307" s="258" t="s">
        <v>78</v>
      </c>
      <c r="B307" s="78" t="s">
        <v>21</v>
      </c>
      <c r="C307" s="78" t="s">
        <v>67</v>
      </c>
      <c r="D307" s="78" t="s">
        <v>4</v>
      </c>
      <c r="E307" s="78" t="s">
        <v>211</v>
      </c>
      <c r="F307" s="125">
        <v>116</v>
      </c>
      <c r="G307" s="117" t="s">
        <v>13</v>
      </c>
      <c r="H307" s="117" t="s">
        <v>7</v>
      </c>
      <c r="I307" s="118" t="s">
        <v>79</v>
      </c>
      <c r="J307" s="122">
        <f>'приложение 5 2020г'!K368</f>
        <v>1204.3200000000002</v>
      </c>
    </row>
    <row r="308" spans="1:10" s="7" customFormat="1" ht="27" customHeight="1">
      <c r="A308" s="62" t="s">
        <v>490</v>
      </c>
      <c r="B308" s="165" t="s">
        <v>21</v>
      </c>
      <c r="C308" s="165" t="s">
        <v>67</v>
      </c>
      <c r="D308" s="165" t="s">
        <v>4</v>
      </c>
      <c r="E308" s="166" t="s">
        <v>491</v>
      </c>
      <c r="F308" s="125"/>
      <c r="G308" s="117"/>
      <c r="H308" s="117"/>
      <c r="I308" s="118"/>
      <c r="J308" s="122">
        <f>J309+J310</f>
        <v>1466.39</v>
      </c>
    </row>
    <row r="309" spans="1:10" s="7" customFormat="1" ht="27" customHeight="1">
      <c r="A309" s="62" t="s">
        <v>78</v>
      </c>
      <c r="B309" s="164" t="s">
        <v>21</v>
      </c>
      <c r="C309" s="165" t="s">
        <v>67</v>
      </c>
      <c r="D309" s="165" t="s">
        <v>4</v>
      </c>
      <c r="E309" s="166" t="s">
        <v>491</v>
      </c>
      <c r="F309" s="125">
        <v>116</v>
      </c>
      <c r="G309" s="117" t="s">
        <v>13</v>
      </c>
      <c r="H309" s="117" t="s">
        <v>7</v>
      </c>
      <c r="I309" s="118" t="s">
        <v>79</v>
      </c>
      <c r="J309" s="122">
        <f>'приложение 5 2020г'!K370</f>
        <v>62.940000000000055</v>
      </c>
    </row>
    <row r="310" spans="1:10" s="7" customFormat="1" ht="27" customHeight="1">
      <c r="A310" s="105" t="s">
        <v>178</v>
      </c>
      <c r="B310" s="164" t="s">
        <v>21</v>
      </c>
      <c r="C310" s="165" t="s">
        <v>67</v>
      </c>
      <c r="D310" s="165" t="s">
        <v>4</v>
      </c>
      <c r="E310" s="166" t="s">
        <v>491</v>
      </c>
      <c r="F310" s="125">
        <v>555</v>
      </c>
      <c r="G310" s="117" t="s">
        <v>13</v>
      </c>
      <c r="H310" s="117" t="s">
        <v>7</v>
      </c>
      <c r="I310" s="118" t="s">
        <v>179</v>
      </c>
      <c r="J310" s="122">
        <f>'приложение 5 2020г'!K642</f>
        <v>1403.45</v>
      </c>
    </row>
    <row r="311" spans="1:10" s="7" customFormat="1" ht="36.75" customHeight="1">
      <c r="A311" s="105" t="s">
        <v>212</v>
      </c>
      <c r="B311" s="123" t="s">
        <v>21</v>
      </c>
      <c r="C311" s="156" t="s">
        <v>67</v>
      </c>
      <c r="D311" s="156" t="s">
        <v>7</v>
      </c>
      <c r="E311" s="85" t="s">
        <v>68</v>
      </c>
      <c r="F311" s="125"/>
      <c r="G311" s="117"/>
      <c r="H311" s="117"/>
      <c r="I311" s="118"/>
      <c r="J311" s="122">
        <f>J312+J314</f>
        <v>1514.38</v>
      </c>
    </row>
    <row r="312" spans="1:10" s="7" customFormat="1" ht="34.5" customHeight="1">
      <c r="A312" s="154" t="s">
        <v>213</v>
      </c>
      <c r="B312" s="123" t="s">
        <v>21</v>
      </c>
      <c r="C312" s="156" t="s">
        <v>67</v>
      </c>
      <c r="D312" s="156" t="s">
        <v>7</v>
      </c>
      <c r="E312" s="85" t="s">
        <v>492</v>
      </c>
      <c r="F312" s="125"/>
      <c r="G312" s="117"/>
      <c r="H312" s="117"/>
      <c r="I312" s="118"/>
      <c r="J312" s="122">
        <f>J313</f>
        <v>920</v>
      </c>
    </row>
    <row r="313" spans="1:10" s="7" customFormat="1" ht="31.5" customHeight="1">
      <c r="A313" s="105" t="s">
        <v>78</v>
      </c>
      <c r="B313" s="123" t="s">
        <v>21</v>
      </c>
      <c r="C313" s="156" t="s">
        <v>67</v>
      </c>
      <c r="D313" s="156" t="s">
        <v>7</v>
      </c>
      <c r="E313" s="85" t="s">
        <v>492</v>
      </c>
      <c r="F313" s="125">
        <v>116</v>
      </c>
      <c r="G313" s="117" t="s">
        <v>13</v>
      </c>
      <c r="H313" s="117" t="s">
        <v>7</v>
      </c>
      <c r="I313" s="118" t="s">
        <v>79</v>
      </c>
      <c r="J313" s="122">
        <f>'приложение 5 2020г'!K373</f>
        <v>920</v>
      </c>
    </row>
    <row r="314" spans="1:10" s="7" customFormat="1" ht="21.75" customHeight="1">
      <c r="A314" s="174" t="s">
        <v>490</v>
      </c>
      <c r="B314" s="164" t="s">
        <v>21</v>
      </c>
      <c r="C314" s="165" t="s">
        <v>67</v>
      </c>
      <c r="D314" s="165" t="s">
        <v>7</v>
      </c>
      <c r="E314" s="166" t="s">
        <v>491</v>
      </c>
      <c r="F314" s="125"/>
      <c r="G314" s="117"/>
      <c r="H314" s="117"/>
      <c r="I314" s="118"/>
      <c r="J314" s="95">
        <f>J315+J316</f>
        <v>594.38</v>
      </c>
    </row>
    <row r="315" spans="1:10" s="7" customFormat="1" ht="31.5" customHeight="1">
      <c r="A315" s="62" t="s">
        <v>78</v>
      </c>
      <c r="B315" s="164" t="s">
        <v>21</v>
      </c>
      <c r="C315" s="165" t="s">
        <v>67</v>
      </c>
      <c r="D315" s="165" t="s">
        <v>7</v>
      </c>
      <c r="E315" s="166" t="s">
        <v>491</v>
      </c>
      <c r="F315" s="125">
        <v>116</v>
      </c>
      <c r="G315" s="117" t="s">
        <v>13</v>
      </c>
      <c r="H315" s="117" t="s">
        <v>7</v>
      </c>
      <c r="I315" s="118" t="s">
        <v>79</v>
      </c>
      <c r="J315" s="95">
        <f>'приложение 5 2020г'!K375</f>
        <v>0</v>
      </c>
    </row>
    <row r="316" spans="1:10" s="7" customFormat="1" ht="31.5" customHeight="1">
      <c r="A316" s="105" t="s">
        <v>178</v>
      </c>
      <c r="B316" s="164" t="s">
        <v>21</v>
      </c>
      <c r="C316" s="165" t="s">
        <v>67</v>
      </c>
      <c r="D316" s="165" t="s">
        <v>7</v>
      </c>
      <c r="E316" s="166" t="s">
        <v>491</v>
      </c>
      <c r="F316" s="125">
        <v>555</v>
      </c>
      <c r="G316" s="117" t="s">
        <v>13</v>
      </c>
      <c r="H316" s="117" t="s">
        <v>7</v>
      </c>
      <c r="I316" s="118" t="s">
        <v>179</v>
      </c>
      <c r="J316" s="95">
        <f>'приложение 5 2020г'!K645</f>
        <v>594.38</v>
      </c>
    </row>
    <row r="317" spans="1:10" s="7" customFormat="1" ht="31.5" customHeight="1">
      <c r="A317" s="62" t="s">
        <v>493</v>
      </c>
      <c r="B317" s="175" t="s">
        <v>21</v>
      </c>
      <c r="C317" s="78" t="s">
        <v>67</v>
      </c>
      <c r="D317" s="78" t="s">
        <v>9</v>
      </c>
      <c r="E317" s="78" t="s">
        <v>68</v>
      </c>
      <c r="F317" s="125"/>
      <c r="G317" s="117"/>
      <c r="H317" s="117"/>
      <c r="I317" s="118"/>
      <c r="J317" s="95">
        <f>J318</f>
        <v>730</v>
      </c>
    </row>
    <row r="318" spans="1:10" s="7" customFormat="1" ht="43.5" customHeight="1">
      <c r="A318" s="62" t="s">
        <v>544</v>
      </c>
      <c r="B318" s="164" t="s">
        <v>21</v>
      </c>
      <c r="C318" s="165" t="s">
        <v>67</v>
      </c>
      <c r="D318" s="165" t="s">
        <v>9</v>
      </c>
      <c r="E318" s="166" t="s">
        <v>214</v>
      </c>
      <c r="F318" s="125"/>
      <c r="G318" s="117"/>
      <c r="H318" s="117"/>
      <c r="I318" s="118"/>
      <c r="J318" s="95">
        <f>J319</f>
        <v>730</v>
      </c>
    </row>
    <row r="319" spans="1:10" s="7" customFormat="1" ht="31.5" customHeight="1">
      <c r="A319" s="62" t="s">
        <v>78</v>
      </c>
      <c r="B319" s="164" t="s">
        <v>21</v>
      </c>
      <c r="C319" s="165" t="s">
        <v>67</v>
      </c>
      <c r="D319" s="165" t="s">
        <v>9</v>
      </c>
      <c r="E319" s="166" t="s">
        <v>214</v>
      </c>
      <c r="F319" s="125">
        <v>116</v>
      </c>
      <c r="G319" s="117" t="s">
        <v>13</v>
      </c>
      <c r="H319" s="117" t="s">
        <v>7</v>
      </c>
      <c r="I319" s="118" t="s">
        <v>79</v>
      </c>
      <c r="J319" s="95">
        <f>'приложение 5 2020г'!K378</f>
        <v>730</v>
      </c>
    </row>
    <row r="320" spans="1:10" s="7" customFormat="1" ht="34.5" customHeight="1">
      <c r="A320" s="259" t="s">
        <v>436</v>
      </c>
      <c r="B320" s="123" t="s">
        <v>21</v>
      </c>
      <c r="C320" s="156" t="s">
        <v>67</v>
      </c>
      <c r="D320" s="156" t="s">
        <v>11</v>
      </c>
      <c r="E320" s="85" t="s">
        <v>68</v>
      </c>
      <c r="F320" s="125"/>
      <c r="G320" s="117"/>
      <c r="H320" s="117"/>
      <c r="I320" s="118"/>
      <c r="J320" s="95">
        <f>J321+J323</f>
        <v>5921.04</v>
      </c>
    </row>
    <row r="321" spans="1:10" s="7" customFormat="1" ht="34.5" customHeight="1">
      <c r="A321" s="259" t="s">
        <v>418</v>
      </c>
      <c r="B321" s="113" t="s">
        <v>21</v>
      </c>
      <c r="C321" s="114" t="s">
        <v>67</v>
      </c>
      <c r="D321" s="114" t="s">
        <v>11</v>
      </c>
      <c r="E321" s="114" t="s">
        <v>437</v>
      </c>
      <c r="F321" s="125"/>
      <c r="G321" s="117"/>
      <c r="H321" s="117"/>
      <c r="I321" s="118"/>
      <c r="J321" s="95">
        <f>J322</f>
        <v>5444.44</v>
      </c>
    </row>
    <row r="322" spans="1:10" s="7" customFormat="1" ht="34.5" customHeight="1">
      <c r="A322" s="105" t="s">
        <v>78</v>
      </c>
      <c r="B322" s="113" t="s">
        <v>21</v>
      </c>
      <c r="C322" s="114" t="s">
        <v>67</v>
      </c>
      <c r="D322" s="114" t="s">
        <v>11</v>
      </c>
      <c r="E322" s="114" t="s">
        <v>437</v>
      </c>
      <c r="F322" s="125">
        <v>116</v>
      </c>
      <c r="G322" s="117" t="s">
        <v>4</v>
      </c>
      <c r="H322" s="117" t="s">
        <v>19</v>
      </c>
      <c r="I322" s="118" t="s">
        <v>79</v>
      </c>
      <c r="J322" s="95">
        <f>'приложение 5 2020г'!K276</f>
        <v>5444.44</v>
      </c>
    </row>
    <row r="323" spans="1:10" s="7" customFormat="1" ht="34.5" customHeight="1">
      <c r="A323" s="62" t="s">
        <v>546</v>
      </c>
      <c r="B323" s="123" t="s">
        <v>21</v>
      </c>
      <c r="C323" s="156" t="s">
        <v>67</v>
      </c>
      <c r="D323" s="156" t="s">
        <v>11</v>
      </c>
      <c r="E323" s="78" t="s">
        <v>545</v>
      </c>
      <c r="F323" s="125"/>
      <c r="G323" s="117"/>
      <c r="H323" s="117"/>
      <c r="I323" s="118"/>
      <c r="J323" s="95">
        <f>J324</f>
        <v>476.6</v>
      </c>
    </row>
    <row r="324" spans="1:10" s="7" customFormat="1" ht="34.5" customHeight="1">
      <c r="A324" s="62" t="s">
        <v>78</v>
      </c>
      <c r="B324" s="123" t="s">
        <v>21</v>
      </c>
      <c r="C324" s="156" t="s">
        <v>67</v>
      </c>
      <c r="D324" s="156" t="s">
        <v>11</v>
      </c>
      <c r="E324" s="176" t="s">
        <v>545</v>
      </c>
      <c r="F324" s="125">
        <v>116</v>
      </c>
      <c r="G324" s="117" t="s">
        <v>13</v>
      </c>
      <c r="H324" s="117" t="s">
        <v>7</v>
      </c>
      <c r="I324" s="118" t="s">
        <v>79</v>
      </c>
      <c r="J324" s="95">
        <f>'приложение 5 2020г'!K381</f>
        <v>476.6</v>
      </c>
    </row>
    <row r="325" spans="1:10" s="7" customFormat="1" ht="42" customHeight="1">
      <c r="A325" s="251" t="s">
        <v>98</v>
      </c>
      <c r="B325" s="244" t="s">
        <v>45</v>
      </c>
      <c r="C325" s="244" t="s">
        <v>67</v>
      </c>
      <c r="D325" s="244" t="s">
        <v>5</v>
      </c>
      <c r="E325" s="244" t="s">
        <v>68</v>
      </c>
      <c r="F325" s="235"/>
      <c r="G325" s="112"/>
      <c r="H325" s="112"/>
      <c r="I325" s="115"/>
      <c r="J325" s="202">
        <f>J328+J339+J326</f>
        <v>44975.49999999999</v>
      </c>
    </row>
    <row r="326" spans="1:10" s="7" customFormat="1" ht="54.75" customHeight="1">
      <c r="A326" s="133" t="s">
        <v>446</v>
      </c>
      <c r="B326" s="123" t="s">
        <v>45</v>
      </c>
      <c r="C326" s="156" t="s">
        <v>70</v>
      </c>
      <c r="D326" s="156" t="s">
        <v>5</v>
      </c>
      <c r="E326" s="90" t="s">
        <v>447</v>
      </c>
      <c r="F326" s="121"/>
      <c r="G326" s="121"/>
      <c r="H326" s="117"/>
      <c r="I326" s="118"/>
      <c r="J326" s="122">
        <f>J327</f>
        <v>0</v>
      </c>
    </row>
    <row r="327" spans="1:10" s="7" customFormat="1" ht="30" customHeight="1">
      <c r="A327" s="105" t="s">
        <v>73</v>
      </c>
      <c r="B327" s="123" t="s">
        <v>45</v>
      </c>
      <c r="C327" s="156" t="s">
        <v>70</v>
      </c>
      <c r="D327" s="156" t="s">
        <v>5</v>
      </c>
      <c r="E327" s="85" t="s">
        <v>447</v>
      </c>
      <c r="F327" s="121">
        <v>555</v>
      </c>
      <c r="G327" s="117" t="s">
        <v>4</v>
      </c>
      <c r="H327" s="117" t="s">
        <v>15</v>
      </c>
      <c r="I327" s="118" t="s">
        <v>74</v>
      </c>
      <c r="J327" s="122">
        <f>'приложение 5 2020г'!K603</f>
        <v>0</v>
      </c>
    </row>
    <row r="328" spans="1:10" s="7" customFormat="1" ht="31.5" customHeight="1">
      <c r="A328" s="105" t="s">
        <v>327</v>
      </c>
      <c r="B328" s="123" t="s">
        <v>45</v>
      </c>
      <c r="C328" s="156" t="s">
        <v>77</v>
      </c>
      <c r="D328" s="156" t="s">
        <v>5</v>
      </c>
      <c r="E328" s="85" t="s">
        <v>68</v>
      </c>
      <c r="F328" s="260"/>
      <c r="G328" s="260"/>
      <c r="H328" s="261"/>
      <c r="I328" s="261"/>
      <c r="J328" s="122">
        <f>J329+J334</f>
        <v>38856.399999999994</v>
      </c>
    </row>
    <row r="329" spans="1:10" s="7" customFormat="1" ht="30.75" customHeight="1">
      <c r="A329" s="105" t="s">
        <v>328</v>
      </c>
      <c r="B329" s="78" t="s">
        <v>45</v>
      </c>
      <c r="C329" s="78" t="s">
        <v>77</v>
      </c>
      <c r="D329" s="78" t="s">
        <v>4</v>
      </c>
      <c r="E329" s="78" t="s">
        <v>68</v>
      </c>
      <c r="F329" s="260"/>
      <c r="G329" s="260"/>
      <c r="H329" s="261"/>
      <c r="I329" s="261"/>
      <c r="J329" s="122">
        <f>J330+J332</f>
        <v>10846.8</v>
      </c>
    </row>
    <row r="330" spans="1:10" s="7" customFormat="1" ht="29.25" customHeight="1">
      <c r="A330" s="105" t="s">
        <v>329</v>
      </c>
      <c r="B330" s="123" t="s">
        <v>45</v>
      </c>
      <c r="C330" s="156" t="s">
        <v>77</v>
      </c>
      <c r="D330" s="156" t="s">
        <v>4</v>
      </c>
      <c r="E330" s="85" t="s">
        <v>330</v>
      </c>
      <c r="F330" s="121"/>
      <c r="G330" s="121"/>
      <c r="H330" s="117"/>
      <c r="I330" s="117"/>
      <c r="J330" s="122">
        <f>J331</f>
        <v>7761</v>
      </c>
    </row>
    <row r="331" spans="1:10" s="7" customFormat="1" ht="15" customHeight="1">
      <c r="A331" s="105" t="s">
        <v>331</v>
      </c>
      <c r="B331" s="78" t="s">
        <v>45</v>
      </c>
      <c r="C331" s="78" t="s">
        <v>77</v>
      </c>
      <c r="D331" s="78" t="s">
        <v>4</v>
      </c>
      <c r="E331" s="78" t="s">
        <v>330</v>
      </c>
      <c r="F331" s="121">
        <v>555</v>
      </c>
      <c r="G331" s="121">
        <v>14</v>
      </c>
      <c r="H331" s="117" t="s">
        <v>4</v>
      </c>
      <c r="I331" s="117" t="s">
        <v>332</v>
      </c>
      <c r="J331" s="122">
        <f>'приложение 5 2020г'!K662</f>
        <v>7761</v>
      </c>
    </row>
    <row r="332" spans="1:10" s="7" customFormat="1" ht="93.75" customHeight="1">
      <c r="A332" s="105" t="s">
        <v>333</v>
      </c>
      <c r="B332" s="123" t="s">
        <v>45</v>
      </c>
      <c r="C332" s="156" t="s">
        <v>77</v>
      </c>
      <c r="D332" s="156" t="s">
        <v>4</v>
      </c>
      <c r="E332" s="85" t="s">
        <v>334</v>
      </c>
      <c r="F332" s="121"/>
      <c r="G332" s="121"/>
      <c r="H332" s="117"/>
      <c r="I332" s="117"/>
      <c r="J332" s="122">
        <f>J333</f>
        <v>3085.8</v>
      </c>
    </row>
    <row r="333" spans="1:10" s="7" customFormat="1" ht="17.25" customHeight="1">
      <c r="A333" s="105" t="s">
        <v>331</v>
      </c>
      <c r="B333" s="78" t="s">
        <v>45</v>
      </c>
      <c r="C333" s="78" t="s">
        <v>77</v>
      </c>
      <c r="D333" s="78" t="s">
        <v>4</v>
      </c>
      <c r="E333" s="78" t="s">
        <v>334</v>
      </c>
      <c r="F333" s="121">
        <v>555</v>
      </c>
      <c r="G333" s="121">
        <v>14</v>
      </c>
      <c r="H333" s="234" t="s">
        <v>4</v>
      </c>
      <c r="I333" s="121">
        <v>510</v>
      </c>
      <c r="J333" s="122">
        <f>'приложение 5 2020г'!K664</f>
        <v>3085.8</v>
      </c>
    </row>
    <row r="334" spans="1:10" s="7" customFormat="1" ht="30" customHeight="1">
      <c r="A334" s="105" t="s">
        <v>335</v>
      </c>
      <c r="B334" s="123" t="s">
        <v>45</v>
      </c>
      <c r="C334" s="156" t="s">
        <v>77</v>
      </c>
      <c r="D334" s="156" t="s">
        <v>7</v>
      </c>
      <c r="E334" s="85" t="s">
        <v>68</v>
      </c>
      <c r="F334" s="121"/>
      <c r="G334" s="121"/>
      <c r="H334" s="234"/>
      <c r="I334" s="121"/>
      <c r="J334" s="122">
        <f>J335+J337</f>
        <v>28009.6</v>
      </c>
    </row>
    <row r="335" spans="1:10" s="7" customFormat="1" ht="33" customHeight="1">
      <c r="A335" s="105" t="s">
        <v>336</v>
      </c>
      <c r="B335" s="78" t="s">
        <v>45</v>
      </c>
      <c r="C335" s="78" t="s">
        <v>77</v>
      </c>
      <c r="D335" s="78" t="s">
        <v>7</v>
      </c>
      <c r="E335" s="78" t="s">
        <v>337</v>
      </c>
      <c r="F335" s="121"/>
      <c r="G335" s="121"/>
      <c r="H335" s="234"/>
      <c r="I335" s="121"/>
      <c r="J335" s="122">
        <f>J336</f>
        <v>22742.6</v>
      </c>
    </row>
    <row r="336" spans="1:10" s="7" customFormat="1" ht="14.25" customHeight="1">
      <c r="A336" s="105" t="s">
        <v>331</v>
      </c>
      <c r="B336" s="123" t="s">
        <v>45</v>
      </c>
      <c r="C336" s="156" t="s">
        <v>77</v>
      </c>
      <c r="D336" s="156" t="s">
        <v>7</v>
      </c>
      <c r="E336" s="85" t="s">
        <v>337</v>
      </c>
      <c r="F336" s="121">
        <v>555</v>
      </c>
      <c r="G336" s="121">
        <v>14</v>
      </c>
      <c r="H336" s="234" t="s">
        <v>7</v>
      </c>
      <c r="I336" s="121">
        <v>510</v>
      </c>
      <c r="J336" s="122">
        <f>'приложение 5 2020г'!K670</f>
        <v>22742.6</v>
      </c>
    </row>
    <row r="337" spans="1:10" s="7" customFormat="1" ht="50.25" customHeight="1">
      <c r="A337" s="62" t="s">
        <v>511</v>
      </c>
      <c r="B337" s="168" t="s">
        <v>45</v>
      </c>
      <c r="C337" s="168" t="s">
        <v>77</v>
      </c>
      <c r="D337" s="168" t="s">
        <v>7</v>
      </c>
      <c r="E337" s="176" t="s">
        <v>447</v>
      </c>
      <c r="F337" s="121"/>
      <c r="G337" s="121"/>
      <c r="H337" s="234"/>
      <c r="I337" s="121"/>
      <c r="J337" s="122">
        <f>J338</f>
        <v>5267</v>
      </c>
    </row>
    <row r="338" spans="1:10" s="7" customFormat="1" ht="14.25" customHeight="1">
      <c r="A338" s="62" t="s">
        <v>331</v>
      </c>
      <c r="B338" s="168" t="s">
        <v>45</v>
      </c>
      <c r="C338" s="168" t="s">
        <v>77</v>
      </c>
      <c r="D338" s="168" t="s">
        <v>7</v>
      </c>
      <c r="E338" s="262" t="s">
        <v>447</v>
      </c>
      <c r="F338" s="121">
        <v>555</v>
      </c>
      <c r="G338" s="121">
        <v>14</v>
      </c>
      <c r="H338" s="234" t="s">
        <v>7</v>
      </c>
      <c r="I338" s="121">
        <v>510</v>
      </c>
      <c r="J338" s="122">
        <f>'приложение 5 2020г'!K672</f>
        <v>5267</v>
      </c>
    </row>
    <row r="339" spans="1:10" s="7" customFormat="1" ht="45" customHeight="1">
      <c r="A339" s="263" t="s">
        <v>100</v>
      </c>
      <c r="B339" s="180" t="s">
        <v>45</v>
      </c>
      <c r="C339" s="165" t="s">
        <v>3</v>
      </c>
      <c r="D339" s="165" t="s">
        <v>5</v>
      </c>
      <c r="E339" s="176" t="s">
        <v>68</v>
      </c>
      <c r="F339" s="264"/>
      <c r="G339" s="260"/>
      <c r="H339" s="260"/>
      <c r="I339" s="260"/>
      <c r="J339" s="122">
        <f>J340</f>
        <v>6119.1</v>
      </c>
    </row>
    <row r="340" spans="1:10" s="7" customFormat="1" ht="72.75" customHeight="1">
      <c r="A340" s="109" t="s">
        <v>475</v>
      </c>
      <c r="B340" s="164" t="s">
        <v>45</v>
      </c>
      <c r="C340" s="165" t="s">
        <v>3</v>
      </c>
      <c r="D340" s="165" t="s">
        <v>4</v>
      </c>
      <c r="E340" s="166" t="s">
        <v>68</v>
      </c>
      <c r="F340" s="260"/>
      <c r="G340" s="260"/>
      <c r="H340" s="260"/>
      <c r="I340" s="260"/>
      <c r="J340" s="122">
        <f>J341+J346+J349</f>
        <v>6119.1</v>
      </c>
    </row>
    <row r="341" spans="1:10" s="7" customFormat="1" ht="32.25" customHeight="1">
      <c r="A341" s="105" t="s">
        <v>71</v>
      </c>
      <c r="B341" s="148" t="s">
        <v>45</v>
      </c>
      <c r="C341" s="155" t="s">
        <v>3</v>
      </c>
      <c r="D341" s="155" t="s">
        <v>4</v>
      </c>
      <c r="E341" s="87" t="s">
        <v>72</v>
      </c>
      <c r="F341" s="121"/>
      <c r="G341" s="117"/>
      <c r="H341" s="117"/>
      <c r="I341" s="121"/>
      <c r="J341" s="122">
        <f>J342+J343+J345+J344</f>
        <v>5499.5</v>
      </c>
    </row>
    <row r="342" spans="1:10" s="7" customFormat="1" ht="33" customHeight="1">
      <c r="A342" s="105" t="s">
        <v>73</v>
      </c>
      <c r="B342" s="78" t="s">
        <v>45</v>
      </c>
      <c r="C342" s="78" t="s">
        <v>3</v>
      </c>
      <c r="D342" s="78" t="s">
        <v>4</v>
      </c>
      <c r="E342" s="78" t="s">
        <v>72</v>
      </c>
      <c r="F342" s="121">
        <v>555</v>
      </c>
      <c r="G342" s="117" t="s">
        <v>4</v>
      </c>
      <c r="H342" s="117" t="s">
        <v>15</v>
      </c>
      <c r="I342" s="121">
        <v>120</v>
      </c>
      <c r="J342" s="122">
        <f>'приложение 5 2020г'!K607</f>
        <v>5102.8</v>
      </c>
    </row>
    <row r="343" spans="1:10" s="7" customFormat="1" ht="25.5">
      <c r="A343" s="105" t="s">
        <v>78</v>
      </c>
      <c r="B343" s="123" t="s">
        <v>45</v>
      </c>
      <c r="C343" s="156" t="s">
        <v>3</v>
      </c>
      <c r="D343" s="156" t="s">
        <v>4</v>
      </c>
      <c r="E343" s="85" t="s">
        <v>72</v>
      </c>
      <c r="F343" s="121">
        <v>555</v>
      </c>
      <c r="G343" s="117" t="s">
        <v>4</v>
      </c>
      <c r="H343" s="117" t="s">
        <v>15</v>
      </c>
      <c r="I343" s="121">
        <v>240</v>
      </c>
      <c r="J343" s="122">
        <f>'приложение 5 2020г'!K608</f>
        <v>388</v>
      </c>
    </row>
    <row r="344" spans="1:10" s="7" customFormat="1" ht="12.75">
      <c r="A344" s="62" t="s">
        <v>578</v>
      </c>
      <c r="B344" s="123" t="s">
        <v>45</v>
      </c>
      <c r="C344" s="156" t="s">
        <v>3</v>
      </c>
      <c r="D344" s="156" t="s">
        <v>4</v>
      </c>
      <c r="E344" s="85" t="s">
        <v>72</v>
      </c>
      <c r="F344" s="121">
        <v>555</v>
      </c>
      <c r="G344" s="117" t="s">
        <v>4</v>
      </c>
      <c r="H344" s="117" t="s">
        <v>15</v>
      </c>
      <c r="I344" s="121">
        <v>830</v>
      </c>
      <c r="J344" s="122">
        <f>'приложение 5 2020г'!K609</f>
        <v>1.65</v>
      </c>
    </row>
    <row r="345" spans="1:10" s="7" customFormat="1" ht="12.75">
      <c r="A345" s="256" t="s">
        <v>80</v>
      </c>
      <c r="B345" s="78" t="s">
        <v>45</v>
      </c>
      <c r="C345" s="78" t="s">
        <v>3</v>
      </c>
      <c r="D345" s="78" t="s">
        <v>4</v>
      </c>
      <c r="E345" s="78" t="s">
        <v>72</v>
      </c>
      <c r="F345" s="121">
        <v>555</v>
      </c>
      <c r="G345" s="117" t="s">
        <v>4</v>
      </c>
      <c r="H345" s="117" t="s">
        <v>15</v>
      </c>
      <c r="I345" s="121">
        <v>850</v>
      </c>
      <c r="J345" s="122">
        <f>'приложение 5 2020г'!K610</f>
        <v>7.05</v>
      </c>
    </row>
    <row r="346" spans="1:10" s="7" customFormat="1" ht="34.5" customHeight="1">
      <c r="A346" s="222" t="s">
        <v>476</v>
      </c>
      <c r="B346" s="123" t="s">
        <v>45</v>
      </c>
      <c r="C346" s="156" t="s">
        <v>3</v>
      </c>
      <c r="D346" s="156" t="s">
        <v>4</v>
      </c>
      <c r="E346" s="85" t="s">
        <v>470</v>
      </c>
      <c r="F346" s="121"/>
      <c r="G346" s="117"/>
      <c r="H346" s="117"/>
      <c r="I346" s="121"/>
      <c r="J346" s="122">
        <f>J347+J348</f>
        <v>127.5</v>
      </c>
    </row>
    <row r="347" spans="1:10" s="7" customFormat="1" ht="34.5" customHeight="1">
      <c r="A347" s="62" t="s">
        <v>73</v>
      </c>
      <c r="B347" s="78" t="s">
        <v>45</v>
      </c>
      <c r="C347" s="78" t="s">
        <v>3</v>
      </c>
      <c r="D347" s="78" t="s">
        <v>4</v>
      </c>
      <c r="E347" s="78" t="s">
        <v>470</v>
      </c>
      <c r="F347" s="121">
        <v>555</v>
      </c>
      <c r="G347" s="117" t="s">
        <v>4</v>
      </c>
      <c r="H347" s="117" t="s">
        <v>15</v>
      </c>
      <c r="I347" s="121">
        <v>120</v>
      </c>
      <c r="J347" s="122">
        <f>'приложение 5 2020г'!K614</f>
        <v>97.6</v>
      </c>
    </row>
    <row r="348" spans="1:10" s="7" customFormat="1" ht="25.5">
      <c r="A348" s="238" t="s">
        <v>78</v>
      </c>
      <c r="B348" s="123" t="s">
        <v>45</v>
      </c>
      <c r="C348" s="156" t="s">
        <v>3</v>
      </c>
      <c r="D348" s="156" t="s">
        <v>4</v>
      </c>
      <c r="E348" s="85" t="s">
        <v>470</v>
      </c>
      <c r="F348" s="121">
        <v>555</v>
      </c>
      <c r="G348" s="117" t="s">
        <v>4</v>
      </c>
      <c r="H348" s="117" t="s">
        <v>15</v>
      </c>
      <c r="I348" s="121">
        <v>240</v>
      </c>
      <c r="J348" s="122">
        <f>'приложение 5 2020г'!K615</f>
        <v>29.9</v>
      </c>
    </row>
    <row r="349" spans="1:10" s="7" customFormat="1" ht="61.5" customHeight="1">
      <c r="A349" s="109" t="s">
        <v>446</v>
      </c>
      <c r="B349" s="123" t="s">
        <v>45</v>
      </c>
      <c r="C349" s="156" t="s">
        <v>3</v>
      </c>
      <c r="D349" s="156" t="s">
        <v>4</v>
      </c>
      <c r="E349" s="156" t="s">
        <v>447</v>
      </c>
      <c r="F349" s="121">
        <v>555</v>
      </c>
      <c r="G349" s="117" t="s">
        <v>4</v>
      </c>
      <c r="H349" s="117" t="s">
        <v>15</v>
      </c>
      <c r="I349" s="121"/>
      <c r="J349" s="122">
        <v>492.1</v>
      </c>
    </row>
    <row r="350" spans="1:10" s="7" customFormat="1" ht="34.5" customHeight="1">
      <c r="A350" s="62" t="s">
        <v>73</v>
      </c>
      <c r="B350" s="123" t="s">
        <v>45</v>
      </c>
      <c r="C350" s="156" t="s">
        <v>3</v>
      </c>
      <c r="D350" s="156" t="s">
        <v>4</v>
      </c>
      <c r="E350" s="156" t="s">
        <v>447</v>
      </c>
      <c r="F350" s="121">
        <v>555</v>
      </c>
      <c r="G350" s="117" t="s">
        <v>4</v>
      </c>
      <c r="H350" s="117" t="s">
        <v>15</v>
      </c>
      <c r="I350" s="121">
        <v>120</v>
      </c>
      <c r="J350" s="122">
        <f>'приложение 5 2020г'!K612</f>
        <v>1009.2</v>
      </c>
    </row>
    <row r="351" spans="1:10" s="7" customFormat="1" ht="51" customHeight="1">
      <c r="A351" s="265" t="s">
        <v>388</v>
      </c>
      <c r="B351" s="224">
        <v>13</v>
      </c>
      <c r="C351" s="227" t="s">
        <v>67</v>
      </c>
      <c r="D351" s="227" t="s">
        <v>5</v>
      </c>
      <c r="E351" s="227" t="s">
        <v>68</v>
      </c>
      <c r="F351" s="112"/>
      <c r="G351" s="112"/>
      <c r="H351" s="112"/>
      <c r="I351" s="112"/>
      <c r="J351" s="202">
        <f>J352+J359+J362+J356+J365+J372</f>
        <v>6661.5</v>
      </c>
    </row>
    <row r="352" spans="1:10" s="7" customFormat="1" ht="37.5" customHeight="1">
      <c r="A352" s="133" t="s">
        <v>223</v>
      </c>
      <c r="B352" s="123" t="s">
        <v>19</v>
      </c>
      <c r="C352" s="156" t="s">
        <v>67</v>
      </c>
      <c r="D352" s="156" t="s">
        <v>15</v>
      </c>
      <c r="E352" s="156" t="s">
        <v>68</v>
      </c>
      <c r="F352" s="117"/>
      <c r="G352" s="117"/>
      <c r="H352" s="117"/>
      <c r="I352" s="117"/>
      <c r="J352" s="122">
        <f>J353</f>
        <v>116.5</v>
      </c>
    </row>
    <row r="353" spans="1:10" s="7" customFormat="1" ht="70.5" customHeight="1">
      <c r="A353" s="105" t="s">
        <v>461</v>
      </c>
      <c r="B353" s="123" t="s">
        <v>19</v>
      </c>
      <c r="C353" s="156" t="s">
        <v>67</v>
      </c>
      <c r="D353" s="156" t="s">
        <v>15</v>
      </c>
      <c r="E353" s="114" t="s">
        <v>396</v>
      </c>
      <c r="F353" s="117" t="s">
        <v>359</v>
      </c>
      <c r="G353" s="117" t="s">
        <v>15</v>
      </c>
      <c r="H353" s="117" t="s">
        <v>13</v>
      </c>
      <c r="I353" s="117"/>
      <c r="J353" s="122">
        <f>J354+J355</f>
        <v>116.5</v>
      </c>
    </row>
    <row r="354" spans="1:10" s="7" customFormat="1" ht="32.25" customHeight="1">
      <c r="A354" s="105" t="s">
        <v>73</v>
      </c>
      <c r="B354" s="123" t="s">
        <v>19</v>
      </c>
      <c r="C354" s="156" t="s">
        <v>67</v>
      </c>
      <c r="D354" s="156" t="s">
        <v>15</v>
      </c>
      <c r="E354" s="114" t="s">
        <v>396</v>
      </c>
      <c r="F354" s="117" t="s">
        <v>359</v>
      </c>
      <c r="G354" s="117" t="s">
        <v>15</v>
      </c>
      <c r="H354" s="117" t="s">
        <v>13</v>
      </c>
      <c r="I354" s="117" t="s">
        <v>74</v>
      </c>
      <c r="J354" s="122">
        <f>'приложение 5 2020г'!K392</f>
        <v>98.7</v>
      </c>
    </row>
    <row r="355" spans="1:10" s="7" customFormat="1" ht="32.25" customHeight="1">
      <c r="A355" s="105" t="s">
        <v>78</v>
      </c>
      <c r="B355" s="123" t="s">
        <v>19</v>
      </c>
      <c r="C355" s="156" t="s">
        <v>67</v>
      </c>
      <c r="D355" s="156" t="s">
        <v>15</v>
      </c>
      <c r="E355" s="114" t="s">
        <v>396</v>
      </c>
      <c r="F355" s="117" t="s">
        <v>359</v>
      </c>
      <c r="G355" s="117" t="s">
        <v>15</v>
      </c>
      <c r="H355" s="117" t="s">
        <v>13</v>
      </c>
      <c r="I355" s="117" t="s">
        <v>79</v>
      </c>
      <c r="J355" s="122">
        <f>'приложение 5 2020г'!K393</f>
        <v>17.8</v>
      </c>
    </row>
    <row r="356" spans="1:10" s="7" customFormat="1" ht="51" customHeight="1">
      <c r="A356" s="133" t="s">
        <v>224</v>
      </c>
      <c r="B356" s="78" t="s">
        <v>19</v>
      </c>
      <c r="C356" s="78" t="s">
        <v>67</v>
      </c>
      <c r="D356" s="78" t="s">
        <v>35</v>
      </c>
      <c r="E356" s="78" t="s">
        <v>68</v>
      </c>
      <c r="F356" s="117"/>
      <c r="G356" s="117"/>
      <c r="H356" s="121"/>
      <c r="I356" s="121"/>
      <c r="J356" s="122">
        <f>J357</f>
        <v>997</v>
      </c>
    </row>
    <row r="357" spans="1:10" s="7" customFormat="1" ht="24.75" customHeight="1">
      <c r="A357" s="133" t="s">
        <v>145</v>
      </c>
      <c r="B357" s="123" t="s">
        <v>19</v>
      </c>
      <c r="C357" s="156" t="s">
        <v>67</v>
      </c>
      <c r="D357" s="156" t="s">
        <v>35</v>
      </c>
      <c r="E357" s="156" t="s">
        <v>146</v>
      </c>
      <c r="F357" s="117"/>
      <c r="G357" s="117"/>
      <c r="H357" s="121"/>
      <c r="I357" s="121"/>
      <c r="J357" s="122">
        <f>J358</f>
        <v>997</v>
      </c>
    </row>
    <row r="358" spans="1:10" s="7" customFormat="1" ht="35.25" customHeight="1">
      <c r="A358" s="105" t="s">
        <v>78</v>
      </c>
      <c r="B358" s="78" t="s">
        <v>19</v>
      </c>
      <c r="C358" s="78" t="s">
        <v>67</v>
      </c>
      <c r="D358" s="78" t="s">
        <v>35</v>
      </c>
      <c r="E358" s="78" t="s">
        <v>146</v>
      </c>
      <c r="F358" s="117">
        <v>116</v>
      </c>
      <c r="G358" s="117" t="s">
        <v>15</v>
      </c>
      <c r="H358" s="117" t="s">
        <v>13</v>
      </c>
      <c r="I358" s="117" t="s">
        <v>79</v>
      </c>
      <c r="J358" s="122">
        <f>'приложение 5 2020г'!K396</f>
        <v>997</v>
      </c>
    </row>
    <row r="359" spans="1:10" s="7" customFormat="1" ht="41.25" customHeight="1">
      <c r="A359" s="105" t="s">
        <v>225</v>
      </c>
      <c r="B359" s="123" t="s">
        <v>19</v>
      </c>
      <c r="C359" s="156" t="s">
        <v>67</v>
      </c>
      <c r="D359" s="156" t="s">
        <v>21</v>
      </c>
      <c r="E359" s="156" t="s">
        <v>146</v>
      </c>
      <c r="F359" s="117"/>
      <c r="G359" s="117"/>
      <c r="H359" s="117"/>
      <c r="I359" s="117"/>
      <c r="J359" s="122">
        <f>J360</f>
        <v>140</v>
      </c>
    </row>
    <row r="360" spans="1:10" s="7" customFormat="1" ht="24" customHeight="1">
      <c r="A360" s="133" t="s">
        <v>145</v>
      </c>
      <c r="B360" s="123" t="s">
        <v>19</v>
      </c>
      <c r="C360" s="156" t="s">
        <v>67</v>
      </c>
      <c r="D360" s="156" t="s">
        <v>21</v>
      </c>
      <c r="E360" s="156" t="s">
        <v>146</v>
      </c>
      <c r="F360" s="117"/>
      <c r="G360" s="117"/>
      <c r="H360" s="117"/>
      <c r="I360" s="117"/>
      <c r="J360" s="122">
        <f>J361</f>
        <v>140</v>
      </c>
    </row>
    <row r="361" spans="1:10" s="7" customFormat="1" ht="31.5" customHeight="1">
      <c r="A361" s="105" t="s">
        <v>78</v>
      </c>
      <c r="B361" s="123" t="s">
        <v>19</v>
      </c>
      <c r="C361" s="156" t="s">
        <v>67</v>
      </c>
      <c r="D361" s="156" t="s">
        <v>21</v>
      </c>
      <c r="E361" s="156" t="s">
        <v>146</v>
      </c>
      <c r="F361" s="117" t="s">
        <v>359</v>
      </c>
      <c r="G361" s="117" t="s">
        <v>15</v>
      </c>
      <c r="H361" s="117" t="s">
        <v>13</v>
      </c>
      <c r="I361" s="117" t="s">
        <v>79</v>
      </c>
      <c r="J361" s="122">
        <f>'приложение 5 2020г'!K399</f>
        <v>140</v>
      </c>
    </row>
    <row r="362" spans="1:10" s="7" customFormat="1" ht="31.5" customHeight="1">
      <c r="A362" s="105" t="s">
        <v>226</v>
      </c>
      <c r="B362" s="78" t="s">
        <v>19</v>
      </c>
      <c r="C362" s="78" t="s">
        <v>67</v>
      </c>
      <c r="D362" s="78" t="s">
        <v>45</v>
      </c>
      <c r="E362" s="78" t="s">
        <v>146</v>
      </c>
      <c r="F362" s="117"/>
      <c r="G362" s="117"/>
      <c r="H362" s="117"/>
      <c r="I362" s="117"/>
      <c r="J362" s="122">
        <f>J363</f>
        <v>360</v>
      </c>
    </row>
    <row r="363" spans="1:10" s="7" customFormat="1" ht="22.5" customHeight="1">
      <c r="A363" s="133" t="s">
        <v>145</v>
      </c>
      <c r="B363" s="123" t="s">
        <v>19</v>
      </c>
      <c r="C363" s="156" t="s">
        <v>67</v>
      </c>
      <c r="D363" s="156" t="s">
        <v>45</v>
      </c>
      <c r="E363" s="156" t="s">
        <v>146</v>
      </c>
      <c r="F363" s="117"/>
      <c r="G363" s="117"/>
      <c r="H363" s="117"/>
      <c r="I363" s="117"/>
      <c r="J363" s="122">
        <f>J364</f>
        <v>360</v>
      </c>
    </row>
    <row r="364" spans="1:10" s="7" customFormat="1" ht="31.5" customHeight="1">
      <c r="A364" s="105" t="s">
        <v>78</v>
      </c>
      <c r="B364" s="78" t="s">
        <v>19</v>
      </c>
      <c r="C364" s="78" t="s">
        <v>67</v>
      </c>
      <c r="D364" s="78" t="s">
        <v>45</v>
      </c>
      <c r="E364" s="78" t="s">
        <v>146</v>
      </c>
      <c r="F364" s="117" t="s">
        <v>359</v>
      </c>
      <c r="G364" s="117" t="s">
        <v>15</v>
      </c>
      <c r="H364" s="117" t="s">
        <v>13</v>
      </c>
      <c r="I364" s="117" t="s">
        <v>79</v>
      </c>
      <c r="J364" s="122">
        <f>'приложение 5 2020г'!K402</f>
        <v>360</v>
      </c>
    </row>
    <row r="365" spans="1:10" s="7" customFormat="1" ht="29.25" customHeight="1">
      <c r="A365" s="62" t="s">
        <v>549</v>
      </c>
      <c r="B365" s="164" t="s">
        <v>19</v>
      </c>
      <c r="C365" s="165" t="s">
        <v>67</v>
      </c>
      <c r="D365" s="165" t="s">
        <v>27</v>
      </c>
      <c r="E365" s="166" t="s">
        <v>144</v>
      </c>
      <c r="F365" s="117"/>
      <c r="G365" s="117"/>
      <c r="H365" s="117"/>
      <c r="I365" s="117"/>
      <c r="J365" s="122">
        <f>J366+J368+J370</f>
        <v>4960</v>
      </c>
    </row>
    <row r="366" spans="1:10" s="7" customFormat="1" ht="67.5" customHeight="1">
      <c r="A366" s="62" t="s">
        <v>507</v>
      </c>
      <c r="B366" s="164" t="s">
        <v>19</v>
      </c>
      <c r="C366" s="165" t="s">
        <v>67</v>
      </c>
      <c r="D366" s="165" t="s">
        <v>27</v>
      </c>
      <c r="E366" s="166" t="s">
        <v>146</v>
      </c>
      <c r="F366" s="117"/>
      <c r="G366" s="117"/>
      <c r="H366" s="117"/>
      <c r="I366" s="117"/>
      <c r="J366" s="122">
        <f>J367</f>
        <v>2500</v>
      </c>
    </row>
    <row r="367" spans="1:10" s="7" customFormat="1" ht="37.5" customHeight="1">
      <c r="A367" s="105" t="s">
        <v>78</v>
      </c>
      <c r="B367" s="164" t="s">
        <v>19</v>
      </c>
      <c r="C367" s="165" t="s">
        <v>67</v>
      </c>
      <c r="D367" s="165" t="s">
        <v>27</v>
      </c>
      <c r="E367" s="166" t="s">
        <v>146</v>
      </c>
      <c r="F367" s="117" t="s">
        <v>359</v>
      </c>
      <c r="G367" s="117" t="s">
        <v>15</v>
      </c>
      <c r="H367" s="117" t="s">
        <v>13</v>
      </c>
      <c r="I367" s="117" t="s">
        <v>79</v>
      </c>
      <c r="J367" s="122">
        <f>'приложение 5 2020г'!K405</f>
        <v>2500</v>
      </c>
    </row>
    <row r="368" spans="1:10" s="7" customFormat="1" ht="69.75" customHeight="1">
      <c r="A368" s="62" t="s">
        <v>507</v>
      </c>
      <c r="B368" s="164" t="s">
        <v>19</v>
      </c>
      <c r="C368" s="165" t="s">
        <v>67</v>
      </c>
      <c r="D368" s="165" t="s">
        <v>27</v>
      </c>
      <c r="E368" s="166" t="s">
        <v>483</v>
      </c>
      <c r="F368" s="117"/>
      <c r="G368" s="117"/>
      <c r="H368" s="117"/>
      <c r="I368" s="117"/>
      <c r="J368" s="122">
        <f>J369</f>
        <v>1960</v>
      </c>
    </row>
    <row r="369" spans="1:10" s="7" customFormat="1" ht="37.5" customHeight="1">
      <c r="A369" s="62" t="s">
        <v>78</v>
      </c>
      <c r="B369" s="164" t="s">
        <v>19</v>
      </c>
      <c r="C369" s="165" t="s">
        <v>67</v>
      </c>
      <c r="D369" s="165" t="s">
        <v>27</v>
      </c>
      <c r="E369" s="166" t="s">
        <v>483</v>
      </c>
      <c r="F369" s="117" t="s">
        <v>359</v>
      </c>
      <c r="G369" s="117" t="s">
        <v>15</v>
      </c>
      <c r="H369" s="117" t="s">
        <v>13</v>
      </c>
      <c r="I369" s="117" t="s">
        <v>79</v>
      </c>
      <c r="J369" s="122">
        <f>'приложение 5 2020г'!K407</f>
        <v>1960</v>
      </c>
    </row>
    <row r="370" spans="1:10" s="7" customFormat="1" ht="37.5" customHeight="1">
      <c r="A370" s="154" t="s">
        <v>476</v>
      </c>
      <c r="B370" s="164" t="s">
        <v>19</v>
      </c>
      <c r="C370" s="165" t="s">
        <v>67</v>
      </c>
      <c r="D370" s="165" t="s">
        <v>27</v>
      </c>
      <c r="E370" s="166" t="s">
        <v>470</v>
      </c>
      <c r="F370" s="117"/>
      <c r="G370" s="117"/>
      <c r="H370" s="117"/>
      <c r="I370" s="117"/>
      <c r="J370" s="122">
        <f>J371</f>
        <v>500</v>
      </c>
    </row>
    <row r="371" spans="1:10" s="7" customFormat="1" ht="37.5" customHeight="1">
      <c r="A371" s="62" t="s">
        <v>78</v>
      </c>
      <c r="B371" s="164" t="s">
        <v>19</v>
      </c>
      <c r="C371" s="165" t="s">
        <v>67</v>
      </c>
      <c r="D371" s="165" t="s">
        <v>27</v>
      </c>
      <c r="E371" s="166" t="s">
        <v>470</v>
      </c>
      <c r="F371" s="117" t="s">
        <v>359</v>
      </c>
      <c r="G371" s="117" t="s">
        <v>15</v>
      </c>
      <c r="H371" s="117" t="s">
        <v>13</v>
      </c>
      <c r="I371" s="117" t="s">
        <v>79</v>
      </c>
      <c r="J371" s="122">
        <f>'приложение 5 2020г'!K409</f>
        <v>500</v>
      </c>
    </row>
    <row r="372" spans="1:10" s="7" customFormat="1" ht="30.75" customHeight="1">
      <c r="A372" s="62" t="s">
        <v>547</v>
      </c>
      <c r="B372" s="178" t="s">
        <v>19</v>
      </c>
      <c r="C372" s="179" t="s">
        <v>67</v>
      </c>
      <c r="D372" s="78" t="s">
        <v>19</v>
      </c>
      <c r="E372" s="78" t="s">
        <v>68</v>
      </c>
      <c r="F372" s="117"/>
      <c r="G372" s="117"/>
      <c r="H372" s="117"/>
      <c r="I372" s="117"/>
      <c r="J372" s="122">
        <f>J373</f>
        <v>88</v>
      </c>
    </row>
    <row r="373" spans="1:10" s="7" customFormat="1" ht="37.5" customHeight="1">
      <c r="A373" s="62" t="s">
        <v>548</v>
      </c>
      <c r="B373" s="180" t="s">
        <v>19</v>
      </c>
      <c r="C373" s="165" t="s">
        <v>67</v>
      </c>
      <c r="D373" s="165" t="s">
        <v>19</v>
      </c>
      <c r="E373" s="176" t="s">
        <v>146</v>
      </c>
      <c r="F373" s="117"/>
      <c r="G373" s="117"/>
      <c r="H373" s="117"/>
      <c r="I373" s="117"/>
      <c r="J373" s="122">
        <f>J374</f>
        <v>88</v>
      </c>
    </row>
    <row r="374" spans="1:10" s="7" customFormat="1" ht="37.5" customHeight="1">
      <c r="A374" s="62" t="s">
        <v>78</v>
      </c>
      <c r="B374" s="180" t="s">
        <v>19</v>
      </c>
      <c r="C374" s="165" t="s">
        <v>67</v>
      </c>
      <c r="D374" s="165" t="s">
        <v>19</v>
      </c>
      <c r="E374" s="176" t="s">
        <v>146</v>
      </c>
      <c r="F374" s="85" t="s">
        <v>359</v>
      </c>
      <c r="G374" s="117" t="s">
        <v>15</v>
      </c>
      <c r="H374" s="117" t="s">
        <v>13</v>
      </c>
      <c r="I374" s="117" t="s">
        <v>79</v>
      </c>
      <c r="J374" s="122">
        <f>'приложение 5 2020г'!K412</f>
        <v>88</v>
      </c>
    </row>
    <row r="375" spans="1:10" s="7" customFormat="1" ht="38.25">
      <c r="A375" s="247" t="s">
        <v>389</v>
      </c>
      <c r="B375" s="244" t="s">
        <v>153</v>
      </c>
      <c r="C375" s="244" t="s">
        <v>67</v>
      </c>
      <c r="D375" s="244" t="s">
        <v>5</v>
      </c>
      <c r="E375" s="244" t="s">
        <v>68</v>
      </c>
      <c r="F375" s="230"/>
      <c r="G375" s="230"/>
      <c r="H375" s="230"/>
      <c r="I375" s="230"/>
      <c r="J375" s="202">
        <f>J376+J392</f>
        <v>10812.5</v>
      </c>
    </row>
    <row r="376" spans="1:10" s="7" customFormat="1" ht="43.5" customHeight="1">
      <c r="A376" s="154" t="s">
        <v>404</v>
      </c>
      <c r="B376" s="123" t="s">
        <v>153</v>
      </c>
      <c r="C376" s="156" t="s">
        <v>70</v>
      </c>
      <c r="D376" s="156" t="s">
        <v>5</v>
      </c>
      <c r="E376" s="85" t="s">
        <v>68</v>
      </c>
      <c r="F376" s="230"/>
      <c r="G376" s="230"/>
      <c r="H376" s="230"/>
      <c r="I376" s="230"/>
      <c r="J376" s="122">
        <f>J377+J380+J382+J384+J387+J390</f>
        <v>7750.5</v>
      </c>
    </row>
    <row r="377" spans="1:10" s="7" customFormat="1" ht="25.5">
      <c r="A377" s="133" t="s">
        <v>155</v>
      </c>
      <c r="B377" s="78" t="s">
        <v>153</v>
      </c>
      <c r="C377" s="78" t="s">
        <v>70</v>
      </c>
      <c r="D377" s="78" t="s">
        <v>4</v>
      </c>
      <c r="E377" s="78" t="s">
        <v>68</v>
      </c>
      <c r="F377" s="230"/>
      <c r="G377" s="230"/>
      <c r="H377" s="230"/>
      <c r="I377" s="230"/>
      <c r="J377" s="122">
        <f>J378</f>
        <v>260</v>
      </c>
    </row>
    <row r="378" spans="1:10" s="7" customFormat="1" ht="63.75">
      <c r="A378" s="133" t="s">
        <v>156</v>
      </c>
      <c r="B378" s="123" t="s">
        <v>153</v>
      </c>
      <c r="C378" s="156" t="s">
        <v>70</v>
      </c>
      <c r="D378" s="156" t="s">
        <v>4</v>
      </c>
      <c r="E378" s="85" t="s">
        <v>157</v>
      </c>
      <c r="F378" s="230"/>
      <c r="G378" s="230"/>
      <c r="H378" s="230"/>
      <c r="I378" s="230"/>
      <c r="J378" s="122">
        <f>J379</f>
        <v>260</v>
      </c>
    </row>
    <row r="379" spans="1:10" s="7" customFormat="1" ht="25.5">
      <c r="A379" s="105" t="s">
        <v>78</v>
      </c>
      <c r="B379" s="78" t="s">
        <v>153</v>
      </c>
      <c r="C379" s="78" t="s">
        <v>70</v>
      </c>
      <c r="D379" s="78" t="s">
        <v>4</v>
      </c>
      <c r="E379" s="78" t="s">
        <v>157</v>
      </c>
      <c r="F379" s="230">
        <v>545</v>
      </c>
      <c r="G379" s="266" t="s">
        <v>4</v>
      </c>
      <c r="H379" s="230">
        <v>13</v>
      </c>
      <c r="I379" s="230">
        <v>240</v>
      </c>
      <c r="J379" s="122">
        <f>'приложение 5 2020г'!K445</f>
        <v>260</v>
      </c>
    </row>
    <row r="380" spans="1:10" s="7" customFormat="1" ht="38.25">
      <c r="A380" s="133" t="s">
        <v>158</v>
      </c>
      <c r="B380" s="123" t="s">
        <v>153</v>
      </c>
      <c r="C380" s="156" t="s">
        <v>70</v>
      </c>
      <c r="D380" s="156" t="s">
        <v>7</v>
      </c>
      <c r="E380" s="166" t="s">
        <v>159</v>
      </c>
      <c r="F380" s="230"/>
      <c r="G380" s="230"/>
      <c r="H380" s="230"/>
      <c r="I380" s="230"/>
      <c r="J380" s="122">
        <f>J381</f>
        <v>340</v>
      </c>
    </row>
    <row r="381" spans="1:10" s="7" customFormat="1" ht="25.5">
      <c r="A381" s="105" t="s">
        <v>78</v>
      </c>
      <c r="B381" s="78" t="s">
        <v>153</v>
      </c>
      <c r="C381" s="78" t="s">
        <v>70</v>
      </c>
      <c r="D381" s="78" t="s">
        <v>7</v>
      </c>
      <c r="E381" s="166" t="s">
        <v>159</v>
      </c>
      <c r="F381" s="230">
        <v>545</v>
      </c>
      <c r="G381" s="266" t="s">
        <v>4</v>
      </c>
      <c r="H381" s="266" t="s">
        <v>19</v>
      </c>
      <c r="I381" s="230">
        <v>240</v>
      </c>
      <c r="J381" s="122">
        <f>'приложение 5 2020г'!K447</f>
        <v>340</v>
      </c>
    </row>
    <row r="382" spans="1:10" s="7" customFormat="1" ht="38.25">
      <c r="A382" s="133" t="s">
        <v>160</v>
      </c>
      <c r="B382" s="123" t="s">
        <v>153</v>
      </c>
      <c r="C382" s="156" t="s">
        <v>70</v>
      </c>
      <c r="D382" s="156" t="s">
        <v>11</v>
      </c>
      <c r="E382" s="166" t="s">
        <v>161</v>
      </c>
      <c r="F382" s="230"/>
      <c r="G382" s="230"/>
      <c r="H382" s="230"/>
      <c r="I382" s="230"/>
      <c r="J382" s="122">
        <f>J383</f>
        <v>170</v>
      </c>
    </row>
    <row r="383" spans="1:10" s="7" customFormat="1" ht="25.5">
      <c r="A383" s="105" t="s">
        <v>78</v>
      </c>
      <c r="B383" s="78" t="s">
        <v>153</v>
      </c>
      <c r="C383" s="78" t="s">
        <v>70</v>
      </c>
      <c r="D383" s="78" t="s">
        <v>11</v>
      </c>
      <c r="E383" s="78" t="s">
        <v>161</v>
      </c>
      <c r="F383" s="230">
        <v>545</v>
      </c>
      <c r="G383" s="266" t="s">
        <v>4</v>
      </c>
      <c r="H383" s="266" t="s">
        <v>19</v>
      </c>
      <c r="I383" s="230">
        <v>240</v>
      </c>
      <c r="J383" s="122">
        <f>'приложение 5 2020г'!K449</f>
        <v>170</v>
      </c>
    </row>
    <row r="384" spans="1:10" s="7" customFormat="1" ht="25.5">
      <c r="A384" s="133" t="s">
        <v>205</v>
      </c>
      <c r="B384" s="123" t="s">
        <v>153</v>
      </c>
      <c r="C384" s="156" t="s">
        <v>70</v>
      </c>
      <c r="D384" s="156" t="s">
        <v>13</v>
      </c>
      <c r="E384" s="85" t="s">
        <v>68</v>
      </c>
      <c r="F384" s="230"/>
      <c r="G384" s="230"/>
      <c r="H384" s="230"/>
      <c r="I384" s="230"/>
      <c r="J384" s="122">
        <f>J385</f>
        <v>273.2</v>
      </c>
    </row>
    <row r="385" spans="1:10" s="7" customFormat="1" ht="12.75">
      <c r="A385" s="133" t="s">
        <v>206</v>
      </c>
      <c r="B385" s="78" t="s">
        <v>153</v>
      </c>
      <c r="C385" s="78" t="s">
        <v>70</v>
      </c>
      <c r="D385" s="78" t="s">
        <v>13</v>
      </c>
      <c r="E385" s="78" t="s">
        <v>207</v>
      </c>
      <c r="F385" s="230"/>
      <c r="G385" s="230"/>
      <c r="H385" s="230"/>
      <c r="I385" s="230"/>
      <c r="J385" s="122">
        <f>J386</f>
        <v>273.2</v>
      </c>
    </row>
    <row r="386" spans="1:10" s="7" customFormat="1" ht="25.5">
      <c r="A386" s="105" t="s">
        <v>78</v>
      </c>
      <c r="B386" s="123" t="s">
        <v>153</v>
      </c>
      <c r="C386" s="156" t="s">
        <v>70</v>
      </c>
      <c r="D386" s="156" t="s">
        <v>13</v>
      </c>
      <c r="E386" s="85" t="s">
        <v>207</v>
      </c>
      <c r="F386" s="230">
        <v>545</v>
      </c>
      <c r="G386" s="117" t="s">
        <v>13</v>
      </c>
      <c r="H386" s="117" t="s">
        <v>4</v>
      </c>
      <c r="I386" s="230">
        <v>240</v>
      </c>
      <c r="J386" s="122">
        <f>'приложение 5 2020г'!K480</f>
        <v>273.2</v>
      </c>
    </row>
    <row r="387" spans="1:10" s="7" customFormat="1" ht="38.25">
      <c r="A387" s="105" t="s">
        <v>317</v>
      </c>
      <c r="B387" s="123" t="s">
        <v>153</v>
      </c>
      <c r="C387" s="156" t="s">
        <v>70</v>
      </c>
      <c r="D387" s="156" t="s">
        <v>400</v>
      </c>
      <c r="E387" s="156" t="s">
        <v>318</v>
      </c>
      <c r="F387" s="117" t="s">
        <v>365</v>
      </c>
      <c r="G387" s="117"/>
      <c r="H387" s="117"/>
      <c r="I387" s="230"/>
      <c r="J387" s="122">
        <f>J388+J389</f>
        <v>5215.3</v>
      </c>
    </row>
    <row r="388" spans="1:10" s="7" customFormat="1" ht="25.5">
      <c r="A388" s="105" t="s">
        <v>235</v>
      </c>
      <c r="B388" s="123" t="s">
        <v>153</v>
      </c>
      <c r="C388" s="156" t="s">
        <v>70</v>
      </c>
      <c r="D388" s="156" t="s">
        <v>400</v>
      </c>
      <c r="E388" s="156" t="s">
        <v>318</v>
      </c>
      <c r="F388" s="117" t="s">
        <v>365</v>
      </c>
      <c r="G388" s="117" t="s">
        <v>45</v>
      </c>
      <c r="H388" s="117" t="s">
        <v>15</v>
      </c>
      <c r="I388" s="230">
        <v>320</v>
      </c>
      <c r="J388" s="122">
        <f>'приложение 5 2020г'!K486</f>
        <v>5138.2</v>
      </c>
    </row>
    <row r="389" spans="1:10" s="7" customFormat="1" ht="25.5">
      <c r="A389" s="105" t="s">
        <v>78</v>
      </c>
      <c r="B389" s="123" t="s">
        <v>153</v>
      </c>
      <c r="C389" s="156" t="s">
        <v>70</v>
      </c>
      <c r="D389" s="156" t="s">
        <v>400</v>
      </c>
      <c r="E389" s="156" t="s">
        <v>318</v>
      </c>
      <c r="F389" s="117" t="s">
        <v>365</v>
      </c>
      <c r="G389" s="117" t="s">
        <v>45</v>
      </c>
      <c r="H389" s="117" t="s">
        <v>15</v>
      </c>
      <c r="I389" s="230">
        <v>240</v>
      </c>
      <c r="J389" s="122">
        <f>'приложение 5 2020г'!K487</f>
        <v>77.1</v>
      </c>
    </row>
    <row r="390" spans="1:10" s="7" customFormat="1" ht="38.25">
      <c r="A390" s="105" t="s">
        <v>435</v>
      </c>
      <c r="B390" s="164" t="s">
        <v>153</v>
      </c>
      <c r="C390" s="165" t="s">
        <v>70</v>
      </c>
      <c r="D390" s="165" t="s">
        <v>15</v>
      </c>
      <c r="E390" s="166" t="s">
        <v>195</v>
      </c>
      <c r="F390" s="117"/>
      <c r="G390" s="117"/>
      <c r="H390" s="117"/>
      <c r="I390" s="230"/>
      <c r="J390" s="122">
        <f>J391</f>
        <v>1492</v>
      </c>
    </row>
    <row r="391" spans="1:10" s="7" customFormat="1" ht="25.5">
      <c r="A391" s="105" t="s">
        <v>78</v>
      </c>
      <c r="B391" s="164" t="s">
        <v>153</v>
      </c>
      <c r="C391" s="165" t="s">
        <v>70</v>
      </c>
      <c r="D391" s="165" t="s">
        <v>15</v>
      </c>
      <c r="E391" s="166" t="s">
        <v>195</v>
      </c>
      <c r="F391" s="117" t="s">
        <v>365</v>
      </c>
      <c r="G391" s="117" t="s">
        <v>4</v>
      </c>
      <c r="H391" s="117" t="s">
        <v>19</v>
      </c>
      <c r="I391" s="230">
        <v>240</v>
      </c>
      <c r="J391" s="122">
        <f>'приложение 5 2020г'!K451</f>
        <v>1492</v>
      </c>
    </row>
    <row r="392" spans="1:10" s="7" customFormat="1" ht="38.25">
      <c r="A392" s="246" t="s">
        <v>192</v>
      </c>
      <c r="B392" s="78" t="s">
        <v>153</v>
      </c>
      <c r="C392" s="78" t="s">
        <v>77</v>
      </c>
      <c r="D392" s="78" t="s">
        <v>5</v>
      </c>
      <c r="E392" s="78" t="s">
        <v>68</v>
      </c>
      <c r="F392" s="230"/>
      <c r="G392" s="230"/>
      <c r="H392" s="230"/>
      <c r="I392" s="230"/>
      <c r="J392" s="122">
        <f>J393</f>
        <v>3062</v>
      </c>
    </row>
    <row r="393" spans="1:10" s="7" customFormat="1" ht="55.5" customHeight="1">
      <c r="A393" s="133" t="s">
        <v>193</v>
      </c>
      <c r="B393" s="123" t="s">
        <v>153</v>
      </c>
      <c r="C393" s="156" t="s">
        <v>77</v>
      </c>
      <c r="D393" s="156" t="s">
        <v>4</v>
      </c>
      <c r="E393" s="85" t="s">
        <v>68</v>
      </c>
      <c r="F393" s="230"/>
      <c r="G393" s="230"/>
      <c r="H393" s="230"/>
      <c r="I393" s="230"/>
      <c r="J393" s="122">
        <f>J394+J398</f>
        <v>3062</v>
      </c>
    </row>
    <row r="394" spans="1:10" s="7" customFormat="1" ht="33" customHeight="1">
      <c r="A394" s="133" t="s">
        <v>194</v>
      </c>
      <c r="B394" s="78" t="s">
        <v>153</v>
      </c>
      <c r="C394" s="78" t="s">
        <v>77</v>
      </c>
      <c r="D394" s="78" t="s">
        <v>4</v>
      </c>
      <c r="E394" s="78" t="s">
        <v>195</v>
      </c>
      <c r="F394" s="230"/>
      <c r="G394" s="230"/>
      <c r="H394" s="230"/>
      <c r="I394" s="230"/>
      <c r="J394" s="122">
        <f>J395+J396+J397</f>
        <v>2982</v>
      </c>
    </row>
    <row r="395" spans="1:10" s="7" customFormat="1" ht="25.5">
      <c r="A395" s="105" t="s">
        <v>73</v>
      </c>
      <c r="B395" s="123" t="s">
        <v>153</v>
      </c>
      <c r="C395" s="156" t="s">
        <v>77</v>
      </c>
      <c r="D395" s="156" t="s">
        <v>4</v>
      </c>
      <c r="E395" s="85" t="s">
        <v>195</v>
      </c>
      <c r="F395" s="230">
        <v>545</v>
      </c>
      <c r="G395" s="117" t="s">
        <v>11</v>
      </c>
      <c r="H395" s="117" t="s">
        <v>27</v>
      </c>
      <c r="I395" s="230">
        <v>120</v>
      </c>
      <c r="J395" s="122">
        <f>'приложение 5 2020г'!K469</f>
        <v>2677</v>
      </c>
    </row>
    <row r="396" spans="1:10" s="7" customFormat="1" ht="25.5">
      <c r="A396" s="105" t="s">
        <v>78</v>
      </c>
      <c r="B396" s="78" t="s">
        <v>153</v>
      </c>
      <c r="C396" s="78" t="s">
        <v>77</v>
      </c>
      <c r="D396" s="78" t="s">
        <v>4</v>
      </c>
      <c r="E396" s="78" t="s">
        <v>195</v>
      </c>
      <c r="F396" s="230">
        <v>545</v>
      </c>
      <c r="G396" s="117" t="s">
        <v>11</v>
      </c>
      <c r="H396" s="117" t="s">
        <v>27</v>
      </c>
      <c r="I396" s="230">
        <v>240</v>
      </c>
      <c r="J396" s="122">
        <f>'приложение 5 2020г'!K470</f>
        <v>182.2</v>
      </c>
    </row>
    <row r="397" spans="1:10" s="7" customFormat="1" ht="17.25" customHeight="1">
      <c r="A397" s="105" t="s">
        <v>80</v>
      </c>
      <c r="B397" s="123" t="s">
        <v>153</v>
      </c>
      <c r="C397" s="156" t="s">
        <v>77</v>
      </c>
      <c r="D397" s="156" t="s">
        <v>4</v>
      </c>
      <c r="E397" s="85" t="s">
        <v>195</v>
      </c>
      <c r="F397" s="230">
        <v>545</v>
      </c>
      <c r="G397" s="117" t="s">
        <v>11</v>
      </c>
      <c r="H397" s="117" t="s">
        <v>27</v>
      </c>
      <c r="I397" s="230">
        <v>850</v>
      </c>
      <c r="J397" s="122">
        <f>'приложение 5 2020г'!K471</f>
        <v>122.8</v>
      </c>
    </row>
    <row r="398" spans="1:10" s="7" customFormat="1" ht="48.75" customHeight="1">
      <c r="A398" s="109" t="s">
        <v>446</v>
      </c>
      <c r="B398" s="123" t="s">
        <v>153</v>
      </c>
      <c r="C398" s="156" t="s">
        <v>77</v>
      </c>
      <c r="D398" s="156" t="s">
        <v>4</v>
      </c>
      <c r="E398" s="85" t="s">
        <v>447</v>
      </c>
      <c r="F398" s="230">
        <v>545</v>
      </c>
      <c r="G398" s="117" t="s">
        <v>11</v>
      </c>
      <c r="H398" s="117" t="s">
        <v>27</v>
      </c>
      <c r="I398" s="230"/>
      <c r="J398" s="122">
        <v>80</v>
      </c>
    </row>
    <row r="399" spans="1:10" s="7" customFormat="1" ht="36.75" customHeight="1">
      <c r="A399" s="62" t="s">
        <v>73</v>
      </c>
      <c r="B399" s="123" t="s">
        <v>153</v>
      </c>
      <c r="C399" s="156" t="s">
        <v>77</v>
      </c>
      <c r="D399" s="156" t="s">
        <v>4</v>
      </c>
      <c r="E399" s="85" t="s">
        <v>447</v>
      </c>
      <c r="F399" s="230">
        <v>545</v>
      </c>
      <c r="G399" s="117" t="s">
        <v>11</v>
      </c>
      <c r="H399" s="117" t="s">
        <v>27</v>
      </c>
      <c r="I399" s="230">
        <v>120</v>
      </c>
      <c r="J399" s="122">
        <f>'приложение 5 2020г'!K473</f>
        <v>460.3</v>
      </c>
    </row>
    <row r="400" spans="1:10" ht="44.25" customHeight="1">
      <c r="A400" s="251" t="s">
        <v>218</v>
      </c>
      <c r="B400" s="224" t="s">
        <v>219</v>
      </c>
      <c r="C400" s="227" t="s">
        <v>67</v>
      </c>
      <c r="D400" s="227" t="s">
        <v>5</v>
      </c>
      <c r="E400" s="111" t="s">
        <v>68</v>
      </c>
      <c r="F400" s="112"/>
      <c r="G400" s="112"/>
      <c r="H400" s="112"/>
      <c r="I400" s="267"/>
      <c r="J400" s="202">
        <f>J401</f>
        <v>2091.37</v>
      </c>
    </row>
    <row r="401" spans="1:10" ht="25.5">
      <c r="A401" s="105" t="s">
        <v>221</v>
      </c>
      <c r="B401" s="78" t="s">
        <v>219</v>
      </c>
      <c r="C401" s="78" t="s">
        <v>67</v>
      </c>
      <c r="D401" s="78" t="s">
        <v>7</v>
      </c>
      <c r="E401" s="78" t="s">
        <v>68</v>
      </c>
      <c r="F401" s="117"/>
      <c r="G401" s="117"/>
      <c r="H401" s="117"/>
      <c r="I401" s="230"/>
      <c r="J401" s="122">
        <f>J402</f>
        <v>2091.37</v>
      </c>
    </row>
    <row r="402" spans="1:10" ht="63.75">
      <c r="A402" s="105" t="s">
        <v>220</v>
      </c>
      <c r="B402" s="123" t="s">
        <v>219</v>
      </c>
      <c r="C402" s="156" t="s">
        <v>67</v>
      </c>
      <c r="D402" s="156" t="s">
        <v>7</v>
      </c>
      <c r="E402" s="85" t="s">
        <v>222</v>
      </c>
      <c r="F402" s="117" t="s">
        <v>359</v>
      </c>
      <c r="G402" s="117" t="s">
        <v>13</v>
      </c>
      <c r="H402" s="117" t="s">
        <v>9</v>
      </c>
      <c r="I402" s="230"/>
      <c r="J402" s="122">
        <f>J403</f>
        <v>2091.37</v>
      </c>
    </row>
    <row r="403" spans="1:10" ht="25.5">
      <c r="A403" s="105" t="s">
        <v>78</v>
      </c>
      <c r="B403" s="78" t="s">
        <v>219</v>
      </c>
      <c r="C403" s="78" t="s">
        <v>67</v>
      </c>
      <c r="D403" s="78" t="s">
        <v>7</v>
      </c>
      <c r="E403" s="78" t="s">
        <v>222</v>
      </c>
      <c r="F403" s="117" t="s">
        <v>359</v>
      </c>
      <c r="G403" s="117" t="s">
        <v>13</v>
      </c>
      <c r="H403" s="117" t="s">
        <v>9</v>
      </c>
      <c r="I403" s="230">
        <v>240</v>
      </c>
      <c r="J403" s="122">
        <f>'приложение 5 2020г'!K386</f>
        <v>2091.37</v>
      </c>
    </row>
    <row r="404" spans="1:10" s="7" customFormat="1" ht="46.5" customHeight="1">
      <c r="A404" s="268" t="s">
        <v>424</v>
      </c>
      <c r="B404" s="224" t="s">
        <v>467</v>
      </c>
      <c r="C404" s="227" t="s">
        <v>67</v>
      </c>
      <c r="D404" s="227" t="s">
        <v>5</v>
      </c>
      <c r="E404" s="227" t="s">
        <v>68</v>
      </c>
      <c r="F404" s="230"/>
      <c r="G404" s="230"/>
      <c r="H404" s="230"/>
      <c r="I404" s="230"/>
      <c r="J404" s="202">
        <f>J409+J413+J405+J420</f>
        <v>12174.580000000002</v>
      </c>
    </row>
    <row r="405" spans="1:10" s="7" customFormat="1" ht="46.5" customHeight="1">
      <c r="A405" s="62" t="s">
        <v>433</v>
      </c>
      <c r="B405" s="165" t="s">
        <v>467</v>
      </c>
      <c r="C405" s="165" t="s">
        <v>70</v>
      </c>
      <c r="D405" s="165" t="s">
        <v>5</v>
      </c>
      <c r="E405" s="166" t="s">
        <v>68</v>
      </c>
      <c r="F405" s="230"/>
      <c r="G405" s="230"/>
      <c r="H405" s="269"/>
      <c r="I405" s="230"/>
      <c r="J405" s="122">
        <f>J406</f>
        <v>130.1</v>
      </c>
    </row>
    <row r="406" spans="1:10" s="7" customFormat="1" ht="46.5" customHeight="1">
      <c r="A406" s="62" t="s">
        <v>434</v>
      </c>
      <c r="B406" s="78" t="s">
        <v>467</v>
      </c>
      <c r="C406" s="78" t="s">
        <v>70</v>
      </c>
      <c r="D406" s="78" t="s">
        <v>4</v>
      </c>
      <c r="E406" s="78" t="s">
        <v>68</v>
      </c>
      <c r="F406" s="230"/>
      <c r="G406" s="230"/>
      <c r="H406" s="269"/>
      <c r="I406" s="230"/>
      <c r="J406" s="122">
        <f>J407</f>
        <v>130.1</v>
      </c>
    </row>
    <row r="407" spans="1:10" s="7" customFormat="1" ht="46.5" customHeight="1">
      <c r="A407" s="270" t="s">
        <v>312</v>
      </c>
      <c r="B407" s="156" t="s">
        <v>467</v>
      </c>
      <c r="C407" s="156" t="s">
        <v>70</v>
      </c>
      <c r="D407" s="156" t="s">
        <v>4</v>
      </c>
      <c r="E407" s="85" t="s">
        <v>313</v>
      </c>
      <c r="F407" s="230"/>
      <c r="G407" s="230"/>
      <c r="H407" s="269"/>
      <c r="I407" s="230"/>
      <c r="J407" s="122">
        <f>J408</f>
        <v>130.1</v>
      </c>
    </row>
    <row r="408" spans="1:10" s="7" customFormat="1" ht="46.5" customHeight="1">
      <c r="A408" s="154" t="s">
        <v>311</v>
      </c>
      <c r="B408" s="123" t="s">
        <v>467</v>
      </c>
      <c r="C408" s="156" t="s">
        <v>70</v>
      </c>
      <c r="D408" s="156" t="s">
        <v>4</v>
      </c>
      <c r="E408" s="85" t="s">
        <v>313</v>
      </c>
      <c r="F408" s="230">
        <v>116</v>
      </c>
      <c r="G408" s="230">
        <v>10</v>
      </c>
      <c r="H408" s="117" t="s">
        <v>9</v>
      </c>
      <c r="I408" s="230">
        <v>320</v>
      </c>
      <c r="J408" s="122">
        <f>'приложение 5 2020г'!K429</f>
        <v>130.1</v>
      </c>
    </row>
    <row r="409" spans="1:10" s="7" customFormat="1" ht="48.75" customHeight="1">
      <c r="A409" s="62" t="s">
        <v>425</v>
      </c>
      <c r="B409" s="123" t="s">
        <v>467</v>
      </c>
      <c r="C409" s="156" t="s">
        <v>77</v>
      </c>
      <c r="D409" s="156" t="s">
        <v>5</v>
      </c>
      <c r="E409" s="156" t="s">
        <v>68</v>
      </c>
      <c r="F409" s="230"/>
      <c r="G409" s="117"/>
      <c r="H409" s="123"/>
      <c r="I409" s="230"/>
      <c r="J409" s="122">
        <f>J410</f>
        <v>110</v>
      </c>
    </row>
    <row r="410" spans="1:10" s="7" customFormat="1" ht="35.25" customHeight="1">
      <c r="A410" s="238" t="s">
        <v>426</v>
      </c>
      <c r="B410" s="123" t="s">
        <v>467</v>
      </c>
      <c r="C410" s="156" t="s">
        <v>77</v>
      </c>
      <c r="D410" s="156" t="s">
        <v>7</v>
      </c>
      <c r="E410" s="156" t="s">
        <v>68</v>
      </c>
      <c r="F410" s="230"/>
      <c r="G410" s="117"/>
      <c r="H410" s="123"/>
      <c r="I410" s="230"/>
      <c r="J410" s="122">
        <f>J411</f>
        <v>110</v>
      </c>
    </row>
    <row r="411" spans="1:10" s="7" customFormat="1" ht="23.25" customHeight="1">
      <c r="A411" s="105" t="s">
        <v>151</v>
      </c>
      <c r="B411" s="123" t="s">
        <v>467</v>
      </c>
      <c r="C411" s="156" t="s">
        <v>77</v>
      </c>
      <c r="D411" s="156" t="s">
        <v>7</v>
      </c>
      <c r="E411" s="85" t="s">
        <v>150</v>
      </c>
      <c r="F411" s="230"/>
      <c r="G411" s="117"/>
      <c r="H411" s="123"/>
      <c r="I411" s="230"/>
      <c r="J411" s="122">
        <f>J412</f>
        <v>110</v>
      </c>
    </row>
    <row r="412" spans="1:10" s="7" customFormat="1" ht="39" customHeight="1">
      <c r="A412" s="258" t="s">
        <v>78</v>
      </c>
      <c r="B412" s="123" t="s">
        <v>467</v>
      </c>
      <c r="C412" s="156" t="s">
        <v>77</v>
      </c>
      <c r="D412" s="156" t="s">
        <v>7</v>
      </c>
      <c r="E412" s="85" t="s">
        <v>150</v>
      </c>
      <c r="F412" s="230">
        <v>116</v>
      </c>
      <c r="G412" s="117" t="s">
        <v>4</v>
      </c>
      <c r="H412" s="123" t="s">
        <v>19</v>
      </c>
      <c r="I412" s="230">
        <v>240</v>
      </c>
      <c r="J412" s="122">
        <f>'приложение 5 2020г'!K301</f>
        <v>110</v>
      </c>
    </row>
    <row r="413" spans="1:10" s="7" customFormat="1" ht="49.5" customHeight="1">
      <c r="A413" s="62" t="s">
        <v>427</v>
      </c>
      <c r="B413" s="123" t="s">
        <v>467</v>
      </c>
      <c r="C413" s="156" t="s">
        <v>3</v>
      </c>
      <c r="D413" s="156" t="s">
        <v>5</v>
      </c>
      <c r="E413" s="85" t="s">
        <v>68</v>
      </c>
      <c r="F413" s="271"/>
      <c r="G413" s="272"/>
      <c r="H413" s="272"/>
      <c r="I413" s="271"/>
      <c r="J413" s="122">
        <f>J414+J421</f>
        <v>11724.480000000001</v>
      </c>
    </row>
    <row r="414" spans="1:10" s="7" customFormat="1" ht="35.25" customHeight="1">
      <c r="A414" s="238" t="s">
        <v>428</v>
      </c>
      <c r="B414" s="123" t="s">
        <v>467</v>
      </c>
      <c r="C414" s="156" t="s">
        <v>3</v>
      </c>
      <c r="D414" s="156" t="s">
        <v>9</v>
      </c>
      <c r="E414" s="156" t="s">
        <v>68</v>
      </c>
      <c r="F414" s="273"/>
      <c r="G414" s="273"/>
      <c r="H414" s="273"/>
      <c r="I414" s="273"/>
      <c r="J414" s="274">
        <f>J415+J417</f>
        <v>592.27</v>
      </c>
    </row>
    <row r="415" spans="1:10" s="7" customFormat="1" ht="32.25" customHeight="1">
      <c r="A415" s="133" t="s">
        <v>429</v>
      </c>
      <c r="B415" s="78" t="s">
        <v>467</v>
      </c>
      <c r="C415" s="78" t="s">
        <v>3</v>
      </c>
      <c r="D415" s="78" t="s">
        <v>9</v>
      </c>
      <c r="E415" s="85" t="s">
        <v>430</v>
      </c>
      <c r="F415" s="275"/>
      <c r="G415" s="118"/>
      <c r="H415" s="118"/>
      <c r="I415" s="275"/>
      <c r="J415" s="122">
        <f>J416</f>
        <v>490</v>
      </c>
    </row>
    <row r="416" spans="1:10" s="7" customFormat="1" ht="38.25" customHeight="1">
      <c r="A416" s="105" t="s">
        <v>78</v>
      </c>
      <c r="B416" s="123" t="s">
        <v>467</v>
      </c>
      <c r="C416" s="156" t="s">
        <v>3</v>
      </c>
      <c r="D416" s="156" t="s">
        <v>9</v>
      </c>
      <c r="E416" s="85" t="s">
        <v>430</v>
      </c>
      <c r="F416" s="275">
        <v>116</v>
      </c>
      <c r="G416" s="118" t="s">
        <v>4</v>
      </c>
      <c r="H416" s="118" t="s">
        <v>19</v>
      </c>
      <c r="I416" s="275">
        <v>240</v>
      </c>
      <c r="J416" s="122">
        <f>'приложение 5 2020г'!K305</f>
        <v>490</v>
      </c>
    </row>
    <row r="417" spans="1:10" s="7" customFormat="1" ht="27.75" customHeight="1">
      <c r="A417" s="105" t="s">
        <v>432</v>
      </c>
      <c r="B417" s="123" t="s">
        <v>467</v>
      </c>
      <c r="C417" s="156" t="s">
        <v>3</v>
      </c>
      <c r="D417" s="156" t="s">
        <v>9</v>
      </c>
      <c r="E417" s="156" t="s">
        <v>431</v>
      </c>
      <c r="F417" s="230"/>
      <c r="G417" s="117"/>
      <c r="H417" s="117"/>
      <c r="I417" s="230"/>
      <c r="J417" s="122">
        <f>J418</f>
        <v>102.27000000000004</v>
      </c>
    </row>
    <row r="418" spans="1:10" s="7" customFormat="1" ht="27.75" customHeight="1">
      <c r="A418" s="105" t="s">
        <v>78</v>
      </c>
      <c r="B418" s="123" t="s">
        <v>467</v>
      </c>
      <c r="C418" s="156" t="s">
        <v>3</v>
      </c>
      <c r="D418" s="156" t="s">
        <v>9</v>
      </c>
      <c r="E418" s="85" t="s">
        <v>431</v>
      </c>
      <c r="F418" s="230">
        <v>116</v>
      </c>
      <c r="G418" s="117" t="s">
        <v>4</v>
      </c>
      <c r="H418" s="117" t="s">
        <v>19</v>
      </c>
      <c r="I418" s="230">
        <v>240</v>
      </c>
      <c r="J418" s="122">
        <f>'приложение 5 2020г'!K307</f>
        <v>102.27000000000004</v>
      </c>
    </row>
    <row r="419" spans="1:10" s="7" customFormat="1" ht="27.75" customHeight="1">
      <c r="A419" s="105" t="s">
        <v>482</v>
      </c>
      <c r="B419" s="123" t="s">
        <v>467</v>
      </c>
      <c r="C419" s="156" t="s">
        <v>3</v>
      </c>
      <c r="D419" s="156" t="s">
        <v>9</v>
      </c>
      <c r="E419" s="156" t="s">
        <v>562</v>
      </c>
      <c r="F419" s="230"/>
      <c r="G419" s="117"/>
      <c r="H419" s="117"/>
      <c r="I419" s="230"/>
      <c r="J419" s="122">
        <v>210</v>
      </c>
    </row>
    <row r="420" spans="1:10" s="7" customFormat="1" ht="27.75" customHeight="1">
      <c r="A420" s="105" t="s">
        <v>563</v>
      </c>
      <c r="B420" s="123" t="s">
        <v>467</v>
      </c>
      <c r="C420" s="156" t="s">
        <v>3</v>
      </c>
      <c r="D420" s="156" t="s">
        <v>9</v>
      </c>
      <c r="E420" s="156" t="s">
        <v>562</v>
      </c>
      <c r="F420" s="230">
        <v>116</v>
      </c>
      <c r="G420" s="117" t="s">
        <v>4</v>
      </c>
      <c r="H420" s="117" t="s">
        <v>19</v>
      </c>
      <c r="I420" s="230">
        <v>410</v>
      </c>
      <c r="J420" s="122">
        <v>210</v>
      </c>
    </row>
    <row r="421" spans="1:10" s="7" customFormat="1" ht="27.75" customHeight="1">
      <c r="A421" s="105" t="s">
        <v>463</v>
      </c>
      <c r="B421" s="123" t="s">
        <v>467</v>
      </c>
      <c r="C421" s="156" t="s">
        <v>3</v>
      </c>
      <c r="D421" s="156" t="s">
        <v>11</v>
      </c>
      <c r="E421" s="156" t="s">
        <v>68</v>
      </c>
      <c r="F421" s="230"/>
      <c r="G421" s="117"/>
      <c r="H421" s="117"/>
      <c r="I421" s="230"/>
      <c r="J421" s="122">
        <f>J422</f>
        <v>11132.210000000001</v>
      </c>
    </row>
    <row r="422" spans="1:10" s="7" customFormat="1" ht="27.75" customHeight="1">
      <c r="A422" s="105" t="s">
        <v>464</v>
      </c>
      <c r="B422" s="123" t="s">
        <v>467</v>
      </c>
      <c r="C422" s="156" t="s">
        <v>3</v>
      </c>
      <c r="D422" s="156" t="s">
        <v>11</v>
      </c>
      <c r="E422" s="156" t="s">
        <v>480</v>
      </c>
      <c r="F422" s="230"/>
      <c r="G422" s="117"/>
      <c r="H422" s="117"/>
      <c r="I422" s="230"/>
      <c r="J422" s="122">
        <f>J423</f>
        <v>11132.210000000001</v>
      </c>
    </row>
    <row r="423" spans="1:10" s="7" customFormat="1" ht="27.75" customHeight="1">
      <c r="A423" s="105" t="s">
        <v>482</v>
      </c>
      <c r="B423" s="123" t="s">
        <v>467</v>
      </c>
      <c r="C423" s="156" t="s">
        <v>3</v>
      </c>
      <c r="D423" s="156" t="s">
        <v>11</v>
      </c>
      <c r="E423" s="156" t="s">
        <v>480</v>
      </c>
      <c r="F423" s="230">
        <v>116</v>
      </c>
      <c r="G423" s="117" t="s">
        <v>4</v>
      </c>
      <c r="H423" s="117" t="s">
        <v>19</v>
      </c>
      <c r="I423" s="230">
        <v>410</v>
      </c>
      <c r="J423" s="122">
        <f>'приложение 5 2020г'!K312</f>
        <v>11132.210000000001</v>
      </c>
    </row>
    <row r="424" spans="1:10" s="7" customFormat="1" ht="40.5" customHeight="1">
      <c r="A424" s="276" t="s">
        <v>82</v>
      </c>
      <c r="B424" s="224" t="s">
        <v>83</v>
      </c>
      <c r="C424" s="227" t="s">
        <v>67</v>
      </c>
      <c r="D424" s="227" t="s">
        <v>5</v>
      </c>
      <c r="E424" s="111" t="s">
        <v>68</v>
      </c>
      <c r="F424" s="112"/>
      <c r="G424" s="117"/>
      <c r="H424" s="117"/>
      <c r="I424" s="230"/>
      <c r="J424" s="202">
        <f>J425+J434</f>
        <v>23293</v>
      </c>
    </row>
    <row r="425" spans="1:10" s="7" customFormat="1" ht="30" customHeight="1">
      <c r="A425" s="105" t="s">
        <v>84</v>
      </c>
      <c r="B425" s="78" t="s">
        <v>83</v>
      </c>
      <c r="C425" s="78" t="s">
        <v>67</v>
      </c>
      <c r="D425" s="78" t="s">
        <v>4</v>
      </c>
      <c r="E425" s="78" t="s">
        <v>68</v>
      </c>
      <c r="F425" s="117"/>
      <c r="G425" s="117"/>
      <c r="H425" s="117"/>
      <c r="I425" s="230"/>
      <c r="J425" s="122">
        <f>J426+J432+J430</f>
        <v>2712</v>
      </c>
    </row>
    <row r="426" spans="1:10" s="7" customFormat="1" ht="22.5" customHeight="1">
      <c r="A426" s="105" t="s">
        <v>85</v>
      </c>
      <c r="B426" s="123" t="s">
        <v>83</v>
      </c>
      <c r="C426" s="156" t="s">
        <v>67</v>
      </c>
      <c r="D426" s="156" t="s">
        <v>4</v>
      </c>
      <c r="E426" s="85" t="s">
        <v>72</v>
      </c>
      <c r="F426" s="117"/>
      <c r="G426" s="117"/>
      <c r="H426" s="117"/>
      <c r="I426" s="230"/>
      <c r="J426" s="122">
        <f>J427+J429+J428</f>
        <v>2190</v>
      </c>
    </row>
    <row r="427" spans="1:10" s="7" customFormat="1" ht="31.5" customHeight="1">
      <c r="A427" s="105" t="s">
        <v>78</v>
      </c>
      <c r="B427" s="123" t="s">
        <v>83</v>
      </c>
      <c r="C427" s="156" t="s">
        <v>67</v>
      </c>
      <c r="D427" s="156" t="s">
        <v>4</v>
      </c>
      <c r="E427" s="85" t="s">
        <v>72</v>
      </c>
      <c r="F427" s="117" t="s">
        <v>359</v>
      </c>
      <c r="G427" s="117" t="s">
        <v>4</v>
      </c>
      <c r="H427" s="117" t="s">
        <v>11</v>
      </c>
      <c r="I427" s="230">
        <v>240</v>
      </c>
      <c r="J427" s="122">
        <f>'приложение 5 2020г'!K210</f>
        <v>1800</v>
      </c>
    </row>
    <row r="428" spans="1:10" s="7" customFormat="1" ht="20.25" customHeight="1">
      <c r="A428" s="62" t="s">
        <v>578</v>
      </c>
      <c r="B428" s="78" t="s">
        <v>83</v>
      </c>
      <c r="C428" s="78" t="s">
        <v>67</v>
      </c>
      <c r="D428" s="78" t="s">
        <v>4</v>
      </c>
      <c r="E428" s="78" t="s">
        <v>72</v>
      </c>
      <c r="F428" s="117" t="s">
        <v>359</v>
      </c>
      <c r="G428" s="117" t="s">
        <v>4</v>
      </c>
      <c r="H428" s="117" t="s">
        <v>11</v>
      </c>
      <c r="I428" s="230">
        <v>830</v>
      </c>
      <c r="J428" s="122">
        <f>'приложение 5 2020г'!K211</f>
        <v>1.65</v>
      </c>
    </row>
    <row r="429" spans="1:10" s="7" customFormat="1" ht="19.5" customHeight="1">
      <c r="A429" s="105" t="s">
        <v>80</v>
      </c>
      <c r="B429" s="164" t="s">
        <v>83</v>
      </c>
      <c r="C429" s="165" t="s">
        <v>67</v>
      </c>
      <c r="D429" s="165" t="s">
        <v>4</v>
      </c>
      <c r="E429" s="166" t="s">
        <v>72</v>
      </c>
      <c r="F429" s="117" t="s">
        <v>359</v>
      </c>
      <c r="G429" s="117" t="s">
        <v>4</v>
      </c>
      <c r="H429" s="117" t="s">
        <v>11</v>
      </c>
      <c r="I429" s="230">
        <v>850</v>
      </c>
      <c r="J429" s="122">
        <f>'приложение 5 2020г'!K212</f>
        <v>388.35</v>
      </c>
    </row>
    <row r="430" spans="1:10" s="7" customFormat="1" ht="81.75" customHeight="1">
      <c r="A430" s="154" t="s">
        <v>86</v>
      </c>
      <c r="B430" s="131" t="s">
        <v>83</v>
      </c>
      <c r="C430" s="132" t="s">
        <v>67</v>
      </c>
      <c r="D430" s="132" t="s">
        <v>4</v>
      </c>
      <c r="E430" s="132" t="s">
        <v>87</v>
      </c>
      <c r="F430" s="117"/>
      <c r="G430" s="117"/>
      <c r="H430" s="117"/>
      <c r="I430" s="230"/>
      <c r="J430" s="122">
        <f>J431</f>
        <v>211.4</v>
      </c>
    </row>
    <row r="431" spans="1:10" s="7" customFormat="1" ht="42" customHeight="1">
      <c r="A431" s="105" t="s">
        <v>78</v>
      </c>
      <c r="B431" s="113" t="s">
        <v>83</v>
      </c>
      <c r="C431" s="114" t="s">
        <v>67</v>
      </c>
      <c r="D431" s="114" t="s">
        <v>4</v>
      </c>
      <c r="E431" s="114" t="s">
        <v>87</v>
      </c>
      <c r="F431" s="117" t="s">
        <v>359</v>
      </c>
      <c r="G431" s="117" t="s">
        <v>4</v>
      </c>
      <c r="H431" s="117" t="s">
        <v>11</v>
      </c>
      <c r="I431" s="230">
        <v>240</v>
      </c>
      <c r="J431" s="122">
        <f>'приложение 5 2020г'!K214</f>
        <v>211.4</v>
      </c>
    </row>
    <row r="432" spans="1:10" s="7" customFormat="1" ht="126" customHeight="1">
      <c r="A432" s="105" t="s">
        <v>453</v>
      </c>
      <c r="B432" s="123" t="s">
        <v>83</v>
      </c>
      <c r="C432" s="156" t="s">
        <v>67</v>
      </c>
      <c r="D432" s="156" t="s">
        <v>4</v>
      </c>
      <c r="E432" s="114" t="s">
        <v>396</v>
      </c>
      <c r="F432" s="117"/>
      <c r="G432" s="117"/>
      <c r="H432" s="117"/>
      <c r="I432" s="230"/>
      <c r="J432" s="122">
        <f>J433</f>
        <v>310.6</v>
      </c>
    </row>
    <row r="433" spans="1:10" s="7" customFormat="1" ht="28.5" customHeight="1">
      <c r="A433" s="105" t="s">
        <v>73</v>
      </c>
      <c r="B433" s="123" t="s">
        <v>83</v>
      </c>
      <c r="C433" s="156" t="s">
        <v>67</v>
      </c>
      <c r="D433" s="156" t="s">
        <v>4</v>
      </c>
      <c r="E433" s="114" t="s">
        <v>396</v>
      </c>
      <c r="F433" s="117" t="s">
        <v>359</v>
      </c>
      <c r="G433" s="117" t="s">
        <v>45</v>
      </c>
      <c r="H433" s="117" t="s">
        <v>15</v>
      </c>
      <c r="I433" s="230">
        <v>240</v>
      </c>
      <c r="J433" s="122">
        <f>'приложение 5 2020г'!K434</f>
        <v>310.6</v>
      </c>
    </row>
    <row r="434" spans="1:10" s="7" customFormat="1" ht="36" customHeight="1">
      <c r="A434" s="105" t="s">
        <v>316</v>
      </c>
      <c r="B434" s="123" t="s">
        <v>83</v>
      </c>
      <c r="C434" s="156" t="s">
        <v>67</v>
      </c>
      <c r="D434" s="156" t="s">
        <v>7</v>
      </c>
      <c r="E434" s="85" t="s">
        <v>68</v>
      </c>
      <c r="F434" s="117"/>
      <c r="G434" s="117"/>
      <c r="H434" s="117"/>
      <c r="I434" s="230"/>
      <c r="J434" s="122">
        <f>J435+J437+J443+J439+J441</f>
        <v>20581</v>
      </c>
    </row>
    <row r="435" spans="1:10" s="7" customFormat="1" ht="36" customHeight="1">
      <c r="A435" s="105" t="s">
        <v>73</v>
      </c>
      <c r="B435" s="78" t="s">
        <v>83</v>
      </c>
      <c r="C435" s="78" t="s">
        <v>67</v>
      </c>
      <c r="D435" s="78" t="s">
        <v>7</v>
      </c>
      <c r="E435" s="78" t="s">
        <v>89</v>
      </c>
      <c r="F435" s="117"/>
      <c r="G435" s="117"/>
      <c r="H435" s="117"/>
      <c r="I435" s="230"/>
      <c r="J435" s="122">
        <f>J436</f>
        <v>15251.8</v>
      </c>
    </row>
    <row r="436" spans="1:10" s="7" customFormat="1" ht="30.75" customHeight="1">
      <c r="A436" s="174" t="s">
        <v>73</v>
      </c>
      <c r="B436" s="180" t="s">
        <v>83</v>
      </c>
      <c r="C436" s="165" t="s">
        <v>67</v>
      </c>
      <c r="D436" s="165" t="s">
        <v>7</v>
      </c>
      <c r="E436" s="176" t="s">
        <v>89</v>
      </c>
      <c r="F436" s="85" t="s">
        <v>359</v>
      </c>
      <c r="G436" s="117" t="s">
        <v>4</v>
      </c>
      <c r="H436" s="117" t="s">
        <v>11</v>
      </c>
      <c r="I436" s="230">
        <v>120</v>
      </c>
      <c r="J436" s="122">
        <f>'приложение 5 2020г'!K217</f>
        <v>15251.8</v>
      </c>
    </row>
    <row r="437" spans="1:10" s="7" customFormat="1" ht="80.25" customHeight="1">
      <c r="A437" s="154" t="s">
        <v>86</v>
      </c>
      <c r="B437" s="148" t="s">
        <v>83</v>
      </c>
      <c r="C437" s="155" t="s">
        <v>67</v>
      </c>
      <c r="D437" s="155" t="s">
        <v>7</v>
      </c>
      <c r="E437" s="87" t="s">
        <v>87</v>
      </c>
      <c r="F437" s="117"/>
      <c r="G437" s="117"/>
      <c r="H437" s="117"/>
      <c r="I437" s="230"/>
      <c r="J437" s="122">
        <f>J438</f>
        <v>387.9</v>
      </c>
    </row>
    <row r="438" spans="1:10" s="7" customFormat="1" ht="29.25" customHeight="1">
      <c r="A438" s="105" t="s">
        <v>73</v>
      </c>
      <c r="B438" s="78" t="s">
        <v>83</v>
      </c>
      <c r="C438" s="78" t="s">
        <v>67</v>
      </c>
      <c r="D438" s="78" t="s">
        <v>7</v>
      </c>
      <c r="E438" s="78" t="s">
        <v>87</v>
      </c>
      <c r="F438" s="117" t="s">
        <v>359</v>
      </c>
      <c r="G438" s="117" t="s">
        <v>4</v>
      </c>
      <c r="H438" s="117" t="s">
        <v>11</v>
      </c>
      <c r="I438" s="230">
        <v>120</v>
      </c>
      <c r="J438" s="122">
        <f>'приложение 5 2020г'!K219</f>
        <v>387.9</v>
      </c>
    </row>
    <row r="439" spans="1:10" s="7" customFormat="1" ht="85.5" customHeight="1">
      <c r="A439" s="105" t="s">
        <v>460</v>
      </c>
      <c r="B439" s="113" t="s">
        <v>83</v>
      </c>
      <c r="C439" s="114" t="s">
        <v>67</v>
      </c>
      <c r="D439" s="114" t="s">
        <v>7</v>
      </c>
      <c r="E439" s="114" t="s">
        <v>396</v>
      </c>
      <c r="F439" s="117"/>
      <c r="G439" s="117"/>
      <c r="H439" s="117"/>
      <c r="I439" s="230"/>
      <c r="J439" s="122">
        <f>J440</f>
        <v>0</v>
      </c>
    </row>
    <row r="440" spans="1:10" s="7" customFormat="1" ht="29.25" customHeight="1">
      <c r="A440" s="105" t="s">
        <v>73</v>
      </c>
      <c r="B440" s="113" t="s">
        <v>83</v>
      </c>
      <c r="C440" s="114" t="s">
        <v>67</v>
      </c>
      <c r="D440" s="114" t="s">
        <v>7</v>
      </c>
      <c r="E440" s="114" t="s">
        <v>396</v>
      </c>
      <c r="F440" s="117" t="s">
        <v>359</v>
      </c>
      <c r="G440" s="117" t="s">
        <v>4</v>
      </c>
      <c r="H440" s="117" t="s">
        <v>11</v>
      </c>
      <c r="I440" s="230">
        <v>120</v>
      </c>
      <c r="J440" s="122">
        <f>'приложение 5 2020г'!K221</f>
        <v>0</v>
      </c>
    </row>
    <row r="441" spans="1:10" s="7" customFormat="1" ht="129.75" customHeight="1">
      <c r="A441" s="105" t="s">
        <v>453</v>
      </c>
      <c r="B441" s="123" t="s">
        <v>83</v>
      </c>
      <c r="C441" s="156" t="s">
        <v>67</v>
      </c>
      <c r="D441" s="156" t="s">
        <v>7</v>
      </c>
      <c r="E441" s="114" t="s">
        <v>396</v>
      </c>
      <c r="F441" s="117"/>
      <c r="G441" s="117"/>
      <c r="H441" s="117"/>
      <c r="I441" s="230"/>
      <c r="J441" s="122">
        <f>J442</f>
        <v>993.9</v>
      </c>
    </row>
    <row r="442" spans="1:10" s="7" customFormat="1" ht="31.5" customHeight="1">
      <c r="A442" s="105" t="s">
        <v>73</v>
      </c>
      <c r="B442" s="123" t="s">
        <v>83</v>
      </c>
      <c r="C442" s="156" t="s">
        <v>67</v>
      </c>
      <c r="D442" s="156" t="s">
        <v>7</v>
      </c>
      <c r="E442" s="114" t="s">
        <v>396</v>
      </c>
      <c r="F442" s="117" t="s">
        <v>359</v>
      </c>
      <c r="G442" s="117" t="s">
        <v>45</v>
      </c>
      <c r="H442" s="117" t="s">
        <v>15</v>
      </c>
      <c r="I442" s="230">
        <v>120</v>
      </c>
      <c r="J442" s="122">
        <f>'приложение 5 2020г'!K437</f>
        <v>993.9</v>
      </c>
    </row>
    <row r="443" spans="1:10" s="7" customFormat="1" ht="41.25" customHeight="1">
      <c r="A443" s="133" t="s">
        <v>446</v>
      </c>
      <c r="B443" s="113" t="s">
        <v>83</v>
      </c>
      <c r="C443" s="114" t="s">
        <v>67</v>
      </c>
      <c r="D443" s="114" t="s">
        <v>7</v>
      </c>
      <c r="E443" s="90" t="s">
        <v>447</v>
      </c>
      <c r="F443" s="117"/>
      <c r="G443" s="117"/>
      <c r="H443" s="117"/>
      <c r="I443" s="230"/>
      <c r="J443" s="122">
        <f>J444</f>
        <v>3947.4</v>
      </c>
    </row>
    <row r="444" spans="1:10" s="7" customFormat="1" ht="15" customHeight="1">
      <c r="A444" s="133" t="s">
        <v>90</v>
      </c>
      <c r="B444" s="113" t="s">
        <v>83</v>
      </c>
      <c r="C444" s="114" t="s">
        <v>67</v>
      </c>
      <c r="D444" s="114" t="s">
        <v>7</v>
      </c>
      <c r="E444" s="90" t="s">
        <v>447</v>
      </c>
      <c r="F444" s="117" t="s">
        <v>359</v>
      </c>
      <c r="G444" s="117" t="s">
        <v>4</v>
      </c>
      <c r="H444" s="117" t="s">
        <v>11</v>
      </c>
      <c r="I444" s="230">
        <v>120</v>
      </c>
      <c r="J444" s="122">
        <f>'приложение 5 2020г'!K223</f>
        <v>3947.4</v>
      </c>
    </row>
    <row r="445" spans="1:10" s="7" customFormat="1" ht="46.5" customHeight="1">
      <c r="A445" s="251" t="s">
        <v>138</v>
      </c>
      <c r="B445" s="224">
        <v>37</v>
      </c>
      <c r="C445" s="227">
        <v>0</v>
      </c>
      <c r="D445" s="227" t="s">
        <v>5</v>
      </c>
      <c r="E445" s="227" t="s">
        <v>68</v>
      </c>
      <c r="F445" s="198"/>
      <c r="G445" s="198"/>
      <c r="H445" s="198"/>
      <c r="I445" s="267"/>
      <c r="J445" s="202">
        <f>J446+J449+J451+J454</f>
        <v>2162.1099999999997</v>
      </c>
    </row>
    <row r="446" spans="1:10" s="7" customFormat="1" ht="46.5" customHeight="1">
      <c r="A446" s="105" t="s">
        <v>139</v>
      </c>
      <c r="B446" s="78" t="s">
        <v>140</v>
      </c>
      <c r="C446" s="78" t="s">
        <v>67</v>
      </c>
      <c r="D446" s="78" t="s">
        <v>4</v>
      </c>
      <c r="E446" s="78" t="s">
        <v>72</v>
      </c>
      <c r="F446" s="200"/>
      <c r="G446" s="200"/>
      <c r="H446" s="200"/>
      <c r="I446" s="230"/>
      <c r="J446" s="122">
        <f>J447</f>
        <v>100</v>
      </c>
    </row>
    <row r="447" spans="1:10" s="7" customFormat="1" ht="27" customHeight="1">
      <c r="A447" s="133" t="s">
        <v>71</v>
      </c>
      <c r="B447" s="123" t="s">
        <v>140</v>
      </c>
      <c r="C447" s="156" t="s">
        <v>67</v>
      </c>
      <c r="D447" s="156" t="s">
        <v>4</v>
      </c>
      <c r="E447" s="85" t="s">
        <v>72</v>
      </c>
      <c r="F447" s="200"/>
      <c r="G447" s="200"/>
      <c r="H447" s="200"/>
      <c r="I447" s="230"/>
      <c r="J447" s="122">
        <f>J448</f>
        <v>100</v>
      </c>
    </row>
    <row r="448" spans="1:10" s="7" customFormat="1" ht="27" customHeight="1">
      <c r="A448" s="105" t="s">
        <v>78</v>
      </c>
      <c r="B448" s="78" t="s">
        <v>140</v>
      </c>
      <c r="C448" s="78" t="s">
        <v>67</v>
      </c>
      <c r="D448" s="78" t="s">
        <v>4</v>
      </c>
      <c r="E448" s="78" t="s">
        <v>72</v>
      </c>
      <c r="F448" s="117" t="s">
        <v>359</v>
      </c>
      <c r="G448" s="117" t="s">
        <v>4</v>
      </c>
      <c r="H448" s="117" t="s">
        <v>19</v>
      </c>
      <c r="I448" s="230">
        <v>240</v>
      </c>
      <c r="J448" s="122">
        <f>'приложение 5 2020г'!K293</f>
        <v>100</v>
      </c>
    </row>
    <row r="449" spans="1:10" s="7" customFormat="1" ht="93.75" customHeight="1">
      <c r="A449" s="133" t="s">
        <v>141</v>
      </c>
      <c r="B449" s="184">
        <v>37</v>
      </c>
      <c r="C449" s="185">
        <v>0</v>
      </c>
      <c r="D449" s="156" t="s">
        <v>7</v>
      </c>
      <c r="E449" s="156" t="s">
        <v>72</v>
      </c>
      <c r="F449" s="200"/>
      <c r="G449" s="200"/>
      <c r="H449" s="200"/>
      <c r="I449" s="230"/>
      <c r="J449" s="122">
        <f>J450</f>
        <v>20</v>
      </c>
    </row>
    <row r="450" spans="1:10" s="7" customFormat="1" ht="27" customHeight="1">
      <c r="A450" s="105" t="s">
        <v>78</v>
      </c>
      <c r="B450" s="123" t="s">
        <v>140</v>
      </c>
      <c r="C450" s="156" t="s">
        <v>67</v>
      </c>
      <c r="D450" s="156" t="s">
        <v>7</v>
      </c>
      <c r="E450" s="156" t="s">
        <v>72</v>
      </c>
      <c r="F450" s="117" t="s">
        <v>365</v>
      </c>
      <c r="G450" s="117" t="s">
        <v>4</v>
      </c>
      <c r="H450" s="117" t="s">
        <v>19</v>
      </c>
      <c r="I450" s="230">
        <v>240</v>
      </c>
      <c r="J450" s="122">
        <f>'приложение 5 2020г'!K454</f>
        <v>20</v>
      </c>
    </row>
    <row r="451" spans="1:10" s="7" customFormat="1" ht="27" customHeight="1">
      <c r="A451" s="105" t="s">
        <v>142</v>
      </c>
      <c r="B451" s="78" t="s">
        <v>140</v>
      </c>
      <c r="C451" s="78" t="s">
        <v>67</v>
      </c>
      <c r="D451" s="78" t="s">
        <v>13</v>
      </c>
      <c r="E451" s="78" t="s">
        <v>72</v>
      </c>
      <c r="F451" s="200"/>
      <c r="G451" s="200"/>
      <c r="H451" s="200"/>
      <c r="I451" s="230"/>
      <c r="J451" s="122">
        <f>J452</f>
        <v>10</v>
      </c>
    </row>
    <row r="452" spans="1:10" s="7" customFormat="1" ht="25.5">
      <c r="A452" s="133" t="s">
        <v>71</v>
      </c>
      <c r="B452" s="123" t="s">
        <v>140</v>
      </c>
      <c r="C452" s="156" t="s">
        <v>67</v>
      </c>
      <c r="D452" s="156" t="s">
        <v>13</v>
      </c>
      <c r="E452" s="156" t="s">
        <v>72</v>
      </c>
      <c r="F452" s="117"/>
      <c r="G452" s="117"/>
      <c r="H452" s="117"/>
      <c r="I452" s="230"/>
      <c r="J452" s="122">
        <f>J453</f>
        <v>10</v>
      </c>
    </row>
    <row r="453" spans="1:10" s="7" customFormat="1" ht="25.5">
      <c r="A453" s="105" t="s">
        <v>78</v>
      </c>
      <c r="B453" s="123" t="s">
        <v>140</v>
      </c>
      <c r="C453" s="156" t="s">
        <v>67</v>
      </c>
      <c r="D453" s="156" t="s">
        <v>13</v>
      </c>
      <c r="E453" s="156" t="s">
        <v>72</v>
      </c>
      <c r="F453" s="117" t="s">
        <v>359</v>
      </c>
      <c r="G453" s="117" t="s">
        <v>4</v>
      </c>
      <c r="H453" s="117" t="s">
        <v>19</v>
      </c>
      <c r="I453" s="230">
        <v>240</v>
      </c>
      <c r="J453" s="122">
        <f>'приложение 5 2020г'!K296</f>
        <v>10</v>
      </c>
    </row>
    <row r="454" spans="1:10" ht="45.75" customHeight="1">
      <c r="A454" s="105" t="s">
        <v>390</v>
      </c>
      <c r="B454" s="170" t="s">
        <v>140</v>
      </c>
      <c r="C454" s="171" t="s">
        <v>67</v>
      </c>
      <c r="D454" s="171" t="s">
        <v>15</v>
      </c>
      <c r="E454" s="114" t="s">
        <v>68</v>
      </c>
      <c r="F454" s="230"/>
      <c r="G454" s="230"/>
      <c r="H454" s="230"/>
      <c r="I454" s="230"/>
      <c r="J454" s="122">
        <f>J455+J457</f>
        <v>2032.11</v>
      </c>
    </row>
    <row r="455" spans="1:10" ht="34.5" customHeight="1">
      <c r="A455" s="105" t="s">
        <v>397</v>
      </c>
      <c r="B455" s="123" t="s">
        <v>140</v>
      </c>
      <c r="C455" s="172" t="s">
        <v>67</v>
      </c>
      <c r="D455" s="172" t="s">
        <v>15</v>
      </c>
      <c r="E455" s="156" t="s">
        <v>189</v>
      </c>
      <c r="F455" s="230"/>
      <c r="G455" s="230"/>
      <c r="H455" s="230"/>
      <c r="I455" s="230"/>
      <c r="J455" s="122">
        <f>J456</f>
        <v>1532.11</v>
      </c>
    </row>
    <row r="456" spans="1:10" ht="38.25">
      <c r="A456" s="105" t="s">
        <v>391</v>
      </c>
      <c r="B456" s="123" t="s">
        <v>140</v>
      </c>
      <c r="C456" s="172" t="s">
        <v>67</v>
      </c>
      <c r="D456" s="172" t="s">
        <v>15</v>
      </c>
      <c r="E456" s="156" t="s">
        <v>189</v>
      </c>
      <c r="F456" s="230">
        <v>116</v>
      </c>
      <c r="G456" s="117" t="s">
        <v>11</v>
      </c>
      <c r="H456" s="230">
        <v>12</v>
      </c>
      <c r="I456" s="230">
        <v>810</v>
      </c>
      <c r="J456" s="122">
        <f>'приложение 5 2020г'!K360</f>
        <v>1532.11</v>
      </c>
    </row>
    <row r="457" spans="1:10" ht="38.25">
      <c r="A457" s="174" t="s">
        <v>398</v>
      </c>
      <c r="B457" s="123" t="s">
        <v>140</v>
      </c>
      <c r="C457" s="172" t="s">
        <v>67</v>
      </c>
      <c r="D457" s="172" t="s">
        <v>15</v>
      </c>
      <c r="E457" s="156" t="s">
        <v>399</v>
      </c>
      <c r="F457" s="230"/>
      <c r="G457" s="117"/>
      <c r="H457" s="230"/>
      <c r="I457" s="230"/>
      <c r="J457" s="122">
        <f>J458</f>
        <v>500.00000000000006</v>
      </c>
    </row>
    <row r="458" spans="1:10" ht="38.25">
      <c r="A458" s="105" t="s">
        <v>391</v>
      </c>
      <c r="B458" s="123" t="s">
        <v>140</v>
      </c>
      <c r="C458" s="172" t="s">
        <v>67</v>
      </c>
      <c r="D458" s="172" t="s">
        <v>15</v>
      </c>
      <c r="E458" s="156" t="s">
        <v>399</v>
      </c>
      <c r="F458" s="230">
        <v>116</v>
      </c>
      <c r="G458" s="117" t="s">
        <v>11</v>
      </c>
      <c r="H458" s="230">
        <v>12</v>
      </c>
      <c r="I458" s="230">
        <v>810</v>
      </c>
      <c r="J458" s="122">
        <f>'приложение 5 2020г'!K362</f>
        <v>500.00000000000006</v>
      </c>
    </row>
    <row r="459" spans="1:10" ht="38.25" customHeight="1">
      <c r="A459" s="277" t="s">
        <v>120</v>
      </c>
      <c r="B459" s="224" t="s">
        <v>121</v>
      </c>
      <c r="C459" s="227">
        <v>0</v>
      </c>
      <c r="D459" s="227" t="s">
        <v>5</v>
      </c>
      <c r="E459" s="227" t="s">
        <v>68</v>
      </c>
      <c r="F459" s="267"/>
      <c r="G459" s="112"/>
      <c r="H459" s="267"/>
      <c r="I459" s="267"/>
      <c r="J459" s="202">
        <f>J460+J466</f>
        <v>20963.100000000002</v>
      </c>
    </row>
    <row r="460" spans="1:10" ht="25.5">
      <c r="A460" s="105" t="s">
        <v>122</v>
      </c>
      <c r="B460" s="113" t="s">
        <v>121</v>
      </c>
      <c r="C460" s="114" t="s">
        <v>67</v>
      </c>
      <c r="D460" s="114" t="s">
        <v>4</v>
      </c>
      <c r="E460" s="114" t="s">
        <v>68</v>
      </c>
      <c r="F460" s="230"/>
      <c r="G460" s="117"/>
      <c r="H460" s="230"/>
      <c r="I460" s="230"/>
      <c r="J460" s="122">
        <f>J461+J463+J465</f>
        <v>19938.2</v>
      </c>
    </row>
    <row r="461" spans="1:10" ht="76.5">
      <c r="A461" s="174" t="s">
        <v>123</v>
      </c>
      <c r="B461" s="113" t="s">
        <v>121</v>
      </c>
      <c r="C461" s="114" t="s">
        <v>67</v>
      </c>
      <c r="D461" s="114" t="s">
        <v>4</v>
      </c>
      <c r="E461" s="114" t="s">
        <v>124</v>
      </c>
      <c r="F461" s="230"/>
      <c r="G461" s="117"/>
      <c r="H461" s="230"/>
      <c r="I461" s="230"/>
      <c r="J461" s="122">
        <f>J462</f>
        <v>4055.9</v>
      </c>
    </row>
    <row r="462" spans="1:10" ht="12.75">
      <c r="A462" s="154" t="s">
        <v>125</v>
      </c>
      <c r="B462" s="113" t="s">
        <v>121</v>
      </c>
      <c r="C462" s="114" t="s">
        <v>67</v>
      </c>
      <c r="D462" s="114" t="s">
        <v>4</v>
      </c>
      <c r="E462" s="114" t="s">
        <v>124</v>
      </c>
      <c r="F462" s="230">
        <v>116</v>
      </c>
      <c r="G462" s="117" t="s">
        <v>4</v>
      </c>
      <c r="H462" s="230">
        <v>13</v>
      </c>
      <c r="I462" s="230">
        <v>110</v>
      </c>
      <c r="J462" s="122">
        <f>'приложение 5 2020г'!K247</f>
        <v>4055.9</v>
      </c>
    </row>
    <row r="463" spans="1:10" ht="51">
      <c r="A463" s="133" t="s">
        <v>446</v>
      </c>
      <c r="B463" s="113" t="s">
        <v>121</v>
      </c>
      <c r="C463" s="114" t="s">
        <v>67</v>
      </c>
      <c r="D463" s="114" t="s">
        <v>4</v>
      </c>
      <c r="E463" s="90" t="s">
        <v>447</v>
      </c>
      <c r="F463" s="230"/>
      <c r="G463" s="117"/>
      <c r="H463" s="230"/>
      <c r="I463" s="230"/>
      <c r="J463" s="122">
        <f>J464</f>
        <v>5202.3</v>
      </c>
    </row>
    <row r="464" spans="1:10" ht="12.75">
      <c r="A464" s="133" t="s">
        <v>90</v>
      </c>
      <c r="B464" s="113" t="s">
        <v>121</v>
      </c>
      <c r="C464" s="114" t="s">
        <v>67</v>
      </c>
      <c r="D464" s="114" t="s">
        <v>4</v>
      </c>
      <c r="E464" s="90" t="s">
        <v>447</v>
      </c>
      <c r="F464" s="230">
        <v>116</v>
      </c>
      <c r="G464" s="117" t="s">
        <v>4</v>
      </c>
      <c r="H464" s="230">
        <v>13</v>
      </c>
      <c r="I464" s="230">
        <v>110</v>
      </c>
      <c r="J464" s="122">
        <f>'приложение 5 2020г'!K249</f>
        <v>5202.3</v>
      </c>
    </row>
    <row r="465" spans="1:10" ht="12.75">
      <c r="A465" s="154" t="s">
        <v>125</v>
      </c>
      <c r="B465" s="113" t="s">
        <v>121</v>
      </c>
      <c r="C465" s="114" t="s">
        <v>67</v>
      </c>
      <c r="D465" s="114" t="s">
        <v>4</v>
      </c>
      <c r="E465" s="114" t="s">
        <v>127</v>
      </c>
      <c r="F465" s="230">
        <v>116</v>
      </c>
      <c r="G465" s="117" t="s">
        <v>4</v>
      </c>
      <c r="H465" s="230">
        <v>13</v>
      </c>
      <c r="I465" s="230">
        <v>110</v>
      </c>
      <c r="J465" s="122">
        <f>'приложение 5 2020г'!K245</f>
        <v>10680</v>
      </c>
    </row>
    <row r="466" spans="1:10" ht="25.5">
      <c r="A466" s="105" t="s">
        <v>84</v>
      </c>
      <c r="B466" s="113" t="s">
        <v>121</v>
      </c>
      <c r="C466" s="114" t="s">
        <v>67</v>
      </c>
      <c r="D466" s="114" t="s">
        <v>7</v>
      </c>
      <c r="E466" s="114" t="s">
        <v>68</v>
      </c>
      <c r="F466" s="230"/>
      <c r="G466" s="117"/>
      <c r="H466" s="230"/>
      <c r="I466" s="230"/>
      <c r="J466" s="122">
        <f>J467+J470+J471</f>
        <v>1024.9</v>
      </c>
    </row>
    <row r="467" spans="1:10" ht="76.5">
      <c r="A467" s="105" t="s">
        <v>123</v>
      </c>
      <c r="B467" s="78" t="s">
        <v>121</v>
      </c>
      <c r="C467" s="78" t="s">
        <v>67</v>
      </c>
      <c r="D467" s="78" t="s">
        <v>7</v>
      </c>
      <c r="E467" s="135" t="s">
        <v>124</v>
      </c>
      <c r="F467" s="230"/>
      <c r="G467" s="117"/>
      <c r="H467" s="230"/>
      <c r="I467" s="230"/>
      <c r="J467" s="122">
        <f>J468+J469</f>
        <v>754.9</v>
      </c>
    </row>
    <row r="468" spans="1:10" ht="25.5">
      <c r="A468" s="105" t="s">
        <v>78</v>
      </c>
      <c r="B468" s="123" t="s">
        <v>121</v>
      </c>
      <c r="C468" s="156" t="s">
        <v>67</v>
      </c>
      <c r="D468" s="156" t="s">
        <v>7</v>
      </c>
      <c r="E468" s="114" t="s">
        <v>124</v>
      </c>
      <c r="F468" s="230">
        <v>116</v>
      </c>
      <c r="G468" s="117" t="s">
        <v>4</v>
      </c>
      <c r="H468" s="230">
        <v>13</v>
      </c>
      <c r="I468" s="230">
        <v>240</v>
      </c>
      <c r="J468" s="122">
        <f>'приложение 5 2020г'!K252</f>
        <v>754.6</v>
      </c>
    </row>
    <row r="469" spans="1:10" ht="12.75">
      <c r="A469" s="278" t="s">
        <v>80</v>
      </c>
      <c r="B469" s="123" t="s">
        <v>121</v>
      </c>
      <c r="C469" s="156" t="s">
        <v>67</v>
      </c>
      <c r="D469" s="156" t="s">
        <v>7</v>
      </c>
      <c r="E469" s="114" t="s">
        <v>124</v>
      </c>
      <c r="F469" s="230">
        <v>116</v>
      </c>
      <c r="G469" s="117" t="s">
        <v>4</v>
      </c>
      <c r="H469" s="230">
        <v>13</v>
      </c>
      <c r="I469" s="230">
        <v>240</v>
      </c>
      <c r="J469" s="122">
        <f>'приложение 5 2020г'!K253</f>
        <v>0.3</v>
      </c>
    </row>
    <row r="470" spans="1:10" ht="25.5">
      <c r="A470" s="105" t="s">
        <v>78</v>
      </c>
      <c r="B470" s="123" t="s">
        <v>121</v>
      </c>
      <c r="C470" s="156" t="s">
        <v>67</v>
      </c>
      <c r="D470" s="156" t="s">
        <v>7</v>
      </c>
      <c r="E470" s="114" t="s">
        <v>127</v>
      </c>
      <c r="F470" s="230">
        <v>116</v>
      </c>
      <c r="G470" s="117" t="s">
        <v>4</v>
      </c>
      <c r="H470" s="230">
        <v>13</v>
      </c>
      <c r="I470" s="230">
        <v>240</v>
      </c>
      <c r="J470" s="122">
        <f>'приложение 5 2020г'!K254</f>
        <v>250</v>
      </c>
    </row>
    <row r="471" spans="1:10" ht="12.75">
      <c r="A471" s="278" t="s">
        <v>80</v>
      </c>
      <c r="B471" s="123" t="s">
        <v>121</v>
      </c>
      <c r="C471" s="156" t="s">
        <v>67</v>
      </c>
      <c r="D471" s="156" t="s">
        <v>7</v>
      </c>
      <c r="E471" s="114" t="s">
        <v>127</v>
      </c>
      <c r="F471" s="271">
        <v>116</v>
      </c>
      <c r="G471" s="86" t="s">
        <v>4</v>
      </c>
      <c r="H471" s="271">
        <v>13</v>
      </c>
      <c r="I471" s="271">
        <v>850</v>
      </c>
      <c r="J471" s="279">
        <f>'приложение 5 2020г'!K255</f>
        <v>20</v>
      </c>
    </row>
    <row r="472" spans="1:10" ht="41.25" customHeight="1">
      <c r="A472" s="280" t="s">
        <v>422</v>
      </c>
      <c r="B472" s="224" t="s">
        <v>423</v>
      </c>
      <c r="C472" s="227" t="s">
        <v>67</v>
      </c>
      <c r="D472" s="227" t="s">
        <v>5</v>
      </c>
      <c r="E472" s="204" t="s">
        <v>68</v>
      </c>
      <c r="F472" s="281"/>
      <c r="G472" s="282"/>
      <c r="H472" s="281"/>
      <c r="I472" s="281"/>
      <c r="J472" s="283">
        <f>J473+J478</f>
        <v>8387.6</v>
      </c>
    </row>
    <row r="473" spans="1:10" ht="25.5">
      <c r="A473" s="105" t="s">
        <v>84</v>
      </c>
      <c r="B473" s="123" t="s">
        <v>423</v>
      </c>
      <c r="C473" s="156" t="s">
        <v>67</v>
      </c>
      <c r="D473" s="156" t="s">
        <v>4</v>
      </c>
      <c r="E473" s="114" t="s">
        <v>68</v>
      </c>
      <c r="F473" s="273"/>
      <c r="G473" s="76"/>
      <c r="H473" s="273"/>
      <c r="I473" s="273"/>
      <c r="J473" s="284">
        <f>J474+J475</f>
        <v>1110</v>
      </c>
    </row>
    <row r="474" spans="1:10" ht="25.5">
      <c r="A474" s="105" t="s">
        <v>78</v>
      </c>
      <c r="B474" s="123" t="s">
        <v>423</v>
      </c>
      <c r="C474" s="156" t="s">
        <v>67</v>
      </c>
      <c r="D474" s="156" t="s">
        <v>4</v>
      </c>
      <c r="E474" s="114" t="s">
        <v>130</v>
      </c>
      <c r="F474" s="230">
        <v>116</v>
      </c>
      <c r="G474" s="117" t="s">
        <v>4</v>
      </c>
      <c r="H474" s="230">
        <v>13</v>
      </c>
      <c r="I474" s="230">
        <v>240</v>
      </c>
      <c r="J474" s="284">
        <f>'приложение 5 2020г'!K258</f>
        <v>1100</v>
      </c>
    </row>
    <row r="475" spans="1:10" ht="12.75">
      <c r="A475" s="174" t="s">
        <v>80</v>
      </c>
      <c r="B475" s="123" t="s">
        <v>423</v>
      </c>
      <c r="C475" s="156" t="s">
        <v>67</v>
      </c>
      <c r="D475" s="156" t="s">
        <v>4</v>
      </c>
      <c r="E475" s="114" t="s">
        <v>130</v>
      </c>
      <c r="F475" s="271">
        <v>116</v>
      </c>
      <c r="G475" s="86" t="s">
        <v>4</v>
      </c>
      <c r="H475" s="271">
        <v>13</v>
      </c>
      <c r="I475" s="271">
        <v>850</v>
      </c>
      <c r="J475" s="284">
        <f>'приложение 5 2020г'!K259</f>
        <v>10</v>
      </c>
    </row>
    <row r="476" spans="1:10" ht="25.5">
      <c r="A476" s="62" t="s">
        <v>122</v>
      </c>
      <c r="B476" s="123" t="s">
        <v>423</v>
      </c>
      <c r="C476" s="156" t="s">
        <v>67</v>
      </c>
      <c r="D476" s="156" t="s">
        <v>7</v>
      </c>
      <c r="E476" s="114" t="s">
        <v>68</v>
      </c>
      <c r="F476" s="273"/>
      <c r="G476" s="76"/>
      <c r="H476" s="273"/>
      <c r="I476" s="273"/>
      <c r="J476" s="284">
        <f>J477+J479</f>
        <v>8411.7</v>
      </c>
    </row>
    <row r="477" spans="1:10" ht="25.5">
      <c r="A477" s="62" t="s">
        <v>165</v>
      </c>
      <c r="B477" s="123" t="s">
        <v>423</v>
      </c>
      <c r="C477" s="156" t="s">
        <v>67</v>
      </c>
      <c r="D477" s="156" t="s">
        <v>7</v>
      </c>
      <c r="E477" s="114" t="s">
        <v>130</v>
      </c>
      <c r="F477" s="273"/>
      <c r="G477" s="76"/>
      <c r="H477" s="273"/>
      <c r="I477" s="273"/>
      <c r="J477" s="284">
        <f>J478</f>
        <v>7277.6</v>
      </c>
    </row>
    <row r="478" spans="1:10" ht="12.75">
      <c r="A478" s="106" t="s">
        <v>125</v>
      </c>
      <c r="B478" s="123" t="s">
        <v>423</v>
      </c>
      <c r="C478" s="156" t="s">
        <v>67</v>
      </c>
      <c r="D478" s="156" t="s">
        <v>7</v>
      </c>
      <c r="E478" s="114" t="s">
        <v>130</v>
      </c>
      <c r="F478" s="273">
        <v>116</v>
      </c>
      <c r="G478" s="76" t="s">
        <v>4</v>
      </c>
      <c r="H478" s="273">
        <v>13</v>
      </c>
      <c r="I478" s="273">
        <v>110</v>
      </c>
      <c r="J478" s="284">
        <f>'приложение 5 2020г'!K262</f>
        <v>7277.6</v>
      </c>
    </row>
    <row r="479" spans="1:10" ht="51">
      <c r="A479" s="109" t="s">
        <v>446</v>
      </c>
      <c r="B479" s="123" t="s">
        <v>423</v>
      </c>
      <c r="C479" s="156" t="s">
        <v>67</v>
      </c>
      <c r="D479" s="156" t="s">
        <v>7</v>
      </c>
      <c r="E479" s="114" t="s">
        <v>447</v>
      </c>
      <c r="F479" s="273"/>
      <c r="G479" s="76"/>
      <c r="H479" s="273"/>
      <c r="I479" s="273"/>
      <c r="J479" s="284">
        <f>J480</f>
        <v>1134.1</v>
      </c>
    </row>
    <row r="480" spans="1:11" ht="12.75">
      <c r="A480" s="109" t="s">
        <v>90</v>
      </c>
      <c r="B480" s="123" t="s">
        <v>423</v>
      </c>
      <c r="C480" s="156" t="s">
        <v>67</v>
      </c>
      <c r="D480" s="156" t="s">
        <v>7</v>
      </c>
      <c r="E480" s="114" t="s">
        <v>447</v>
      </c>
      <c r="F480" s="273">
        <v>116</v>
      </c>
      <c r="G480" s="76" t="s">
        <v>4</v>
      </c>
      <c r="H480" s="273">
        <v>13</v>
      </c>
      <c r="I480" s="273">
        <v>110</v>
      </c>
      <c r="J480" s="284">
        <f>'приложение 5 2020г'!K264</f>
        <v>1134.1</v>
      </c>
      <c r="K480" s="2" t="s">
        <v>571</v>
      </c>
    </row>
    <row r="481" spans="1:10" ht="12.75">
      <c r="A481" s="56"/>
      <c r="B481" s="46"/>
      <c r="C481" s="46"/>
      <c r="D481" s="46"/>
      <c r="E481" s="47"/>
      <c r="G481" s="48"/>
      <c r="H481" s="36"/>
      <c r="I481" s="36"/>
      <c r="J481" s="57"/>
    </row>
    <row r="482" spans="1:10" ht="12.75">
      <c r="A482" s="56"/>
      <c r="B482" s="46"/>
      <c r="C482" s="46"/>
      <c r="D482" s="46"/>
      <c r="E482" s="47"/>
      <c r="G482" s="48"/>
      <c r="H482" s="36"/>
      <c r="I482" s="36"/>
      <c r="J482" s="57"/>
    </row>
    <row r="483" spans="1:10" ht="12.75">
      <c r="A483" s="56"/>
      <c r="B483" s="46"/>
      <c r="C483" s="46"/>
      <c r="D483" s="46"/>
      <c r="E483" s="47"/>
      <c r="G483" s="48"/>
      <c r="H483" s="36"/>
      <c r="I483" s="36"/>
      <c r="J483" s="57"/>
    </row>
    <row r="484" ht="12.75">
      <c r="J484" s="58"/>
    </row>
    <row r="486" ht="12.75">
      <c r="J486" s="28"/>
    </row>
    <row r="488" ht="12.75">
      <c r="J488" s="58"/>
    </row>
    <row r="489" ht="12.75">
      <c r="J489" s="58"/>
    </row>
  </sheetData>
  <sheetProtection selectLockedCells="1" selectUnlockedCells="1"/>
  <autoFilter ref="A16:J478"/>
  <mergeCells count="11">
    <mergeCell ref="F1:I1"/>
    <mergeCell ref="B2:I2"/>
    <mergeCell ref="B3:I3"/>
    <mergeCell ref="A14:J15"/>
    <mergeCell ref="A17:A18"/>
    <mergeCell ref="B17:E18"/>
    <mergeCell ref="F17:F18"/>
    <mergeCell ref="G17:G18"/>
    <mergeCell ref="H17:H18"/>
    <mergeCell ref="I17:I18"/>
    <mergeCell ref="B19:E19"/>
  </mergeCells>
  <printOptions/>
  <pageMargins left="0.984251968503937" right="0.5905511811023623" top="0.5905511811023623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fin-2</dc:creator>
  <cp:keywords/>
  <dc:description/>
  <cp:lastModifiedBy>Устинов</cp:lastModifiedBy>
  <cp:lastPrinted>2020-07-10T12:41:06Z</cp:lastPrinted>
  <dcterms:created xsi:type="dcterms:W3CDTF">2019-04-17T06:15:10Z</dcterms:created>
  <dcterms:modified xsi:type="dcterms:W3CDTF">2020-07-10T12:41:14Z</dcterms:modified>
  <cp:category/>
  <cp:version/>
  <cp:contentType/>
  <cp:contentStatus/>
</cp:coreProperties>
</file>