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firstSheet="1" activeTab="3"/>
  </bookViews>
  <sheets>
    <sheet name="Лист1" sheetId="1" r:id="rId1"/>
    <sheet name="Приложение 4 2021 год" sheetId="2" r:id="rId2"/>
    <sheet name="Приложение 6 2021 год" sheetId="3" r:id="rId3"/>
    <sheet name="Приложение 8 2021 год" sheetId="4" r:id="rId4"/>
  </sheets>
  <externalReferences>
    <externalReference r:id="rId7"/>
  </externalReferences>
  <definedNames>
    <definedName name="_xlnm._FilterDatabase" localSheetId="1" hidden="1">'Приложение 4 2021 год'!$B$15:$J$654</definedName>
    <definedName name="_xlnm._FilterDatabase" localSheetId="2" hidden="1">'Приложение 6 2021 год'!$B$14:$K$737</definedName>
    <definedName name="_xlnm._FilterDatabase" localSheetId="3" hidden="1">'Приложение 8 2021 год'!$B$16:$K$16</definedName>
    <definedName name="Excel_BuiltIn__FilterDatabase" localSheetId="2">'Приложение 6 2021 год'!$A$11:$K$197</definedName>
    <definedName name="Excel_BuiltIn__FilterDatabase" localSheetId="3">'Приложение 8 2021 год'!#REF!</definedName>
    <definedName name="_xlnm.Print_Titles" localSheetId="2">'Приложение 6 2021 год'!$15:$18</definedName>
    <definedName name="_xlnm.Print_Titles" localSheetId="3">'Приложение 8 2021 год'!$11:$14</definedName>
    <definedName name="_xlnm.Print_Area" localSheetId="1">'Приложение 4 2021 год'!$A$1:$K$658</definedName>
    <definedName name="_xlnm.Print_Area" localSheetId="2">'Приложение 6 2021 год'!$B$1:$K$736</definedName>
    <definedName name="_xlnm.Print_Area" localSheetId="3">'Приложение 8 2021 год'!$B$1:$K$496</definedName>
  </definedNames>
  <calcPr fullCalcOnLoad="1"/>
</workbook>
</file>

<file path=xl/sharedStrings.xml><?xml version="1.0" encoding="utf-8"?>
<sst xmlns="http://schemas.openxmlformats.org/spreadsheetml/2006/main" count="12800" uniqueCount="584">
  <si>
    <t>(тыс. рублей)</t>
  </si>
  <si>
    <t>Сумма</t>
  </si>
  <si>
    <t>2021 год</t>
  </si>
  <si>
    <t>3</t>
  </si>
  <si>
    <t>01</t>
  </si>
  <si>
    <t>00</t>
  </si>
  <si>
    <t>Функционирование высшего должностного лица 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</si>
  <si>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</si>
  <si>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</si>
  <si>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</si>
  <si>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</si>
  <si>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</si>
  <si>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</si>
  <si>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</si>
  <si>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</si>
  <si>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</si>
  <si>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Резервный фонд</t>
  </si>
  <si>
    <t>11</t>
  </si>
  <si>
    <t>Другие  общегосударственные  вопросы</t>
  </si>
  <si>
    <t>13</t>
  </si>
  <si>
    <t>09</t>
  </si>
  <si>
    <t>Другие вопросы в области национальной безопасности и правоохранительной деятельности</t>
  </si>
  <si>
    <t>14</t>
  </si>
  <si>
    <t>Дорожное хозяйство (дорожные фонды)</t>
  </si>
  <si>
    <t>Другие вопросы в области национальной экономики</t>
  </si>
  <si>
    <t>12</t>
  </si>
  <si>
    <t>Жилищное хозяйство</t>
  </si>
  <si>
    <t>Коммунальное хозяйство</t>
  </si>
  <si>
    <t>Благоустройство</t>
  </si>
  <si>
    <t>Другие вопросы в области охраны окружающей среды</t>
  </si>
  <si>
    <t>07</t>
  </si>
  <si>
    <t>Дошкольное  образование</t>
  </si>
  <si>
    <t>Дополнительное образование детей</t>
  </si>
  <si>
    <t>08</t>
  </si>
  <si>
    <t>Другие вопросы в области культуры, кинематографии</t>
  </si>
  <si>
    <t>Санитарно-эпидемиологическое благополучие</t>
  </si>
  <si>
    <t>10</t>
  </si>
  <si>
    <t>Пенсионное  обеспечение</t>
  </si>
  <si>
    <t>Другие вопросы в области социальной политики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</si>
  <si>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</si>
  <si>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</si>
  <si>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</si>
  <si>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ВСЕГО РАСХОДОВ</t>
  </si>
  <si>
    <t>к решению  Земского Собрания</t>
  </si>
  <si>
    <t>Устюженского муниципального района</t>
  </si>
  <si>
    <t xml:space="preserve">       </t>
  </si>
  <si>
    <t>Раз-</t>
  </si>
  <si>
    <t>Под-</t>
  </si>
  <si>
    <t>дел</t>
  </si>
  <si>
    <t>раз-</t>
  </si>
  <si>
    <t xml:space="preserve">Обеспечение деятельности органов государственной (муниципальных) органов </t>
  </si>
  <si>
    <t>91</t>
  </si>
  <si>
    <t>0</t>
  </si>
  <si>
    <t>00000</t>
  </si>
  <si>
    <t>Высшее должностное лицо муниципального образования</t>
  </si>
  <si>
    <t>1</t>
  </si>
  <si>
    <t>Расходы на обеспечение функций государственных (муниципальных) органов</t>
  </si>
  <si>
    <t>00190</t>
  </si>
  <si>
    <t>Расходы на выплаты персоналу государственных (муниципальных) органов</t>
  </si>
  <si>
    <t>120</t>
  </si>
  <si>
    <t>Обеспечение деятельности законодательных органов государственной (муниципальной) власти</t>
  </si>
  <si>
    <t>96</t>
  </si>
  <si>
    <t>2</t>
  </si>
  <si>
    <t>Иные закупки товаров, работ и услуг для государственных (муниципальных) нужд</t>
  </si>
  <si>
    <t>240</t>
  </si>
  <si>
    <t>Уплата налогов, сборов и иных платежей</t>
  </si>
  <si>
    <t>850</t>
  </si>
  <si>
    <t xml:space="preserve"> Основное мероприятие "Материально-техническое обеспечение деятельности"</t>
  </si>
  <si>
    <t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</si>
  <si>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72190</t>
  </si>
  <si>
    <t>Субсидии бюджетным учреждениям</t>
  </si>
  <si>
    <t>Осуществление отдельных государственных полномочий</t>
  </si>
  <si>
    <t>78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</si>
  <si>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</si>
  <si>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</si>
  <si>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Резервные фонды</t>
  </si>
  <si>
    <t>70</t>
  </si>
  <si>
    <t>Резервные фонды испольнительных органов муниципальной власти</t>
  </si>
  <si>
    <t>5</t>
  </si>
  <si>
    <t>Резервные средства</t>
  </si>
  <si>
    <t>870</t>
  </si>
  <si>
    <t>Реализация государственных (муниципальных) функций, связанных с общегосударственным управлением</t>
  </si>
  <si>
    <t>97</t>
  </si>
  <si>
    <t>21030</t>
  </si>
  <si>
    <t>Членский взнос в ассоциацию муниципальных образований</t>
  </si>
  <si>
    <t>75</t>
  </si>
  <si>
    <t>Субсидии некоммерческим организациям (за исключением государственных (муниципальных) учреждений)</t>
  </si>
  <si>
    <t>630</t>
  </si>
  <si>
    <t>00080</t>
  </si>
  <si>
    <t>Иные выплаты населению</t>
  </si>
  <si>
    <t>360</t>
  </si>
  <si>
    <t>ведомственная целевая программа "Создание условий для обеспечения деятельности МКУ "МФЦ Устюженского района"</t>
  </si>
  <si>
    <t>38</t>
  </si>
  <si>
    <t>Основное мероприятие "Расходы на обеспечение деятельности (оказание услуг) муниципальных учреждений"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</si>
  <si>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</si>
  <si>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72250</t>
  </si>
  <si>
    <t>Расходы на выплаты персоналу казенных учреждений</t>
  </si>
  <si>
    <t>110</t>
  </si>
  <si>
    <t>00400</t>
  </si>
  <si>
    <t>Иные непрограммые расходы</t>
  </si>
  <si>
    <t>00501</t>
  </si>
  <si>
    <t>ведомственная целевая программа "Поддержка и развитие субъектов малого и среднего предпринимательства в Устюженском муниципальном районе на 2019-2021 годы"</t>
  </si>
  <si>
    <t>Основное мероприятие "Реализация мероприятий, направленных на формирование положительного образа предпринимателя, популяризацию роли предпринимательства"</t>
  </si>
  <si>
    <t>37</t>
  </si>
  <si>
    <t>Основное мероприятие "Оказание субъектам малого и среднего предпринимательства имущественной поддержки в виде передачи в аренду имущества района, включенного в Перечень муниципального имущества Устюженского муниципального района, свободного от прав  третьих лиц ( за исключением имущественных прав субъектов малого и среднего предпринимательства)"</t>
  </si>
  <si>
    <t>Основное мероприятие "Содействие развитию предпринимательства"</t>
  </si>
  <si>
    <t>Расходы на природноохранные мероприятия</t>
  </si>
  <si>
    <t>01400</t>
  </si>
  <si>
    <t>02250</t>
  </si>
  <si>
    <t>Поощрение в смотрах-конкурсах</t>
  </si>
  <si>
    <t>01510</t>
  </si>
  <si>
    <t>01520</t>
  </si>
  <si>
    <t>Основное мероприятие "Проведение работ по оценке стоимости аренды, продажи или залоговой стоимости объектов, публикация информации в средствах массовой информации"</t>
  </si>
  <si>
    <t>01540</t>
  </si>
  <si>
    <t>Расходы на обеспечение деятельности (оказание услуг) муниципальных учреждений</t>
  </si>
  <si>
    <t>01030</t>
  </si>
  <si>
    <t>Проведение мероприятий на внедрение и (или) эксплуатацию аппаратно-программного комплекса "Безопасный город"</t>
  </si>
  <si>
    <t>S1060</t>
  </si>
  <si>
    <t>S1350</t>
  </si>
  <si>
    <t>Иные закупки товаров, работ и услуг для муниципальных нужд</t>
  </si>
  <si>
    <t>S1360</t>
  </si>
  <si>
    <t>00702</t>
  </si>
  <si>
    <t>00703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</si>
  <si>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</si>
  <si>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S1250</t>
  </si>
  <si>
    <t>Субсидии юридическим лицам (кроме некомерческих организаций), индивидуальным предпринимателям, физическим лицам- производителям товаров, работ, услуг</t>
  </si>
  <si>
    <t>810</t>
  </si>
  <si>
    <t>Основное мероприятие "Выполнение мероприятий в соответствии с планом работы комитета по управлению имуществом администрации Устюженского муниципального района"</t>
  </si>
  <si>
    <t>Обеспечение деятельности комитета по управлению имуществом администрации района</t>
  </si>
  <si>
    <t>Муниципальная программа  «Развитие культуры, туризма, спорта и реализация молодежной политики на территории Устюженского муниципального района на 2019-2021 годы»</t>
  </si>
  <si>
    <t>Подпрограмма "Развитие туризма"</t>
  </si>
  <si>
    <t>Основное мероприятие "Создание новых объектов показа, инфраструктуры, разработка и реализация туристических программ и маршрутов"</t>
  </si>
  <si>
    <t>Мероприятия в области туризма</t>
  </si>
  <si>
    <t>01611</t>
  </si>
  <si>
    <t>Основное мероприятие "Организация и проведение культурно-массовых мероприятий, направленных на привлечение в район туристов и экскурсантов</t>
  </si>
  <si>
    <t>610</t>
  </si>
  <si>
    <t>Основное мероприятие "Информационно-рекламное продвижение, научно-методическое и кадровое обеспечение туризма"</t>
  </si>
  <si>
    <t>19</t>
  </si>
  <si>
    <t>Выполнение отдельных полномочий органов местного самоуправления по благоустройству территорий муниципальных образований (поселений) района в рамках реализации мероприятий муниципальной программы формирования современной городской среды</t>
  </si>
  <si>
    <t>Основное мероприятие "Благоуствойство общественных территорий в Устюженском муниципальном районе"</t>
  </si>
  <si>
    <t>Основное мероприятие "Обеспечение качественной питьевой водой население Устюженского муниципального района из источников нецентрализованного водоснабжения (общественных колодцев)</t>
  </si>
  <si>
    <t>Основное мероприятие "Ликвидация несанкционированных свалок на территории района</t>
  </si>
  <si>
    <t>Муниципальная программа «Развитие дошкольного, общего и дополнительного образования в Устюженском муниципальном районе на 2019-2023 годы»</t>
  </si>
  <si>
    <t>Подпрограмма "Развитие дошкольного образования в Устюженском муниципальном районе на 2019-2023 годы"</t>
  </si>
  <si>
    <t>Основное мероприятие  "Обеспечение выполнения муниципальными дошкольными образовательными организациями, общеобразовательными организациями района муниципальных заданий по реализации образовательных программ дошкольного образования"</t>
  </si>
  <si>
    <t>Обеспечение дошкольного образования и общеобразовательного процесса в муниципальных образовательных организациях</t>
  </si>
  <si>
    <t>72010</t>
  </si>
  <si>
    <t>Основное мероприятие "Обеспечение предоставления органами местного самоуправления района мер социальной поддержки родителям (законным представителям) детей, посещающих муниципальные образовательные организации района, реализующие основную общеобразовательную программу дошкольного образования"</t>
  </si>
  <si>
    <t xml:space="preserve"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 </t>
  </si>
  <si>
    <t>72020</t>
  </si>
  <si>
    <t>Социальные выплаты гражданам, кроме публичных нормативных обязательств</t>
  </si>
  <si>
    <t>Основное мероприятие "Обеспечение условий для функционирования муниципальных дошкольных образовательных организаций района"</t>
  </si>
  <si>
    <t>Расходы на обеспечение деятельности (оказание услуг) дошкольных образовательных учреждений</t>
  </si>
  <si>
    <t>16590</t>
  </si>
  <si>
    <t>Расходы на ведение бухгалтерского учета в в образовательных учреждениях за счет субвенции</t>
  </si>
  <si>
    <t xml:space="preserve">Общее образование </t>
  </si>
  <si>
    <t>Подпрограмма "Развитие начального общего, основного общего, среднего общего образования в Устюженском муниципальном районе на 2019-2023 годы"</t>
  </si>
  <si>
    <t xml:space="preserve">Основное мероприятие "Обеспечение выполнения муниципальными общеобразовательными организациями района муниципальных заданий по реализации образовательных программ общего образования в муниципальных общеобразовательных организациях района, в том числе по адаптированным общеобразовательным программам" </t>
  </si>
  <si>
    <t xml:space="preserve">  </t>
  </si>
  <si>
    <t>Основное мероприятие "Обеспечение условий для функционирования муниципальных общеобразовательных организаций района"</t>
  </si>
  <si>
    <t>13590</t>
  </si>
  <si>
    <t>Основное мероприятие "Обеспечение предоставления мер социальной поддержки отдельным категориям обучающихся в муниципальных общеобразовательных организациях района"</t>
  </si>
  <si>
    <t>Подпрограмма "Развитие дополнительного образования, отдыха и занятости детей в Устюженском муниципальном районе на 2019-2023 годы"</t>
  </si>
  <si>
    <t>Основное мероприятие "Создание условий для обеспечения гарантий доступности и равных возможностей получения качественного дополнительного образования на территории муниципального района"</t>
  </si>
  <si>
    <t>15590</t>
  </si>
  <si>
    <t>Основное мероприятие "Создание условий для функционирования и обеспечения системы персонифицированного финансирования дополнительного образования детей"</t>
  </si>
  <si>
    <t>расходы на реализацию системы персонифицированного финансирования дополнительного образования детей</t>
  </si>
  <si>
    <t>00120</t>
  </si>
  <si>
    <t>Подпрограмма "Дополнительное образование детей в сфере культуры"</t>
  </si>
  <si>
    <t>Основное мероприятие "Обеспечение выполнения муниципального задания учреждением дополнительного образования детей в сфере культуры района"</t>
  </si>
  <si>
    <t>05590</t>
  </si>
  <si>
    <t>Основное мероприятие "Организация отдыха детей и молодёжи в каникулярное время с дневным пребыванием"</t>
  </si>
  <si>
    <t>Организация летнего отдыха в каникулярное время</t>
  </si>
  <si>
    <t>00210</t>
  </si>
  <si>
    <t>Подпрограмма "Реализация молодежной политики"</t>
  </si>
  <si>
    <t>6</t>
  </si>
  <si>
    <t>Основное мероприятие "Организация и проведение социально значимых мероприятий"</t>
  </si>
  <si>
    <t>Органимзация и осуществление мероприятий по работе с детьми и молодежью</t>
  </si>
  <si>
    <t>20590</t>
  </si>
  <si>
    <t>Основное мероприятие "Организация участия представителей Устюженского муниципального района в областных образовательных семинарах, форумах, конкурсах, фестивалях, сборах"</t>
  </si>
  <si>
    <t>Основное мероприятие "Материально-техническое обеспечение молодежных и творческих объединений, клубов, волонтерских отрядов"</t>
  </si>
  <si>
    <t xml:space="preserve">Основное мероприятие "Проведение молодежных мероприятий, конкурсов, фестивалей, сборов, мастер-классов, круглых столов, приглашение педагогов для обучения на территории района" </t>
  </si>
  <si>
    <t>Основное мероприятие "Организация труда и летнего отдыха молодежи"</t>
  </si>
  <si>
    <t>Другие вопросы в области образования</t>
  </si>
  <si>
    <t>Подпрограмма "Обеспечение реализации муниципальной программы "Развитие дошкольного, общего и дополнительного образования в Устюженском муниципальном районе на 2019-2023 годы"</t>
  </si>
  <si>
    <t>4</t>
  </si>
  <si>
    <t>Основное мероприятие "Обеспечение создания условий для реализации Программы"</t>
  </si>
  <si>
    <t>Расходы на обеспечение функций органов местного самоуправления</t>
  </si>
  <si>
    <t>Культура</t>
  </si>
  <si>
    <t>Подпрограмма "Библиотечно-информационное обслуживание населения"</t>
  </si>
  <si>
    <t>Учреждения культуры (Библиотеки)</t>
  </si>
  <si>
    <t>03590</t>
  </si>
  <si>
    <t>Основное мероприятие "Комплектование библиотечных фондов"</t>
  </si>
  <si>
    <t>Подпрограмма "Организация досуга и обеспечение жителей района услугами организаций культуры"</t>
  </si>
  <si>
    <t>Основное мероприятие "Организация и проведение культурно-массовых (культурно-досуговых, просветительских) и творческих мероприятий, клубных формирований"</t>
  </si>
  <si>
    <t>Учреждения культуры (Дома культуры)</t>
  </si>
  <si>
    <t>01590</t>
  </si>
  <si>
    <t>Иные закупки товаров, работ и услуг для обеспечения государственных (муниципальных) нужд</t>
  </si>
  <si>
    <t>Подпрограмма "Музейное обслуживание населения"</t>
  </si>
  <si>
    <t>Основное мероприятие "Сохранение, пополнение и популяризация музейных предметов и музейных фондов"</t>
  </si>
  <si>
    <t>Учреждения культуры (Музеи)</t>
  </si>
  <si>
    <t>02590</t>
  </si>
  <si>
    <t>Основное мероприятие "Материально-техническое оснащение музея"</t>
  </si>
  <si>
    <t xml:space="preserve"> расходов на обеспечение развития и укрепления материально-технической базы музея</t>
  </si>
  <si>
    <t>Подпрограмма "Обеспечение условий реализации муниципальной программы"</t>
  </si>
  <si>
    <t>8</t>
  </si>
  <si>
    <t>Основное мероприятие  "выполнение показателей  муниципальной программы «Развитие культуры, туризма, спорта и реализация молодежной политики на территории Устюженского  муниципального района на 2019 - 2021 годы»"</t>
  </si>
  <si>
    <t>00590</t>
  </si>
  <si>
    <t>Осуществление отдельных государственных полномочий 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</si>
  <si>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72230</t>
  </si>
  <si>
    <t>Пенсионное обеспечение муниципальных служащих</t>
  </si>
  <si>
    <t>02140</t>
  </si>
  <si>
    <t>310</t>
  </si>
  <si>
    <t>Социальное обеспечение населения</t>
  </si>
  <si>
    <t>320</t>
  </si>
  <si>
    <t>Основное мероприятие "Обеспечение жильем молодых семей"</t>
  </si>
  <si>
    <t>предоставление социальных выплат молодым семьям</t>
  </si>
  <si>
    <t xml:space="preserve"> L4970</t>
  </si>
  <si>
    <t xml:space="preserve">Социальные выплаты гражданам, кроме публичных нормативных социальных выплат </t>
  </si>
  <si>
    <t>Охрана семьи  и детства</t>
  </si>
  <si>
    <t>72300</t>
  </si>
  <si>
    <t xml:space="preserve">Физическая культура    </t>
  </si>
  <si>
    <t>Подпрограмма "Развитие физической культуры и спорта"</t>
  </si>
  <si>
    <t>7</t>
  </si>
  <si>
    <t>Основное мероприятие "Популизация физической культуры и спорта, и здорового образа жизни"</t>
  </si>
  <si>
    <t>Мероприятия в области спорта и физической культуры</t>
  </si>
  <si>
    <t>00490</t>
  </si>
  <si>
    <t>Основное мероприятие "Обеспечение доступа к открытым и закрытым спортивным объектам"</t>
  </si>
  <si>
    <t>Обеспечение доступа к открытым и закрытым спортивным объектам за счет средств местного бюджета</t>
  </si>
  <si>
    <t>Подпрограмма "Межбюджетные отношения в Устюженском муниципальном районе"</t>
  </si>
  <si>
    <t>Дотации на выравнивание бюджетной обеспеченности муниципальных образований (поселений) района</t>
  </si>
  <si>
    <t>01401</t>
  </si>
  <si>
    <t>Дотации</t>
  </si>
  <si>
    <t>510</t>
  </si>
  <si>
    <t>Осуществление отдельных государственных полномочий в соответствии с законом области от 6 декабря 2013 года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</si>
  <si>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72220</t>
  </si>
  <si>
    <t>Дотации на поддержку мер по обеспечению сбалансированности  муниципальных образований (поселений) района</t>
  </si>
  <si>
    <t>01501</t>
  </si>
  <si>
    <t>Код</t>
  </si>
  <si>
    <t xml:space="preserve">Вид </t>
  </si>
  <si>
    <t xml:space="preserve">Наименование </t>
  </si>
  <si>
    <t>ведо-</t>
  </si>
  <si>
    <t>расхо-</t>
  </si>
  <si>
    <t>мства</t>
  </si>
  <si>
    <t>дов</t>
  </si>
  <si>
    <t>Управление по культуре, туризму, спорту и молодежной политике администрации   Устюженского муниципального района</t>
  </si>
  <si>
    <t>112</t>
  </si>
  <si>
    <t>Национальная экономика</t>
  </si>
  <si>
    <t>Образование</t>
  </si>
  <si>
    <t xml:space="preserve">Молодежная политика </t>
  </si>
  <si>
    <t xml:space="preserve">Культура и  кинематография </t>
  </si>
  <si>
    <t>Основное мероприятие "Организация библиотечного обслуживания населения"</t>
  </si>
  <si>
    <t xml:space="preserve">проведения капитальных ремонтов домов культуры в сельских населенных пунктах, за исключением домов культуры, расположенных на территориях административных центров муниципальных районов </t>
  </si>
  <si>
    <t xml:space="preserve">112 </t>
  </si>
  <si>
    <t>Социальная политика</t>
  </si>
  <si>
    <t>Физическая культура  и спорт</t>
  </si>
  <si>
    <t>Земское Собрание Устюженского муниципального района</t>
  </si>
  <si>
    <t>Общегосударственные вопросы</t>
  </si>
  <si>
    <t>114</t>
  </si>
  <si>
    <t>Администрация Устюженского муниципального района</t>
  </si>
  <si>
    <t>116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</si>
  <si>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</si>
  <si>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</si>
  <si>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</si>
  <si>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Здравоохранение</t>
  </si>
  <si>
    <t xml:space="preserve">Комитет по управлению имуществом администрации Устюженского муниципального района </t>
  </si>
  <si>
    <t>545</t>
  </si>
  <si>
    <t>Управление образования администрации Устюженского муниципального  района</t>
  </si>
  <si>
    <t>546</t>
  </si>
  <si>
    <t>Финансовое управление администрации Устюженского муниципального района</t>
  </si>
  <si>
    <t>555</t>
  </si>
  <si>
    <t>Другие общегосударственные вопросы</t>
  </si>
  <si>
    <t>Выплаты и проведение мероприятий по присуждению премий</t>
  </si>
  <si>
    <t>Публичные нормативные обязательства по социальным выплатам гражданам</t>
  </si>
  <si>
    <t>Межбюджетные трансферты общего характера бюджетам субъектов Российской Федерации</t>
  </si>
  <si>
    <t>F2</t>
  </si>
  <si>
    <t>55552</t>
  </si>
  <si>
    <t>Развития мобильной торговли в малонаселенных и труднодоступных населенных пунктах</t>
  </si>
  <si>
    <t>Р1</t>
  </si>
  <si>
    <t>А1</t>
  </si>
  <si>
    <t>71800</t>
  </si>
  <si>
    <t>74090</t>
  </si>
  <si>
    <t>Комплектование книжных фондов муниципальных библиотек</t>
  </si>
  <si>
    <t>Устюженское районное отделение Всероссийской общественной организации  ветеранов (пенсионеров) войны, труда, Вооруженных Сил и правоохранительных органов</t>
  </si>
  <si>
    <t>Основное мероприятие "Расходы на  обеспечение развития и укрепления материально-технической базы сельских библиотек"</t>
  </si>
  <si>
    <t>ведомственная целевая программа "Создание условий для обеспечения деятельности муниципального казенного учреждения "Центр бухгалтерского учета и отчетности"</t>
  </si>
  <si>
    <t>39</t>
  </si>
  <si>
    <t>Муниципальная программа "Комплексное развитие сельских территорий Устюженского муниципального района Вологодской области на 2020-2022 годы"</t>
  </si>
  <si>
    <t>Подпрограмма "Развитие кадрового потенциала на сельских территориях Устюженского муниципального района Вологодской области на 2020-2022 годы"</t>
  </si>
  <si>
    <t>Основное мероприятие  "Проведение мероприятий по поощрению и популизации достижений в сфере сельского хозяйства района"</t>
  </si>
  <si>
    <t>Подпрограмма " Создание и развитие инфраструктуры сельских территорий Устюженского муниципального района Вологодской области на 2020-2022 годы"</t>
  </si>
  <si>
    <t>Основное мероприятие "Развитие социальной и инженерной инфраструктуры на сельских территориях района"</t>
  </si>
  <si>
    <t>Подпрограмма "Создание условий для обеспечения доступным и комфортным жильем сельского населения Устюженского муниципального района Вологодской области на 2020-2022 годы"</t>
  </si>
  <si>
    <t>Основное мероприятие "Улучшение жилищных условий граждан, проживающих на сельских территориях"</t>
  </si>
  <si>
    <t>Ежемесячная денежная выплата студентам, заключившим договора с администрацией района</t>
  </si>
  <si>
    <t>00025</t>
  </si>
  <si>
    <t>Основное мероприятие "Проведение мероприятий по организации временного трудоустройства подростков в возрасте от 14 до 18 лет в свободное от учебы время"</t>
  </si>
  <si>
    <t>Организация временного трудоустройства подростков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</si>
  <si>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 для достижения целевых показателей</t>
  </si>
  <si>
    <t>70030</t>
  </si>
  <si>
    <t>S1900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</si>
  <si>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единой субвенции</t>
  </si>
  <si>
    <t>Осуществление отдельных государственных полномочий в соответствии с законом области от 28 июля 2006 года № 1465-ОЗ "О наделении органов местного самоуправления отдельными государственными полномочиями в сфере охраны окружающей среды" за счет единой субвенции</t>
  </si>
  <si>
    <t>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категорий" за счет единой субвенции</t>
  </si>
  <si>
    <t>Основное мероприятие "Реализация регионального проекта "Современная школа"</t>
  </si>
  <si>
    <t>E1</t>
  </si>
  <si>
    <t>51690</t>
  </si>
  <si>
    <t xml:space="preserve">Ведомственная структура расходов местного бюджета Устюженского муниципального района по главным распорядителям бюджетных средств, разделам, подразделам и (или)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2021 год </t>
  </si>
  <si>
    <t>Муниципальная программа "Управление муниципальными финансами Устюженского муниципального района на 2021-2025 годы"</t>
  </si>
  <si>
    <t>Подпрограмма "Обеспечение реализации муниципальной программы "Управление муниципальными финансами Устюженского муниципального района на 2021-2025 годы"</t>
  </si>
  <si>
    <t>Основное мероприятие "Выравнивание бюджетной обеспеченности муниципальных образований, входящих в состав района"</t>
  </si>
  <si>
    <t>Основное мероприятие "Предоставление мер по обеспечению сбалансированности бюджетов муниципальных образований района "</t>
  </si>
  <si>
    <t>Основное мероприятие "Выравнивание обеспеченности муниципальных образований по реализации расходных обязательств в части обеспечения выплаты заработной платы работникам муниципальных учреждений"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</si>
  <si>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</si>
  <si>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Подпрограмма "Обеспечение рационального и эффективного использования земельных ресурсов, находящихся в собственности Устюженского муниципального района, а также земельных ресурсов, находящихся в государственной неразграниченной собственности, которые расположены на территории района"</t>
  </si>
  <si>
    <t>Подпрограмма "Совершенствование системы учета, управления, распоряжения и использования муниципального имущества Устюженского муниципального района»</t>
  </si>
  <si>
    <t>Основное мероприятие "Оформление технических планов и паспортов на объекты имущества"</t>
  </si>
  <si>
    <t>Мероприятия, направленные на проведение комплексных кадастровых работ</t>
  </si>
  <si>
    <t>Подпрограмма "Обеспечение реализации муниципальной программы "</t>
  </si>
  <si>
    <t>Подпрограмма "Совершенствование системы учета, управления, распоряжения и использования объектов муниципального имущества Устюженского муниципального района»</t>
  </si>
  <si>
    <t>Основное мероприятие "Обеспечение содержания муниципального имущества, проведение работ по улучшению муниципального имущества"</t>
  </si>
  <si>
    <t xml:space="preserve">Выполнение работ по реконструкции, перепрофилированию, демонтажу, сносу объектов муниципальной собственности, переносу коммуникаций объектов муниципальной собственности, разработке проектно-сметной документации и экспертизе проектно-сметной документации, страхование муниципального имущества    </t>
  </si>
  <si>
    <t>Оплата коммунальных услуг пустующих жилых и нежилых помещений, находящихся в муниципальной собственности района</t>
  </si>
  <si>
    <t>Оформление технических планов и паспортов на объекты имущества</t>
  </si>
  <si>
    <t>01500</t>
  </si>
  <si>
    <t>Проведение работ по оценке стоимости аренды, продажи или залоговой стоимости объектов, публикация информации в средствах массовой информации</t>
  </si>
  <si>
    <t>Основное мероприятие "Выполнение текущего и капитального ремонта объектов муниципального имущества, взносов на капитальный ремонт объектов муниципального имущества, приобретение имущества для муниципальных нужд, проведение работ по сохранению (ремонту или реконструкции) объектов культурного наследия"</t>
  </si>
  <si>
    <t>Выполнение текущего и капитального ремонта объектов муниципального имущества, взносов на капитальный ремонт объектов муниципального имущества, приобретение имущества для муниципальных нужд, проведение работ по сохранению (ремонту или реконструкции) объектов культурного наследия</t>
  </si>
  <si>
    <t>Основное мероприятие "Инвентаризация объектов муниципальной собственности"</t>
  </si>
  <si>
    <t>Проведение аудиторской проверки</t>
  </si>
  <si>
    <t>Основное мероприятие "Организация проведения комплексных кадастровых работ на территории района"</t>
  </si>
  <si>
    <t>Основное мероприятие "Выполнение кадастровых работ в отношении земельных участков"</t>
  </si>
  <si>
    <t xml:space="preserve">Предоставление земельных участков, в отношении которых принято решение о предоставлении их на торгах </t>
  </si>
  <si>
    <t>Обеспечение земельными участками  бесплатно в собственность граждан имеющих трех и более детей</t>
  </si>
  <si>
    <t>Формирование земельных участков для муниципальных нужд</t>
  </si>
  <si>
    <t>Взносы на капитальный ремонт жилого фонда</t>
  </si>
  <si>
    <t>Оформление документов, подготовка процедур передачи в аренду имущества района</t>
  </si>
  <si>
    <t>Основное мероприятие"Обеспечение деятельности финансового управления  как ответственного исполнителя муниципальной программы, включая организацию и осуществление контроля за соблюдением законодательства Российской Федерации при использовании средств местного бюджета района"</t>
  </si>
  <si>
    <t>Муниципальная программа "Управление муниципальным имуществом Устюженского муниципального района и земельными ресурсами района на период 2021-2025 годы"</t>
  </si>
  <si>
    <t xml:space="preserve">Расходы не включенные в муниципальные программы </t>
  </si>
  <si>
    <t>90</t>
  </si>
  <si>
    <t>Руководство и управление в сфере установления функций органов местного самоуправления</t>
  </si>
  <si>
    <t>95</t>
  </si>
  <si>
    <t>Расходы на обеспечение деятельности исполнительных органов местного самоуправления</t>
  </si>
  <si>
    <t>20</t>
  </si>
  <si>
    <t>Содержание автодорог общего пользования местного значения  вне границ населенных пунктов</t>
  </si>
  <si>
    <t>Содержание автодорог общего пользования местного значения в границах населенных пунктов</t>
  </si>
  <si>
    <t>Бюджетные инвестиции</t>
  </si>
  <si>
    <t>410</t>
  </si>
  <si>
    <t>52430</t>
  </si>
  <si>
    <t xml:space="preserve">Муниципальная программа «Охрана окружающей среды, воспроизводство и рациональное использование природных ресурсов Устюженского муниципального района на 2021-2025 годы» </t>
  </si>
  <si>
    <t>22</t>
  </si>
  <si>
    <t xml:space="preserve">Подпрограмма "Обеспечение реализации муниципальной программы «Охрана окружающей среды, воспроизводство и рациональное использование природных ресурсов Устюженского муниципального района на 2021-2025 годы» </t>
  </si>
  <si>
    <t>Основное мероприятие "Осуществление регионального государственного экологического контроля на территории Устюженского муниципального района"</t>
  </si>
  <si>
    <t>Подпрограмма "Охрана окружающей среды на территории Устюженского муниципального района на 2021-2025 годы"</t>
  </si>
  <si>
    <t>Муниципальная программа " Формирование современной городской среды на территории Устюженского муниципального района на 2018-2024 годы"</t>
  </si>
  <si>
    <t>Основное мероприятие "Осуществление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на территории устюженского муниципального района</t>
  </si>
  <si>
    <t>Основное мероприятие "Организация системы обращения с отходами, в том числе с ТКО, на территории Устюженского муниципального района"</t>
  </si>
  <si>
    <t>Основное мероприятие "Контроль качества питьевой воды из источников нецентрализованного водоснабжения (общественных колодцев) на территории сельских поселений Устюженского муниципального района</t>
  </si>
  <si>
    <t>Основное мероприятие "Мериприятия по очистке питьевой воды в Устюженском муниципальном районе (г. Устюжна)</t>
  </si>
  <si>
    <t>02253</t>
  </si>
  <si>
    <t>00901</t>
  </si>
  <si>
    <t>00902</t>
  </si>
  <si>
    <t>Проведение энергетического обследования муниципальных бюджетных учреждений района</t>
  </si>
  <si>
    <t>Транспорт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</si>
  <si>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</si>
  <si>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Паспортизация автодорог местного значения</t>
  </si>
  <si>
    <t>Иные закупки товаров, работ и услуг для  муниципальных нужд</t>
  </si>
  <si>
    <t>Основное мероприятие "Материально-техническое оснащение учреждений дополнительного образования детей в сфере культуры"</t>
  </si>
  <si>
    <t>Основное мероприятие "Проектно-сметная документация, экспертиза"</t>
  </si>
  <si>
    <t>Расходы на разработку проектно-сметной документации и экспертизе</t>
  </si>
  <si>
    <t>Основное мероприятие "Проведение ремонтных работ здания"</t>
  </si>
  <si>
    <t>Капитальный ремонт объекта культурного наследия "Усадьба Поздеева 2-я пол. XIX века"</t>
  </si>
  <si>
    <t>Основное мероприятие "Проведение инженерных изысканий, проектно-сметная документация, экспертиза"</t>
  </si>
  <si>
    <t>Расходы на разработку проектно-сметной документации, проведение инженерных изысканий и экспертизу</t>
  </si>
  <si>
    <t>Массовый спорт</t>
  </si>
  <si>
    <t xml:space="preserve">02 </t>
  </si>
  <si>
    <t>Основное мероприятие "Материально-техническое обеспечение учреждения спорта"</t>
  </si>
  <si>
    <t xml:space="preserve"> расходы на обеспечение развития и укрепления материально-технической базы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</si>
  <si>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</si>
  <si>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L3041</t>
  </si>
  <si>
    <t xml:space="preserve">Основное мероприятие "Капитальный ремонт объектов социальной и коммунальной инфраструктур муниципальной собственности" </t>
  </si>
  <si>
    <t>Капитальный ремонт  и ремонт зданий дошкольных образовательных организаций</t>
  </si>
  <si>
    <t>Основное мероприятие "Реализация регионального проекта "Культурная среда"</t>
  </si>
  <si>
    <t xml:space="preserve"> A1</t>
  </si>
  <si>
    <t>Оснащение образовательных учреждений в сфере культуры (детских школ искусств по видам искусств и училищ) музыкальными инструментами, оборудованием и учебными материалами</t>
  </si>
  <si>
    <t>55190</t>
  </si>
  <si>
    <t>S1760</t>
  </si>
  <si>
    <t>Мероприятия на организацию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</si>
  <si>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Улучшение жилищных условий граждан, проживающих на сельских территориях</t>
  </si>
  <si>
    <t>S1720</t>
  </si>
  <si>
    <t>Основное мероприятие " Организация бесплатного горячего питания обучающихся, получающих начальное общее образование в муниципальных образовательных организациях"</t>
  </si>
  <si>
    <t>17</t>
  </si>
  <si>
    <t>L5764</t>
  </si>
  <si>
    <t>S3040</t>
  </si>
  <si>
    <t>Разработка проектно-сметной документации на реконструкцию и модернизацию очистных сооружений канализации в г. Устюжна</t>
  </si>
  <si>
    <t>72311</t>
  </si>
  <si>
    <t>72314</t>
  </si>
  <si>
    <t>72315</t>
  </si>
  <si>
    <t>Наименование показателей</t>
  </si>
  <si>
    <t>Целевая статья</t>
  </si>
  <si>
    <t>Вид расходов</t>
  </si>
  <si>
    <t xml:space="preserve">ОБЩЕГОСУДАРСТВЕННЫЕ  ВОПРОСЫ </t>
  </si>
  <si>
    <t>НАЦИОНАЛЬНАЯ БЕЗОПАСНОСТЬ И ПРАВООХРАНИТЕЛЬНАЯ  ДЕЯТЕЛЬНОСТЬ</t>
  </si>
  <si>
    <t>НАЦИОНАЛЬНАЯ  ЭКОНОМИКА</t>
  </si>
  <si>
    <t>ЖИЛИЩНО-КОММУНАЛЬНОЕ ХОЗЯЙСТВО</t>
  </si>
  <si>
    <t>Благоуствойство</t>
  </si>
  <si>
    <t>ОХРАНА ОКРУЖАЮЩЕЙ СРЕДЫ</t>
  </si>
  <si>
    <t>ОБРАЗОВАНИЕ</t>
  </si>
  <si>
    <t>Молодежная политика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</si>
  <si>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</si>
  <si>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</si>
  <si>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</si>
  <si>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</si>
  <si>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</si>
  <si>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 xml:space="preserve">         к решению  Земского Собрания</t>
  </si>
  <si>
    <t xml:space="preserve">         Устюженского муниципального района</t>
  </si>
  <si>
    <t>(тыс.рублей)</t>
  </si>
  <si>
    <t>Наименование</t>
  </si>
  <si>
    <t>КЦСР</t>
  </si>
  <si>
    <t>ГРБС</t>
  </si>
  <si>
    <t>РЗ</t>
  </si>
  <si>
    <t>ПР</t>
  </si>
  <si>
    <t>КВР</t>
  </si>
  <si>
    <t xml:space="preserve">Сумма </t>
  </si>
  <si>
    <t>Организация и осуществление мероприятий по работе с детьми и молодежью</t>
  </si>
  <si>
    <t>Подпрограмма "Обеспечение реализации муниципальной программы "Управление муниципальными финансами Устюженского муниципального района на 2016-2020 годы"</t>
  </si>
  <si>
    <t>Основное мероприятие " Обеспечение деятельности финансового управления как ответственного исполнителя Программы, включая организацию и осуществление контроля за соблюденимем законодательства Российской Федерации при использовании средств местного бюджета района "</t>
  </si>
  <si>
    <t xml:space="preserve">Улучшение жилищных условий граждан, проживающих в сельской местности, в том числе молодых семей и молодых специалистов </t>
  </si>
  <si>
    <t>02252</t>
  </si>
  <si>
    <t>Основное мероприятие "Создание условий для развития мобильной торговли в малонаселенных и (или) труднодоступных сельских населенных пунктах"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</si>
  <si>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</si>
  <si>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 L5764</t>
  </si>
  <si>
    <t xml:space="preserve">Распределение бюджетных ассигнований по разделам, подразделам, целевым статьям (муниципальным программам непрограммным направлениям), группам (группам и подгруппам) видам расходов классификации расходов    на 2021 год </t>
  </si>
  <si>
    <t xml:space="preserve">Распределение бюджетных ассигнований на реализацию муниципальных программ Устюженского муниципального района и ведомственных целевых программ на 2021 год </t>
  </si>
  <si>
    <t>S1800</t>
  </si>
  <si>
    <t>Основное мероприятие "Мероприятия по очистке питьевой воды в Устюженском муниципальном районе (г. Устюжна)</t>
  </si>
  <si>
    <t>S1600</t>
  </si>
  <si>
    <t>23</t>
  </si>
  <si>
    <t>21</t>
  </si>
  <si>
    <t>Основное мероприятие "Предоставление единовременных выплат педагогическим работникам, проживающим и работающим в сельской местности"</t>
  </si>
  <si>
    <t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 на 2021 год</t>
  </si>
  <si>
    <t>54690</t>
  </si>
  <si>
    <t>Выполнение полномочий муниципальных образований района в соответствии с заключенными соглашениями</t>
  </si>
  <si>
    <t>05280</t>
  </si>
  <si>
    <t>Основное мероприятие "Осуществление отдельных полномочий органов местного самоуправления по организации библиотечного обслуживания населения, комплектования и обеспечения сохранности библиотечных фондов библиотек"</t>
  </si>
  <si>
    <t>Выполнение полномочий муниципальных образований (поселений) по организации библиотечного обслуживания населения, комплектования и обеспечения сохранности библиотечных фондов библиотек муниципальных образований района</t>
  </si>
  <si>
    <t xml:space="preserve">Основное мероприятие "Осуществление отдельных полномочий  муницмпальных образований (поселений) района для организации досуга и обеспечения жителей  поселения услугами организаций культуры" </t>
  </si>
  <si>
    <t>Выполнение полномочий муницмпальных образований (поселений) района для организации досуга и обеспечения жителей  поселения услугами организаций культуры</t>
  </si>
  <si>
    <t>Основное мероприятие "Осуществление отдельных полномочий  муницмпальных образований (поселений) района для развития на территории муниципальных образований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муниципальных образований района</t>
  </si>
  <si>
    <t>Выполнение полномочий муниципальных образований (поселений) района на обеспечение условий для развития на территории муниципальных образований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муниципальных образований района</t>
  </si>
  <si>
    <t>Выполнение полномочий муниципальных образований района в соответствии с заключенными соглашениями по осуществлению внешнего муниципального финансового контроля</t>
  </si>
  <si>
    <t>Межбюджетные трансферты из бюджетов муниципальных образований района</t>
  </si>
  <si>
    <t>98</t>
  </si>
  <si>
    <t>540</t>
  </si>
  <si>
    <t>Иные межбюджетные трансферты</t>
  </si>
  <si>
    <t>40</t>
  </si>
  <si>
    <t>Ведомственная целевая программа "Поддержка социально ориентированных некоммерческих организаций в Устюженском муниципальном районе" на 2020-2022 годы</t>
  </si>
  <si>
    <t>Основное мероприятие  «Поддержка социально-ориентированных некоммерческих организаций»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</si>
  <si>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</si>
  <si>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40301</t>
  </si>
  <si>
    <t>Предоставление на конкурсной основе безвозмездных субсидий социально-ориентированным некоммерческим организациям</t>
  </si>
  <si>
    <t>40701</t>
  </si>
  <si>
    <t>Основное мероприятие "Финансовая поддержка общественных организаций ветеранов и инвалидов на осуществление уставной деятельности"</t>
  </si>
  <si>
    <t>Устюженская районная организация общероссийской общественной организации "Всероссийское общество инвалидов"</t>
  </si>
  <si>
    <t>40302</t>
  </si>
  <si>
    <t>Межбюджетные трансферты на выполнение полномочий по организации в границах поселений электро-, тепло-,  водоснабжения населения, водоотведения, снабжения топливом передаваемых из местного бюджета района</t>
  </si>
  <si>
    <r>
      <t xml:space="preserve">от </t>
    </r>
    <r>
      <rPr>
        <u val="single"/>
        <sz val="10"/>
        <rFont val="Times New Roman"/>
        <family val="1"/>
      </rPr>
      <t xml:space="preserve">  _17.12.2020__</t>
    </r>
    <r>
      <rPr>
        <sz val="10"/>
        <rFont val="Times New Roman"/>
        <family val="1"/>
      </rPr>
      <t xml:space="preserve">    № __</t>
    </r>
    <r>
      <rPr>
        <u val="single"/>
        <sz val="10"/>
        <rFont val="Times New Roman"/>
        <family val="1"/>
      </rPr>
      <t>71_</t>
    </r>
    <r>
      <rPr>
        <sz val="10"/>
        <rFont val="Times New Roman"/>
        <family val="1"/>
      </rPr>
      <t>__</t>
    </r>
  </si>
  <si>
    <r>
      <t>от _</t>
    </r>
    <r>
      <rPr>
        <u val="single"/>
        <sz val="10"/>
        <rFont val="Times New Roman"/>
        <family val="1"/>
      </rPr>
      <t>17.12.2020</t>
    </r>
    <r>
      <rPr>
        <sz val="10"/>
        <rFont val="Times New Roman"/>
        <family val="1"/>
      </rPr>
      <t>__  № _</t>
    </r>
    <r>
      <rPr>
        <u val="single"/>
        <sz val="10"/>
        <rFont val="Times New Roman"/>
        <family val="1"/>
      </rPr>
      <t>71</t>
    </r>
    <r>
      <rPr>
        <sz val="10"/>
        <rFont val="Times New Roman"/>
        <family val="1"/>
      </rPr>
      <t>___</t>
    </r>
  </si>
  <si>
    <r>
      <t xml:space="preserve">от </t>
    </r>
    <r>
      <rPr>
        <u val="single"/>
        <sz val="10"/>
        <rFont val="Times New Roman"/>
        <family val="1"/>
      </rPr>
      <t xml:space="preserve">17. 12. 2020 </t>
    </r>
    <r>
      <rPr>
        <sz val="10"/>
        <rFont val="Times New Roman"/>
        <family val="1"/>
      </rPr>
      <t xml:space="preserve">№ </t>
    </r>
    <r>
      <rPr>
        <u val="single"/>
        <sz val="10"/>
        <rFont val="Times New Roman"/>
        <family val="1"/>
      </rPr>
      <t>71</t>
    </r>
  </si>
  <si>
    <t>F5</t>
  </si>
  <si>
    <t>Строительство и реконструкция (модернизация) объектов питьевого водоснабжения в рамках регионального проекта "Чистая вода"</t>
  </si>
  <si>
    <t>Выполнение строительных работ по объекту "Мероприятия по очистке питьевой воды в Устюженском муниципальном районе (г. Устюжна) (1 этап - Строительство очистных сооружений водоподготовки на станции 2-го подъема по адресу: Вологодская обл., Устюженский р-н, г. Устюжна)"</t>
  </si>
  <si>
    <t>Разработка проектно-сметной документации по объекту "Мероприятия по очистке питьевой воды в Устюженском муниципальном районе (г. Устюжна) (2 этам - Реконструкция водовода, строительство дюкера и магистральных сетей водоснабжения левобережной части г. Устюжна)"</t>
  </si>
  <si>
    <t>01402</t>
  </si>
  <si>
    <t>01403</t>
  </si>
  <si>
    <t>Установление зон санитарной охраны подземного водозабора (артезианские скважины №№ 2836, 2835-А, 2836-А)</t>
  </si>
  <si>
    <t>Разработка технического задания на выполнение строительных работ по объекту "Мероприятия по очистке питьевой воды в Устюженском муниципальном районе (г. Устюжна) (1 этап - Строительство очистных сооружений водоподготовки на станции 2-го подъема по адресу: Вологодская обл., Устюженский р-н, г. Устюжна)"</t>
  </si>
  <si>
    <t xml:space="preserve"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предоставленным отдельным категориям граждан </t>
  </si>
  <si>
    <t>Муниципальная программа "Развитие автомобильных дорог общего пользования местного значения и обеспечение транспортного обслуживания населения в границах Устюженского муниципального района на 2021-2025 годы"</t>
  </si>
  <si>
    <t>24</t>
  </si>
  <si>
    <t>Подпрограмма "Развитие автомобильных дорог общего пользования местного значения в границах Устюженского муниципального района на 2021-2025 годы"</t>
  </si>
  <si>
    <t>Подпрограмма "Обеспечение транспортного обслуживания населения в границах Устюженского муниципального района на 2021-2025 годы"</t>
  </si>
  <si>
    <t>Основное мероприятие "Капитальный ремонт и ремонт автомобильных дорог (включая искусственные сооружения на них ) общего пользования местного значения"</t>
  </si>
  <si>
    <t>Ремонт и капитальный ремонт автомобильных дорог и искусственных сооружений за счет средств Дорожного фонда района</t>
  </si>
  <si>
    <t>00701</t>
  </si>
  <si>
    <t>Расходы на осуществление дорожной деятельности в отношении автомобильных дорог общего пользования местного значения</t>
  </si>
  <si>
    <t xml:space="preserve">Основное мероприятие "Содержание автодорог общего пользования местного значения" </t>
  </si>
  <si>
    <t>Разработка Комплексной схемы организации дорожного движения Устюженского муниципального района</t>
  </si>
  <si>
    <t>00704</t>
  </si>
  <si>
    <t>00705</t>
  </si>
  <si>
    <t>Основное мероприятие "Субсидия на организацию транспортного обслуживания населения на муниципальных маршрутах"</t>
  </si>
  <si>
    <t>25</t>
  </si>
  <si>
    <t>Подпрограмма "Комплексное развитие систем коммунальной инфраструктуры Устюженского муниципального района на 2021-2025 годы"</t>
  </si>
  <si>
    <t>Подпрограмма "Энергосбережение на территории Устюженского муниципального района на 2021-2025 годы"</t>
  </si>
  <si>
    <t>Основное мероприятие "Мероприятия в рамках проекта "Народный бюджет"</t>
  </si>
  <si>
    <t>S2270</t>
  </si>
  <si>
    <t>Реализация проекта "Народный бюджет"</t>
  </si>
  <si>
    <t>Основное мероприятие "Проведение энергетического обследования муниципальных бюджетных учреждений района"</t>
  </si>
  <si>
    <t>00907</t>
  </si>
  <si>
    <t>00903</t>
  </si>
  <si>
    <t>Основное мероприятие "Капитальный ремонт объектов социальной и коммунальной инфраструктуры муниципальной собственности, реконструкция, капитальный ремонт и строительство общеобразовательных организаций"</t>
  </si>
  <si>
    <t>S3260</t>
  </si>
  <si>
    <t>Строительство, реконструкцию, капитальный ремонт и ремонт общеобразовательных организаций (капитальный ремонт МБОУ "Средняя школа № 2"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</si>
  <si>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</si>
  <si>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00904</t>
  </si>
  <si>
    <t>00200</t>
  </si>
  <si>
    <t>Межбюджетные трансферты на выполнение полномочий по утверждению генеральных планов сельских поселений передаваемых из местного бюджета раойна</t>
  </si>
  <si>
    <t>Расходы на разработку проектно-сметной документации и экспертизу</t>
  </si>
  <si>
    <t>Муниципальная программа "Комплексное развитие систем коммунальной инфраструктуры, энергосбережение и обеспечение доступным и комфортным жильем населения на территории Устюженского муниципального района на 2021-2025 годы"</t>
  </si>
  <si>
    <t>Основное мероприятие"Реализация мероприятий по обеспечению готовности объектов инженерной инфраструктуры к работе в осенне-зимний период"</t>
  </si>
  <si>
    <t>мероприятия по модернизации объектов коммунальной инфраструктуры</t>
  </si>
  <si>
    <t>Реализация мероприятий по строительству и ремонту источников нецентрализованного водоснабжения</t>
  </si>
  <si>
    <t>Основное мероприятие "Реализация мероприятий по обеспечению строительства, модернизации и капитального ремонта объектов инженерной инфраструктуры"</t>
  </si>
  <si>
    <t>Строительство антенно-мачтового сооружения связи в д. Зыково Устюженского района</t>
  </si>
  <si>
    <t>Технические задания на строительство, реконструкцию, капитальный ремонт и ремонт, на разработку проектно-сметной документации</t>
  </si>
  <si>
    <t>00905</t>
  </si>
  <si>
    <t>00906</t>
  </si>
  <si>
    <t>Подпрограмма "Обеспечение доступным и комфортным жильем населения на территории Устюженского муниципального района на 2021-2025 годы"</t>
  </si>
  <si>
    <t>Основное мероприятие "Создание условий для обеспечения доступным и комфортным жильем населения"</t>
  </si>
  <si>
    <t xml:space="preserve">Подготовка территории для строительства многоквартирных домов в рамках переселения из аварийных домов </t>
  </si>
  <si>
    <t>Защита населения и территории от чрезвычайных ситуаций природного и техногенного характера, пожарная безопасность</t>
  </si>
  <si>
    <t>26</t>
  </si>
  <si>
    <t>Подпрограмма "Профилактика преступлений и иных правонарушений"</t>
  </si>
  <si>
    <t>Подпрограмма "Безопасность дорожного движения"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</si>
  <si>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</si>
  <si>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Основное мероприятие " Развитие и обеспечение эксплуатации АПК "Безопасный город"</t>
  </si>
  <si>
    <t>Основное мероприятие "Осуществление отдельных государственных полномочий в сфере административных отношений"</t>
  </si>
  <si>
    <t>Основное мероприятие "Обеспечение деятельности единой дежурно-диспетчерской службы Устюженского муниципального района (далее – ЕДДС)"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</si>
  <si>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 и их информационно-пропагандистское сопровождение"</t>
  </si>
  <si>
    <t>02030</t>
  </si>
  <si>
    <t>Рсходы на проведение мероприятий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</si>
  <si>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</si>
  <si>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Основное мероприятие "Обеспечение охраны общественного порядка с участием народных дружин"</t>
  </si>
  <si>
    <t>Основное мероприятие "Проведение мероприятий, направленных на предупреждение экстремизма и терроризма."</t>
  </si>
  <si>
    <t>Основное мероприятие "Реализация профилактических и пропагандистских мер, направленных на культурное, спортивное, нравственное, патриотическое воспитание и правовое просвещение граждан"</t>
  </si>
  <si>
    <t>Основное мероприятие "Профилактика безнадзорности, правонарушений и преступлений несовершеннолетних"</t>
  </si>
  <si>
    <t>расходы на 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</si>
  <si>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S1370</t>
  </si>
  <si>
    <t>Строительство Дома культуры в поселке им. Желябова СП Желябовское (разработка ПСД)</t>
  </si>
  <si>
    <t>Капитальный ремонт сетей водоснабжения в д. Долоцкое (разработка ПСД)</t>
  </si>
  <si>
    <t>Основное мероприятие: Капитальный ремонт объектов социальной и коммунальной инфраструктуры муниципальной собственности</t>
  </si>
  <si>
    <t>Капитальный ремонт объектов социальной и коммунальной инфраструктуры муниципальной собственности</t>
  </si>
  <si>
    <t>Основное мероприятие "Капитальный ремонт объектов социальной и коммунальной инфраструктуры муниципальной собственности"</t>
  </si>
  <si>
    <t>53031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</si>
  <si>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</si>
  <si>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Строительство, реконструкцию, капитальный ремонт и ремонт общеобразовательных организаций (капитальный ремонт МБОУ "Средняя школа № 2")</t>
  </si>
  <si>
    <t>Муниципальная программа "Обеспечение профилактики правонарушений, безопасности населения и территории Устюженского муниципального района на 2021-2025 годы"</t>
  </si>
  <si>
    <t>Расходы на проведение мероприятий</t>
  </si>
  <si>
    <t>"Приложение 7</t>
  </si>
  <si>
    <t>"Приложение  9</t>
  </si>
  <si>
    <t>"Приложение 11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</si>
  <si>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</si>
  <si>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S1450</t>
  </si>
  <si>
    <t>реализация меропирятий по предупреждению детского дорожно-транспортного травматизма</t>
  </si>
  <si>
    <t>А2</t>
  </si>
  <si>
    <t>Основное мероприятие "Реализация регионального проекта "Творческие люди"</t>
  </si>
  <si>
    <t>55192</t>
  </si>
  <si>
    <t>Основное мероприятие " Реализация проекта "Зеленый регион"</t>
  </si>
  <si>
    <t>Основное мероприятие "Проектно-сметная документация, экспертиза, техническое сопровождение"</t>
  </si>
  <si>
    <t>Разработка проектно-сметной документации</t>
  </si>
  <si>
    <t>02255</t>
  </si>
  <si>
    <t>Проведение археологических изысканий земельного участка на реконструкцию здания детского сада с пристройкой учебных учебных классов общеобразовательной школы и спортивного зала по адресу: Вологодская обл., Устюженский р-н, д. Долоцкое, ул. Центральная, 7</t>
  </si>
  <si>
    <t>Проведение археологических изысканий земельного участка на реконструкцию здания детского сада с пристройкой учебных классов общеобразовательной школы и спортивного зала по адресу: Вологодская обл., Устюженский р-н, д. Долоцкое, ул. Центральная, 7</t>
  </si>
  <si>
    <t>Разработка проектно-сметной документации по объекту "Мероприятия по очистке питьевой воды в Устюженском муниципальном районе (г. Устюжна) (2 этап - Реконструкция водовода, строительство дюкера и магистральных сетей водоснабжения левобережной части г. Устюжна)"</t>
  </si>
  <si>
    <t>реализация мероприятий по предупреждению детского дорожно-транспортного травматизма</t>
  </si>
  <si>
    <t>Приложение  6</t>
  </si>
  <si>
    <t>Поддержка лучших сельских учреждений культуры и лучших сельских работников</t>
  </si>
  <si>
    <t>Разработка проектно-сметной документации по объекту "Строительство блочно-модульной котельной с тепловыми  сетями в поселке имени Желябова, Устюженского района, Вологодской области"</t>
  </si>
  <si>
    <t>Основное мероприятие "Проектно-сметная документация, экспертиза, техническое сопровождение "</t>
  </si>
  <si>
    <t>00491</t>
  </si>
  <si>
    <t>Выполнение комплекса инженерных изысканий и разработка проектно-сметной документации по объекту "Физкультурно-оздоровительный комплекс в г. Устюжна Вологодской области" (привязка экономически эффективной проектной документации повторного использования)</t>
  </si>
  <si>
    <t>01405</t>
  </si>
  <si>
    <t>Государственная экспертиза  проектной документации в форме экспертного сопровождения по объекту "Мероприятия по очистке питьевой воды в Устюженском муниципальном районе (г. Устюжна) (1 этап - Строительство очистных сооружений водоподготовки на станции 2-го подъема по адресу: Вологодская обл., Устюженский р-н, г. Устюжна)"</t>
  </si>
  <si>
    <t>Приложение 4</t>
  </si>
  <si>
    <t>Приложение 8</t>
  </si>
  <si>
    <t>Расходы на  обеспечение развития и укрепления материально-технической базы сельских библиотек, приобретение оборудования</t>
  </si>
  <si>
    <t>Проведение ремонтных работ здания сельской библиотеки</t>
  </si>
  <si>
    <t xml:space="preserve">Основное мероприятие "Осуществление отдельных полномочий  муниципальных образований (поселений) района для организации досуга и обеспечения жителей  поселения услугами организаций культуры" </t>
  </si>
  <si>
    <t>Выполнение полномочий муниципальных образований (поселений) района для организации досуга и обеспечения жителей  поселения услугами организаций культуры</t>
  </si>
  <si>
    <t>Основное мероприятие "Осуществление отдельных полномочий  муниципальных образований (поселений) района для развития на территории муниципальных образований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муниципальных образований района</t>
  </si>
  <si>
    <t>Основное мероприятие "Благоустройство общественных территорий в Устюженском муниципальном районе"</t>
  </si>
  <si>
    <t xml:space="preserve">от 27.05.2021 № 31 </t>
  </si>
  <si>
    <t>от 27.05.2021 № 31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</si>
</sst>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;[Red]\-#,##0.0;0.0"/>
    <numFmt numFmtId="179" formatCode="000"/>
    <numFmt numFmtId="180" formatCode="0000000000"/>
    <numFmt numFmtId="181" formatCode="00"/>
    <numFmt numFmtId="182" formatCode="#,##0.00;[Red]\-#,##0.00;0.00"/>
    <numFmt numFmtId="183" formatCode="#,##0.0_ ;[Red]\-#,##0.0\ "/>
    <numFmt numFmtId="184" formatCode="\0#;&quot;-0&quot;#;00"/>
    <numFmt numFmtId="185" formatCode="#,##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1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8" fillId="21" borderId="0" applyNumberFormat="0" applyBorder="0" applyAlignment="0" applyProtection="0"/>
    <xf numFmtId="0" fontId="29" fillId="22" borderId="0" applyNumberFormat="0" applyBorder="0" applyAlignment="0" applyProtection="0"/>
    <xf numFmtId="0" fontId="8" fillId="23" borderId="0" applyNumberFormat="0" applyBorder="0" applyAlignment="0" applyProtection="0"/>
    <xf numFmtId="0" fontId="29" fillId="24" borderId="0" applyNumberFormat="0" applyBorder="0" applyAlignment="0" applyProtection="0"/>
    <xf numFmtId="0" fontId="8" fillId="25" borderId="0" applyNumberFormat="0" applyBorder="0" applyAlignment="0" applyProtection="0"/>
    <xf numFmtId="0" fontId="29" fillId="26" borderId="0" applyNumberFormat="0" applyBorder="0" applyAlignment="0" applyProtection="0"/>
    <xf numFmtId="0" fontId="8" fillId="27" borderId="0" applyNumberFormat="0" applyBorder="0" applyAlignment="0" applyProtection="0"/>
    <xf numFmtId="0" fontId="29" fillId="28" borderId="0" applyNumberFormat="0" applyBorder="0" applyAlignment="0" applyProtection="0"/>
    <xf numFmtId="0" fontId="8" fillId="29" borderId="0" applyNumberFormat="0" applyBorder="0" applyAlignment="0" applyProtection="0"/>
    <xf numFmtId="0" fontId="29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1" applyNumberFormat="0" applyAlignment="0" applyProtection="0"/>
    <xf numFmtId="0" fontId="9" fillId="33" borderId="2" applyNumberFormat="0" applyAlignment="0" applyProtection="0"/>
    <xf numFmtId="0" fontId="31" fillId="34" borderId="3" applyNumberFormat="0" applyAlignment="0" applyProtection="0"/>
    <xf numFmtId="0" fontId="10" fillId="35" borderId="4" applyNumberFormat="0" applyAlignment="0" applyProtection="0"/>
    <xf numFmtId="0" fontId="32" fillId="34" borderId="1" applyNumberFormat="0" applyAlignment="0" applyProtection="0"/>
    <xf numFmtId="0" fontId="11" fillId="35" borderId="2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5" applyNumberFormat="0" applyFill="0" applyAlignment="0" applyProtection="0"/>
    <xf numFmtId="0" fontId="12" fillId="0" borderId="6" applyNumberFormat="0" applyFill="0" applyAlignment="0" applyProtection="0"/>
    <xf numFmtId="0" fontId="35" fillId="0" borderId="7" applyNumberFormat="0" applyFill="0" applyAlignment="0" applyProtection="0"/>
    <xf numFmtId="0" fontId="13" fillId="0" borderId="8" applyNumberFormat="0" applyFill="0" applyAlignment="0" applyProtection="0"/>
    <xf numFmtId="0" fontId="36" fillId="0" borderId="9" applyNumberFormat="0" applyFill="0" applyAlignment="0" applyProtection="0"/>
    <xf numFmtId="0" fontId="14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15" fillId="0" borderId="12" applyNumberFormat="0" applyFill="0" applyAlignment="0" applyProtection="0"/>
    <xf numFmtId="0" fontId="38" fillId="36" borderId="13" applyNumberFormat="0" applyAlignment="0" applyProtection="0"/>
    <xf numFmtId="0" fontId="16" fillId="37" borderId="14" applyNumberFormat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38" borderId="0" applyNumberFormat="0" applyBorder="0" applyAlignment="0" applyProtection="0"/>
    <xf numFmtId="0" fontId="18" fillId="3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40" borderId="0" applyNumberFormat="0" applyBorder="0" applyAlignment="0" applyProtection="0"/>
    <xf numFmtId="0" fontId="19" fillId="41" borderId="0" applyNumberFormat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0" fillId="43" borderId="16" applyNumberFormat="0" applyAlignment="0" applyProtection="0"/>
    <xf numFmtId="9" fontId="1" fillId="0" borderId="0" applyFill="0" applyBorder="0" applyAlignment="0" applyProtection="0"/>
    <xf numFmtId="0" fontId="44" fillId="0" borderId="17" applyNumberFormat="0" applyFill="0" applyAlignment="0" applyProtection="0"/>
    <xf numFmtId="0" fontId="21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44" borderId="0" applyNumberFormat="0" applyBorder="0" applyAlignment="0" applyProtection="0"/>
    <xf numFmtId="0" fontId="23" fillId="45" borderId="0" applyNumberFormat="0" applyBorder="0" applyAlignment="0" applyProtection="0"/>
  </cellStyleXfs>
  <cellXfs count="424">
    <xf numFmtId="0" fontId="0" fillId="0" borderId="0" xfId="0" applyAlignment="1">
      <alignment/>
    </xf>
    <xf numFmtId="0" fontId="3" fillId="46" borderId="0" xfId="0" applyFont="1" applyFill="1" applyAlignment="1">
      <alignment vertical="center"/>
    </xf>
    <xf numFmtId="4" fontId="3" fillId="46" borderId="19" xfId="0" applyNumberFormat="1" applyFont="1" applyFill="1" applyBorder="1" applyAlignment="1">
      <alignment horizontal="right"/>
    </xf>
    <xf numFmtId="0" fontId="3" fillId="47" borderId="0" xfId="0" applyFont="1" applyFill="1" applyAlignment="1">
      <alignment vertical="center"/>
    </xf>
    <xf numFmtId="0" fontId="3" fillId="48" borderId="20" xfId="0" applyFont="1" applyFill="1" applyBorder="1" applyAlignment="1">
      <alignment horizontal="center" wrapText="1"/>
    </xf>
    <xf numFmtId="49" fontId="3" fillId="48" borderId="20" xfId="0" applyNumberFormat="1" applyFont="1" applyFill="1" applyBorder="1" applyAlignment="1">
      <alignment horizontal="center"/>
    </xf>
    <xf numFmtId="4" fontId="3" fillId="48" borderId="19" xfId="0" applyNumberFormat="1" applyFont="1" applyFill="1" applyBorder="1" applyAlignment="1">
      <alignment horizontal="right" wrapText="1"/>
    </xf>
    <xf numFmtId="0" fontId="3" fillId="48" borderId="0" xfId="0" applyFont="1" applyFill="1" applyAlignment="1">
      <alignment vertical="center"/>
    </xf>
    <xf numFmtId="49" fontId="3" fillId="48" borderId="21" xfId="0" applyNumberFormat="1" applyFont="1" applyFill="1" applyBorder="1" applyAlignment="1">
      <alignment horizontal="center"/>
    </xf>
    <xf numFmtId="0" fontId="3" fillId="46" borderId="20" xfId="70" applyNumberFormat="1" applyFont="1" applyFill="1" applyBorder="1" applyAlignment="1" applyProtection="1">
      <alignment horizontal="left" vertical="center" wrapText="1"/>
      <protection hidden="1"/>
    </xf>
    <xf numFmtId="49" fontId="3" fillId="46" borderId="20" xfId="0" applyNumberFormat="1" applyFont="1" applyFill="1" applyBorder="1" applyAlignment="1">
      <alignment horizontal="center"/>
    </xf>
    <xf numFmtId="49" fontId="3" fillId="46" borderId="22" xfId="0" applyNumberFormat="1" applyFont="1" applyFill="1" applyBorder="1" applyAlignment="1">
      <alignment horizontal="center"/>
    </xf>
    <xf numFmtId="49" fontId="3" fillId="46" borderId="21" xfId="0" applyNumberFormat="1" applyFont="1" applyFill="1" applyBorder="1" applyAlignment="1">
      <alignment horizontal="center"/>
    </xf>
    <xf numFmtId="49" fontId="3" fillId="46" borderId="23" xfId="0" applyNumberFormat="1" applyFont="1" applyFill="1" applyBorder="1" applyAlignment="1">
      <alignment horizontal="center"/>
    </xf>
    <xf numFmtId="0" fontId="3" fillId="47" borderId="19" xfId="0" applyFont="1" applyFill="1" applyBorder="1" applyAlignment="1">
      <alignment horizontal="center"/>
    </xf>
    <xf numFmtId="4" fontId="3" fillId="47" borderId="19" xfId="0" applyNumberFormat="1" applyFont="1" applyFill="1" applyBorder="1" applyAlignment="1">
      <alignment horizontal="right"/>
    </xf>
    <xf numFmtId="4" fontId="3" fillId="46" borderId="20" xfId="0" applyNumberFormat="1" applyFont="1" applyFill="1" applyBorder="1" applyAlignment="1">
      <alignment horizontal="right" wrapText="1"/>
    </xf>
    <xf numFmtId="0" fontId="3" fillId="48" borderId="19" xfId="70" applyNumberFormat="1" applyFont="1" applyFill="1" applyBorder="1" applyAlignment="1" applyProtection="1">
      <alignment horizontal="left" vertical="center" wrapText="1"/>
      <protection hidden="1"/>
    </xf>
    <xf numFmtId="49" fontId="3" fillId="48" borderId="22" xfId="0" applyNumberFormat="1" applyFont="1" applyFill="1" applyBorder="1" applyAlignment="1">
      <alignment horizontal="center"/>
    </xf>
    <xf numFmtId="49" fontId="3" fillId="48" borderId="23" xfId="0" applyNumberFormat="1" applyFont="1" applyFill="1" applyBorder="1" applyAlignment="1">
      <alignment horizontal="center"/>
    </xf>
    <xf numFmtId="0" fontId="3" fillId="48" borderId="19" xfId="0" applyFont="1" applyFill="1" applyBorder="1" applyAlignment="1">
      <alignment horizontal="center"/>
    </xf>
    <xf numFmtId="4" fontId="3" fillId="48" borderId="19" xfId="0" applyNumberFormat="1" applyFont="1" applyFill="1" applyBorder="1" applyAlignment="1">
      <alignment horizontal="right"/>
    </xf>
    <xf numFmtId="0" fontId="3" fillId="48" borderId="20" xfId="70" applyNumberFormat="1" applyFont="1" applyFill="1" applyBorder="1" applyAlignment="1" applyProtection="1">
      <alignment horizontal="left" vertical="center" wrapText="1"/>
      <protection hidden="1"/>
    </xf>
    <xf numFmtId="0" fontId="3" fillId="48" borderId="20" xfId="0" applyFont="1" applyFill="1" applyBorder="1" applyAlignment="1">
      <alignment horizontal="left" vertical="top" wrapText="1"/>
    </xf>
    <xf numFmtId="49" fontId="3" fillId="48" borderId="0" xfId="0" applyNumberFormat="1" applyFont="1" applyFill="1" applyBorder="1" applyAlignment="1">
      <alignment horizontal="center" wrapText="1"/>
    </xf>
    <xf numFmtId="0" fontId="3" fillId="46" borderId="20" xfId="0" applyFont="1" applyFill="1" applyBorder="1" applyAlignment="1">
      <alignment horizontal="left" vertical="top" wrapText="1"/>
    </xf>
    <xf numFmtId="49" fontId="3" fillId="46" borderId="22" xfId="0" applyNumberFormat="1" applyFont="1" applyFill="1" applyBorder="1" applyAlignment="1">
      <alignment horizontal="center" wrapText="1"/>
    </xf>
    <xf numFmtId="49" fontId="3" fillId="46" borderId="21" xfId="0" applyNumberFormat="1" applyFont="1" applyFill="1" applyBorder="1" applyAlignment="1">
      <alignment horizontal="center" wrapText="1"/>
    </xf>
    <xf numFmtId="49" fontId="3" fillId="47" borderId="23" xfId="0" applyNumberFormat="1" applyFont="1" applyFill="1" applyBorder="1" applyAlignment="1">
      <alignment horizontal="center"/>
    </xf>
    <xf numFmtId="0" fontId="3" fillId="46" borderId="19" xfId="0" applyFont="1" applyFill="1" applyBorder="1" applyAlignment="1">
      <alignment horizontal="center" wrapText="1"/>
    </xf>
    <xf numFmtId="4" fontId="3" fillId="46" borderId="19" xfId="0" applyNumberFormat="1" applyFont="1" applyFill="1" applyBorder="1" applyAlignment="1">
      <alignment horizontal="right" wrapText="1"/>
    </xf>
    <xf numFmtId="0" fontId="3" fillId="47" borderId="20" xfId="70" applyNumberFormat="1" applyFont="1" applyFill="1" applyBorder="1" applyAlignment="1" applyProtection="1">
      <alignment horizontal="left" vertical="center" wrapText="1"/>
      <protection hidden="1"/>
    </xf>
    <xf numFmtId="49" fontId="3" fillId="47" borderId="20" xfId="0" applyNumberFormat="1" applyFont="1" applyFill="1" applyBorder="1" applyAlignment="1">
      <alignment horizontal="center"/>
    </xf>
    <xf numFmtId="49" fontId="3" fillId="47" borderId="19" xfId="0" applyNumberFormat="1" applyFont="1" applyFill="1" applyBorder="1" applyAlignment="1">
      <alignment horizontal="center"/>
    </xf>
    <xf numFmtId="49" fontId="3" fillId="46" borderId="23" xfId="0" applyNumberFormat="1" applyFont="1" applyFill="1" applyBorder="1" applyAlignment="1">
      <alignment horizontal="center" wrapText="1"/>
    </xf>
    <xf numFmtId="49" fontId="3" fillId="46" borderId="24" xfId="0" applyNumberFormat="1" applyFont="1" applyFill="1" applyBorder="1" applyAlignment="1">
      <alignment horizontal="center" wrapText="1"/>
    </xf>
    <xf numFmtId="49" fontId="3" fillId="46" borderId="25" xfId="0" applyNumberFormat="1" applyFont="1" applyFill="1" applyBorder="1" applyAlignment="1">
      <alignment horizontal="center" wrapText="1"/>
    </xf>
    <xf numFmtId="49" fontId="3" fillId="46" borderId="19" xfId="0" applyNumberFormat="1" applyFont="1" applyFill="1" applyBorder="1" applyAlignment="1">
      <alignment horizontal="center"/>
    </xf>
    <xf numFmtId="4" fontId="3" fillId="46" borderId="20" xfId="0" applyNumberFormat="1" applyFont="1" applyFill="1" applyBorder="1" applyAlignment="1">
      <alignment horizontal="right"/>
    </xf>
    <xf numFmtId="0" fontId="3" fillId="47" borderId="20" xfId="0" applyFont="1" applyFill="1" applyBorder="1" applyAlignment="1">
      <alignment vertical="center" wrapText="1"/>
    </xf>
    <xf numFmtId="0" fontId="3" fillId="46" borderId="20" xfId="0" applyFont="1" applyFill="1" applyBorder="1" applyAlignment="1">
      <alignment horizontal="center" wrapText="1"/>
    </xf>
    <xf numFmtId="0" fontId="3" fillId="46" borderId="20" xfId="0" applyFont="1" applyFill="1" applyBorder="1" applyAlignment="1">
      <alignment horizontal="left" vertical="center" wrapText="1"/>
    </xf>
    <xf numFmtId="49" fontId="3" fillId="46" borderId="26" xfId="0" applyNumberFormat="1" applyFont="1" applyFill="1" applyBorder="1" applyAlignment="1">
      <alignment horizontal="center" wrapText="1"/>
    </xf>
    <xf numFmtId="0" fontId="3" fillId="46" borderId="19" xfId="0" applyFont="1" applyFill="1" applyBorder="1" applyAlignment="1">
      <alignment horizontal="center"/>
    </xf>
    <xf numFmtId="0" fontId="3" fillId="47" borderId="0" xfId="0" applyFont="1" applyFill="1" applyBorder="1" applyAlignment="1">
      <alignment horizontal="center" wrapText="1"/>
    </xf>
    <xf numFmtId="49" fontId="2" fillId="46" borderId="20" xfId="0" applyNumberFormat="1" applyFont="1" applyFill="1" applyBorder="1" applyAlignment="1">
      <alignment horizontal="center"/>
    </xf>
    <xf numFmtId="4" fontId="2" fillId="46" borderId="19" xfId="0" applyNumberFormat="1" applyFont="1" applyFill="1" applyBorder="1" applyAlignment="1">
      <alignment horizontal="right"/>
    </xf>
    <xf numFmtId="49" fontId="2" fillId="46" borderId="19" xfId="0" applyNumberFormat="1" applyFont="1" applyFill="1" applyBorder="1" applyAlignment="1">
      <alignment horizontal="center"/>
    </xf>
    <xf numFmtId="0" fontId="3" fillId="46" borderId="22" xfId="70" applyNumberFormat="1" applyFont="1" applyFill="1" applyBorder="1" applyAlignment="1" applyProtection="1">
      <alignment horizontal="left" vertical="center" wrapText="1"/>
      <protection hidden="1"/>
    </xf>
    <xf numFmtId="0" fontId="2" fillId="46" borderId="20" xfId="0" applyFont="1" applyFill="1" applyBorder="1" applyAlignment="1">
      <alignment horizontal="left" vertical="center" wrapText="1"/>
    </xf>
    <xf numFmtId="0" fontId="3" fillId="46" borderId="20" xfId="0" applyFont="1" applyFill="1" applyBorder="1" applyAlignment="1">
      <alignment vertical="center" wrapText="1"/>
    </xf>
    <xf numFmtId="49" fontId="3" fillId="46" borderId="0" xfId="0" applyNumberFormat="1" applyFont="1" applyFill="1" applyBorder="1" applyAlignment="1">
      <alignment horizontal="center"/>
    </xf>
    <xf numFmtId="0" fontId="3" fillId="46" borderId="22" xfId="70" applyNumberFormat="1" applyFont="1" applyFill="1" applyBorder="1" applyAlignment="1" applyProtection="1">
      <alignment horizontal="left" wrapText="1"/>
      <protection hidden="1"/>
    </xf>
    <xf numFmtId="0" fontId="3" fillId="46" borderId="20" xfId="0" applyFont="1" applyFill="1" applyBorder="1" applyAlignment="1" applyProtection="1">
      <alignment horizontal="left" vertical="center" wrapText="1"/>
      <protection/>
    </xf>
    <xf numFmtId="49" fontId="3" fillId="46" borderId="0" xfId="0" applyNumberFormat="1" applyFont="1" applyFill="1" applyBorder="1" applyAlignment="1">
      <alignment horizontal="center" wrapText="1"/>
    </xf>
    <xf numFmtId="49" fontId="3" fillId="46" borderId="27" xfId="0" applyNumberFormat="1" applyFont="1" applyFill="1" applyBorder="1" applyAlignment="1">
      <alignment horizontal="center" wrapText="1"/>
    </xf>
    <xf numFmtId="0" fontId="3" fillId="47" borderId="20" xfId="0" applyFont="1" applyFill="1" applyBorder="1" applyAlignment="1">
      <alignment horizontal="left" vertical="center" wrapText="1"/>
    </xf>
    <xf numFmtId="49" fontId="3" fillId="47" borderId="22" xfId="0" applyNumberFormat="1" applyFont="1" applyFill="1" applyBorder="1" applyAlignment="1">
      <alignment horizontal="center"/>
    </xf>
    <xf numFmtId="49" fontId="3" fillId="47" borderId="21" xfId="0" applyNumberFormat="1" applyFont="1" applyFill="1" applyBorder="1" applyAlignment="1">
      <alignment horizontal="center"/>
    </xf>
    <xf numFmtId="49" fontId="3" fillId="47" borderId="0" xfId="0" applyNumberFormat="1" applyFont="1" applyFill="1" applyBorder="1" applyAlignment="1">
      <alignment horizontal="center"/>
    </xf>
    <xf numFmtId="0" fontId="3" fillId="46" borderId="20" xfId="0" applyFont="1" applyFill="1" applyBorder="1" applyAlignment="1">
      <alignment horizontal="center"/>
    </xf>
    <xf numFmtId="49" fontId="3" fillId="46" borderId="28" xfId="0" applyNumberFormat="1" applyFont="1" applyFill="1" applyBorder="1" applyAlignment="1">
      <alignment horizontal="center"/>
    </xf>
    <xf numFmtId="49" fontId="3" fillId="46" borderId="27" xfId="0" applyNumberFormat="1" applyFont="1" applyFill="1" applyBorder="1" applyAlignment="1">
      <alignment horizontal="center"/>
    </xf>
    <xf numFmtId="49" fontId="3" fillId="47" borderId="29" xfId="0" applyNumberFormat="1" applyFont="1" applyFill="1" applyBorder="1" applyAlignment="1">
      <alignment/>
    </xf>
    <xf numFmtId="49" fontId="3" fillId="47" borderId="30" xfId="0" applyNumberFormat="1" applyFont="1" applyFill="1" applyBorder="1" applyAlignment="1">
      <alignment/>
    </xf>
    <xf numFmtId="49" fontId="3" fillId="46" borderId="31" xfId="0" applyNumberFormat="1" applyFont="1" applyFill="1" applyBorder="1" applyAlignment="1">
      <alignment horizontal="center"/>
    </xf>
    <xf numFmtId="49" fontId="3" fillId="47" borderId="0" xfId="0" applyNumberFormat="1" applyFont="1" applyFill="1" applyAlignment="1">
      <alignment/>
    </xf>
    <xf numFmtId="49" fontId="3" fillId="47" borderId="22" xfId="0" applyNumberFormat="1" applyFont="1" applyFill="1" applyBorder="1" applyAlignment="1">
      <alignment/>
    </xf>
    <xf numFmtId="49" fontId="3" fillId="47" borderId="21" xfId="0" applyNumberFormat="1" applyFont="1" applyFill="1" applyBorder="1" applyAlignment="1">
      <alignment/>
    </xf>
    <xf numFmtId="0" fontId="3" fillId="47" borderId="22" xfId="70" applyNumberFormat="1" applyFont="1" applyFill="1" applyBorder="1" applyAlignment="1" applyProtection="1">
      <alignment horizontal="left" vertical="center" wrapText="1"/>
      <protection hidden="1"/>
    </xf>
    <xf numFmtId="49" fontId="3" fillId="46" borderId="20" xfId="0" applyNumberFormat="1" applyFont="1" applyFill="1" applyBorder="1" applyAlignment="1">
      <alignment vertical="center" wrapText="1"/>
    </xf>
    <xf numFmtId="49" fontId="3" fillId="47" borderId="22" xfId="0" applyNumberFormat="1" applyFont="1" applyFill="1" applyBorder="1" applyAlignment="1">
      <alignment horizontal="center" wrapText="1"/>
    </xf>
    <xf numFmtId="49" fontId="3" fillId="47" borderId="21" xfId="0" applyNumberFormat="1" applyFont="1" applyFill="1" applyBorder="1" applyAlignment="1">
      <alignment horizontal="center" wrapText="1"/>
    </xf>
    <xf numFmtId="49" fontId="3" fillId="47" borderId="23" xfId="0" applyNumberFormat="1" applyFont="1" applyFill="1" applyBorder="1" applyAlignment="1">
      <alignment horizontal="center" wrapText="1"/>
    </xf>
    <xf numFmtId="49" fontId="3" fillId="47" borderId="32" xfId="0" applyNumberFormat="1" applyFont="1" applyFill="1" applyBorder="1" applyAlignment="1">
      <alignment horizontal="center"/>
    </xf>
    <xf numFmtId="4" fontId="3" fillId="47" borderId="20" xfId="0" applyNumberFormat="1" applyFont="1" applyFill="1" applyBorder="1" applyAlignment="1">
      <alignment horizontal="right"/>
    </xf>
    <xf numFmtId="49" fontId="3" fillId="46" borderId="28" xfId="0" applyNumberFormat="1" applyFont="1" applyFill="1" applyBorder="1" applyAlignment="1">
      <alignment horizontal="center" wrapText="1"/>
    </xf>
    <xf numFmtId="0" fontId="3" fillId="47" borderId="20" xfId="0" applyFont="1" applyFill="1" applyBorder="1" applyAlignment="1" applyProtection="1">
      <alignment vertical="center" wrapText="1"/>
      <protection/>
    </xf>
    <xf numFmtId="0" fontId="3" fillId="46" borderId="20" xfId="0" applyFont="1" applyFill="1" applyBorder="1" applyAlignment="1">
      <alignment horizontal="justify" vertical="center"/>
    </xf>
    <xf numFmtId="0" fontId="3" fillId="46" borderId="20" xfId="0" applyFont="1" applyFill="1" applyBorder="1" applyAlignment="1" applyProtection="1">
      <alignment vertical="center" wrapText="1"/>
      <protection/>
    </xf>
    <xf numFmtId="0" fontId="3" fillId="46" borderId="20" xfId="0" applyFont="1" applyFill="1" applyBorder="1" applyAlignment="1">
      <alignment horizontal="center" vertical="top" wrapText="1"/>
    </xf>
    <xf numFmtId="0" fontId="3" fillId="46" borderId="24" xfId="0" applyFont="1" applyFill="1" applyBorder="1" applyAlignment="1">
      <alignment horizontal="center"/>
    </xf>
    <xf numFmtId="0" fontId="3" fillId="46" borderId="24" xfId="0" applyFont="1" applyFill="1" applyBorder="1" applyAlignment="1">
      <alignment horizontal="center" vertical="center"/>
    </xf>
    <xf numFmtId="49" fontId="3" fillId="46" borderId="21" xfId="0" applyNumberFormat="1" applyFont="1" applyFill="1" applyBorder="1" applyAlignment="1">
      <alignment horizontal="center" vertical="center" wrapText="1"/>
    </xf>
    <xf numFmtId="49" fontId="3" fillId="46" borderId="31" xfId="0" applyNumberFormat="1" applyFont="1" applyFill="1" applyBorder="1" applyAlignment="1">
      <alignment horizontal="center" wrapText="1"/>
    </xf>
    <xf numFmtId="49" fontId="3" fillId="48" borderId="33" xfId="0" applyNumberFormat="1" applyFont="1" applyFill="1" applyBorder="1" applyAlignment="1">
      <alignment horizontal="center" wrapText="1"/>
    </xf>
    <xf numFmtId="0" fontId="3" fillId="46" borderId="20" xfId="0" applyFont="1" applyFill="1" applyBorder="1" applyAlignment="1">
      <alignment vertical="center"/>
    </xf>
    <xf numFmtId="0" fontId="3" fillId="46" borderId="24" xfId="0" applyFont="1" applyFill="1" applyBorder="1" applyAlignment="1">
      <alignment horizontal="left" vertical="center" wrapText="1"/>
    </xf>
    <xf numFmtId="0" fontId="3" fillId="46" borderId="0" xfId="0" applyFont="1" applyFill="1" applyAlignment="1">
      <alignment vertical="center" wrapText="1"/>
    </xf>
    <xf numFmtId="49" fontId="3" fillId="46" borderId="32" xfId="0" applyNumberFormat="1" applyFont="1" applyFill="1" applyBorder="1" applyAlignment="1">
      <alignment horizontal="center"/>
    </xf>
    <xf numFmtId="49" fontId="3" fillId="46" borderId="29" xfId="0" applyNumberFormat="1" applyFont="1" applyFill="1" applyBorder="1" applyAlignment="1">
      <alignment horizontal="center" wrapText="1"/>
    </xf>
    <xf numFmtId="49" fontId="3" fillId="46" borderId="30" xfId="0" applyNumberFormat="1" applyFont="1" applyFill="1" applyBorder="1" applyAlignment="1">
      <alignment horizontal="center" wrapText="1"/>
    </xf>
    <xf numFmtId="4" fontId="2" fillId="47" borderId="20" xfId="0" applyNumberFormat="1" applyFont="1" applyFill="1" applyBorder="1" applyAlignment="1">
      <alignment horizontal="right"/>
    </xf>
    <xf numFmtId="0" fontId="3" fillId="47" borderId="0" xfId="0" applyFont="1" applyFill="1" applyAlignment="1">
      <alignment horizontal="left" vertical="center"/>
    </xf>
    <xf numFmtId="2" fontId="3" fillId="47" borderId="0" xfId="0" applyNumberFormat="1" applyFont="1" applyFill="1" applyAlignment="1">
      <alignment vertical="center"/>
    </xf>
    <xf numFmtId="0" fontId="3" fillId="47" borderId="0" xfId="0" applyFont="1" applyFill="1" applyAlignment="1">
      <alignment horizontal="right" vertical="center"/>
    </xf>
    <xf numFmtId="0" fontId="3" fillId="47" borderId="0" xfId="0" applyFont="1" applyFill="1" applyBorder="1" applyAlignment="1">
      <alignment vertical="center"/>
    </xf>
    <xf numFmtId="0" fontId="3" fillId="47" borderId="25" xfId="0" applyFont="1" applyFill="1" applyBorder="1" applyAlignment="1">
      <alignment vertical="center"/>
    </xf>
    <xf numFmtId="0" fontId="3" fillId="46" borderId="28" xfId="0" applyFont="1" applyFill="1" applyBorder="1" applyAlignment="1">
      <alignment vertical="center"/>
    </xf>
    <xf numFmtId="0" fontId="3" fillId="46" borderId="28" xfId="0" applyFont="1" applyFill="1" applyBorder="1" applyAlignment="1">
      <alignment horizontal="center" vertical="center"/>
    </xf>
    <xf numFmtId="0" fontId="3" fillId="46" borderId="32" xfId="0" applyFont="1" applyFill="1" applyBorder="1" applyAlignment="1">
      <alignment horizontal="center" vertical="center"/>
    </xf>
    <xf numFmtId="0" fontId="3" fillId="46" borderId="34" xfId="0" applyFont="1" applyFill="1" applyBorder="1" applyAlignment="1">
      <alignment horizontal="center" vertical="center"/>
    </xf>
    <xf numFmtId="0" fontId="3" fillId="46" borderId="35" xfId="0" applyFont="1" applyFill="1" applyBorder="1" applyAlignment="1">
      <alignment horizontal="center" vertical="center"/>
    </xf>
    <xf numFmtId="0" fontId="3" fillId="46" borderId="24" xfId="0" applyFont="1" applyFill="1" applyBorder="1" applyAlignment="1">
      <alignment vertical="center"/>
    </xf>
    <xf numFmtId="14" fontId="3" fillId="46" borderId="19" xfId="0" applyNumberFormat="1" applyFont="1" applyFill="1" applyBorder="1" applyAlignment="1">
      <alignment horizontal="center" vertical="center"/>
    </xf>
    <xf numFmtId="0" fontId="3" fillId="46" borderId="19" xfId="0" applyFont="1" applyFill="1" applyBorder="1" applyAlignment="1">
      <alignment horizontal="center" vertical="center"/>
    </xf>
    <xf numFmtId="0" fontId="4" fillId="46" borderId="24" xfId="0" applyFont="1" applyFill="1" applyBorder="1" applyAlignment="1">
      <alignment horizontal="center" vertical="center"/>
    </xf>
    <xf numFmtId="49" fontId="4" fillId="46" borderId="19" xfId="0" applyNumberFormat="1" applyFont="1" applyFill="1" applyBorder="1" applyAlignment="1">
      <alignment horizontal="center" vertical="center"/>
    </xf>
    <xf numFmtId="0" fontId="4" fillId="46" borderId="19" xfId="0" applyFont="1" applyFill="1" applyBorder="1" applyAlignment="1">
      <alignment horizontal="center" vertical="center"/>
    </xf>
    <xf numFmtId="49" fontId="3" fillId="46" borderId="22" xfId="0" applyNumberFormat="1" applyFont="1" applyFill="1" applyBorder="1" applyAlignment="1">
      <alignment horizontal="center" vertical="center" wrapText="1"/>
    </xf>
    <xf numFmtId="49" fontId="3" fillId="46" borderId="23" xfId="0" applyNumberFormat="1" applyFont="1" applyFill="1" applyBorder="1" applyAlignment="1">
      <alignment horizontal="center" vertical="center" wrapText="1"/>
    </xf>
    <xf numFmtId="0" fontId="3" fillId="46" borderId="22" xfId="0" applyFont="1" applyFill="1" applyBorder="1" applyAlignment="1">
      <alignment horizontal="left" vertical="center" wrapText="1"/>
    </xf>
    <xf numFmtId="0" fontId="2" fillId="46" borderId="24" xfId="0" applyFont="1" applyFill="1" applyBorder="1" applyAlignment="1">
      <alignment horizontal="left" vertical="center" wrapText="1"/>
    </xf>
    <xf numFmtId="0" fontId="2" fillId="46" borderId="24" xfId="0" applyFont="1" applyFill="1" applyBorder="1" applyAlignment="1">
      <alignment horizontal="center"/>
    </xf>
    <xf numFmtId="0" fontId="3" fillId="47" borderId="20" xfId="0" applyNumberFormat="1" applyFont="1" applyFill="1" applyBorder="1" applyAlignment="1" applyProtection="1">
      <alignment horizontal="left" vertical="center" wrapText="1"/>
      <protection/>
    </xf>
    <xf numFmtId="0" fontId="3" fillId="46" borderId="19" xfId="0" applyFont="1" applyFill="1" applyBorder="1" applyAlignment="1">
      <alignment horizontal="left" vertical="center" wrapText="1"/>
    </xf>
    <xf numFmtId="0" fontId="3" fillId="46" borderId="32" xfId="70" applyNumberFormat="1" applyFont="1" applyFill="1" applyBorder="1" applyAlignment="1" applyProtection="1">
      <alignment horizontal="left" vertical="center" wrapText="1"/>
      <protection hidden="1"/>
    </xf>
    <xf numFmtId="0" fontId="3" fillId="46" borderId="24" xfId="70" applyNumberFormat="1" applyFont="1" applyFill="1" applyBorder="1" applyAlignment="1" applyProtection="1">
      <alignment horizontal="left" vertical="center" wrapText="1"/>
      <protection hidden="1"/>
    </xf>
    <xf numFmtId="0" fontId="2" fillId="47" borderId="22" xfId="0" applyFont="1" applyFill="1" applyBorder="1" applyAlignment="1">
      <alignment horizontal="left" wrapText="1"/>
    </xf>
    <xf numFmtId="49" fontId="3" fillId="47" borderId="0" xfId="0" applyNumberFormat="1" applyFont="1" applyFill="1" applyAlignment="1">
      <alignment horizontal="center" vertical="center"/>
    </xf>
    <xf numFmtId="49" fontId="3" fillId="47" borderId="29" xfId="0" applyNumberFormat="1" applyFont="1" applyFill="1" applyBorder="1" applyAlignment="1">
      <alignment horizontal="center"/>
    </xf>
    <xf numFmtId="49" fontId="3" fillId="47" borderId="30" xfId="0" applyNumberFormat="1" applyFont="1" applyFill="1" applyBorder="1" applyAlignment="1">
      <alignment horizontal="center"/>
    </xf>
    <xf numFmtId="49" fontId="3" fillId="47" borderId="31" xfId="0" applyNumberFormat="1" applyFont="1" applyFill="1" applyBorder="1" applyAlignment="1">
      <alignment horizontal="center"/>
    </xf>
    <xf numFmtId="49" fontId="3" fillId="46" borderId="36" xfId="0" applyNumberFormat="1" applyFont="1" applyFill="1" applyBorder="1" applyAlignment="1">
      <alignment horizontal="center" wrapText="1"/>
    </xf>
    <xf numFmtId="49" fontId="3" fillId="46" borderId="37" xfId="0" applyNumberFormat="1" applyFont="1" applyFill="1" applyBorder="1" applyAlignment="1">
      <alignment horizontal="center" wrapText="1"/>
    </xf>
    <xf numFmtId="49" fontId="3" fillId="46" borderId="38" xfId="0" applyNumberFormat="1" applyFont="1" applyFill="1" applyBorder="1" applyAlignment="1">
      <alignment horizontal="center" wrapText="1"/>
    </xf>
    <xf numFmtId="49" fontId="3" fillId="46" borderId="29" xfId="0" applyNumberFormat="1" applyFont="1" applyFill="1" applyBorder="1" applyAlignment="1">
      <alignment horizontal="center"/>
    </xf>
    <xf numFmtId="49" fontId="3" fillId="46" borderId="30" xfId="0" applyNumberFormat="1" applyFont="1" applyFill="1" applyBorder="1" applyAlignment="1">
      <alignment horizontal="center"/>
    </xf>
    <xf numFmtId="0" fontId="3" fillId="46" borderId="39" xfId="70" applyNumberFormat="1" applyFont="1" applyFill="1" applyBorder="1" applyAlignment="1" applyProtection="1">
      <alignment horizontal="left" vertical="center" wrapText="1"/>
      <protection hidden="1"/>
    </xf>
    <xf numFmtId="49" fontId="3" fillId="46" borderId="39" xfId="0" applyNumberFormat="1" applyFont="1" applyFill="1" applyBorder="1" applyAlignment="1">
      <alignment horizontal="center"/>
    </xf>
    <xf numFmtId="49" fontId="3" fillId="46" borderId="33" xfId="0" applyNumberFormat="1" applyFont="1" applyFill="1" applyBorder="1" applyAlignment="1">
      <alignment horizontal="center" wrapText="1"/>
    </xf>
    <xf numFmtId="49" fontId="3" fillId="47" borderId="0" xfId="0" applyNumberFormat="1" applyFont="1" applyFill="1" applyAlignment="1">
      <alignment horizontal="center"/>
    </xf>
    <xf numFmtId="49" fontId="3" fillId="48" borderId="34" xfId="0" applyNumberFormat="1" applyFont="1" applyFill="1" applyBorder="1" applyAlignment="1">
      <alignment horizontal="center" wrapText="1"/>
    </xf>
    <xf numFmtId="49" fontId="3" fillId="48" borderId="40" xfId="0" applyNumberFormat="1" applyFont="1" applyFill="1" applyBorder="1" applyAlignment="1">
      <alignment horizontal="center" wrapText="1"/>
    </xf>
    <xf numFmtId="49" fontId="3" fillId="48" borderId="29" xfId="0" applyNumberFormat="1" applyFont="1" applyFill="1" applyBorder="1" applyAlignment="1">
      <alignment horizontal="center" wrapText="1"/>
    </xf>
    <xf numFmtId="49" fontId="3" fillId="48" borderId="30" xfId="0" applyNumberFormat="1" applyFont="1" applyFill="1" applyBorder="1" applyAlignment="1">
      <alignment horizontal="center" wrapText="1"/>
    </xf>
    <xf numFmtId="0" fontId="2" fillId="46" borderId="20" xfId="0" applyFont="1" applyFill="1" applyBorder="1" applyAlignment="1">
      <alignment vertical="center" wrapText="1"/>
    </xf>
    <xf numFmtId="0" fontId="3" fillId="46" borderId="39" xfId="0" applyFont="1" applyFill="1" applyBorder="1" applyAlignment="1">
      <alignment vertical="center" wrapText="1"/>
    </xf>
    <xf numFmtId="0" fontId="3" fillId="46" borderId="35" xfId="70" applyNumberFormat="1" applyFont="1" applyFill="1" applyBorder="1" applyAlignment="1" applyProtection="1">
      <alignment horizontal="left" vertical="center" wrapText="1"/>
      <protection hidden="1"/>
    </xf>
    <xf numFmtId="0" fontId="2" fillId="46" borderId="20" xfId="70" applyNumberFormat="1" applyFont="1" applyFill="1" applyBorder="1" applyAlignment="1" applyProtection="1">
      <alignment horizontal="left" vertical="center" wrapText="1"/>
      <protection hidden="1"/>
    </xf>
    <xf numFmtId="49" fontId="3" fillId="47" borderId="29" xfId="0" applyNumberFormat="1" applyFont="1" applyFill="1" applyBorder="1" applyAlignment="1">
      <alignment horizontal="center" wrapText="1"/>
    </xf>
    <xf numFmtId="49" fontId="3" fillId="47" borderId="30" xfId="0" applyNumberFormat="1" applyFont="1" applyFill="1" applyBorder="1" applyAlignment="1">
      <alignment horizontal="center" wrapText="1"/>
    </xf>
    <xf numFmtId="49" fontId="3" fillId="47" borderId="31" xfId="0" applyNumberFormat="1" applyFont="1" applyFill="1" applyBorder="1" applyAlignment="1">
      <alignment horizontal="center" wrapText="1"/>
    </xf>
    <xf numFmtId="0" fontId="3" fillId="46" borderId="20" xfId="0" applyFont="1" applyFill="1" applyBorder="1" applyAlignment="1">
      <alignment wrapText="1"/>
    </xf>
    <xf numFmtId="49" fontId="3" fillId="47" borderId="39" xfId="0" applyNumberFormat="1" applyFont="1" applyFill="1" applyBorder="1" applyAlignment="1">
      <alignment horizontal="center"/>
    </xf>
    <xf numFmtId="49" fontId="3" fillId="46" borderId="41" xfId="0" applyNumberFormat="1" applyFont="1" applyFill="1" applyBorder="1" applyAlignment="1">
      <alignment horizontal="center"/>
    </xf>
    <xf numFmtId="49" fontId="3" fillId="46" borderId="42" xfId="0" applyNumberFormat="1" applyFont="1" applyFill="1" applyBorder="1" applyAlignment="1">
      <alignment horizontal="center"/>
    </xf>
    <xf numFmtId="49" fontId="3" fillId="46" borderId="43" xfId="0" applyNumberFormat="1" applyFont="1" applyFill="1" applyBorder="1" applyAlignment="1">
      <alignment horizontal="center"/>
    </xf>
    <xf numFmtId="49" fontId="3" fillId="47" borderId="24" xfId="0" applyNumberFormat="1" applyFont="1" applyFill="1" applyBorder="1" applyAlignment="1">
      <alignment horizontal="center"/>
    </xf>
    <xf numFmtId="49" fontId="3" fillId="47" borderId="25" xfId="0" applyNumberFormat="1" applyFont="1" applyFill="1" applyBorder="1" applyAlignment="1">
      <alignment horizontal="center"/>
    </xf>
    <xf numFmtId="49" fontId="3" fillId="47" borderId="26" xfId="0" applyNumberFormat="1" applyFont="1" applyFill="1" applyBorder="1" applyAlignment="1">
      <alignment horizontal="center"/>
    </xf>
    <xf numFmtId="49" fontId="3" fillId="46" borderId="33" xfId="0" applyNumberFormat="1" applyFont="1" applyFill="1" applyBorder="1" applyAlignment="1">
      <alignment horizontal="center"/>
    </xf>
    <xf numFmtId="49" fontId="3" fillId="46" borderId="26" xfId="0" applyNumberFormat="1" applyFont="1" applyFill="1" applyBorder="1" applyAlignment="1">
      <alignment horizontal="center"/>
    </xf>
    <xf numFmtId="4" fontId="3" fillId="47" borderId="20" xfId="0" applyNumberFormat="1" applyFont="1" applyFill="1" applyBorder="1" applyAlignment="1">
      <alignment horizontal="right" wrapText="1"/>
    </xf>
    <xf numFmtId="49" fontId="3" fillId="46" borderId="44" xfId="0" applyNumberFormat="1" applyFont="1" applyFill="1" applyBorder="1" applyAlignment="1">
      <alignment horizontal="center" wrapText="1"/>
    </xf>
    <xf numFmtId="49" fontId="3" fillId="46" borderId="45" xfId="0" applyNumberFormat="1" applyFont="1" applyFill="1" applyBorder="1" applyAlignment="1">
      <alignment horizontal="center" wrapText="1"/>
    </xf>
    <xf numFmtId="0" fontId="3" fillId="47" borderId="39" xfId="0" applyFont="1" applyFill="1" applyBorder="1" applyAlignment="1">
      <alignment vertical="center" wrapText="1"/>
    </xf>
    <xf numFmtId="0" fontId="3" fillId="46" borderId="19" xfId="70" applyNumberFormat="1" applyFont="1" applyFill="1" applyBorder="1" applyAlignment="1" applyProtection="1">
      <alignment horizontal="left" vertical="center" wrapText="1"/>
      <protection hidden="1"/>
    </xf>
    <xf numFmtId="4" fontId="3" fillId="47" borderId="19" xfId="0" applyNumberFormat="1" applyFont="1" applyFill="1" applyBorder="1" applyAlignment="1">
      <alignment horizontal="right" wrapText="1"/>
    </xf>
    <xf numFmtId="0" fontId="3" fillId="46" borderId="46" xfId="0" applyFont="1" applyFill="1" applyBorder="1" applyAlignment="1">
      <alignment vertical="center" wrapText="1"/>
    </xf>
    <xf numFmtId="0" fontId="3" fillId="46" borderId="47" xfId="0" applyFont="1" applyFill="1" applyBorder="1" applyAlignment="1">
      <alignment vertical="center" wrapText="1"/>
    </xf>
    <xf numFmtId="0" fontId="3" fillId="46" borderId="48" xfId="0" applyFont="1" applyFill="1" applyBorder="1" applyAlignment="1">
      <alignment vertical="center" wrapText="1"/>
    </xf>
    <xf numFmtId="0" fontId="3" fillId="47" borderId="0" xfId="0" applyFont="1" applyFill="1" applyAlignment="1">
      <alignment/>
    </xf>
    <xf numFmtId="2" fontId="3" fillId="47" borderId="0" xfId="0" applyNumberFormat="1" applyFont="1" applyFill="1" applyAlignment="1">
      <alignment/>
    </xf>
    <xf numFmtId="0" fontId="3" fillId="47" borderId="0" xfId="0" applyFont="1" applyFill="1" applyAlignment="1">
      <alignment/>
    </xf>
    <xf numFmtId="2" fontId="3" fillId="47" borderId="0" xfId="0" applyNumberFormat="1" applyFont="1" applyFill="1" applyAlignment="1">
      <alignment horizontal="left"/>
    </xf>
    <xf numFmtId="0" fontId="2" fillId="47" borderId="0" xfId="0" applyFont="1" applyFill="1" applyAlignment="1">
      <alignment horizontal="right"/>
    </xf>
    <xf numFmtId="0" fontId="2" fillId="47" borderId="0" xfId="0" applyFont="1" applyFill="1" applyBorder="1" applyAlignment="1">
      <alignment horizontal="center" wrapText="1"/>
    </xf>
    <xf numFmtId="0" fontId="3" fillId="47" borderId="0" xfId="0" applyFont="1" applyFill="1" applyAlignment="1">
      <alignment horizontal="center" wrapText="1"/>
    </xf>
    <xf numFmtId="2" fontId="3" fillId="47" borderId="0" xfId="0" applyNumberFormat="1" applyFont="1" applyFill="1" applyAlignment="1">
      <alignment horizontal="center" wrapText="1"/>
    </xf>
    <xf numFmtId="0" fontId="2" fillId="47" borderId="0" xfId="0" applyFont="1" applyFill="1" applyBorder="1" applyAlignment="1">
      <alignment/>
    </xf>
    <xf numFmtId="0" fontId="3" fillId="47" borderId="0" xfId="0" applyFont="1" applyFill="1" applyBorder="1" applyAlignment="1">
      <alignment/>
    </xf>
    <xf numFmtId="0" fontId="2" fillId="47" borderId="25" xfId="0" applyFont="1" applyFill="1" applyBorder="1" applyAlignment="1">
      <alignment/>
    </xf>
    <xf numFmtId="0" fontId="3" fillId="47" borderId="28" xfId="0" applyFont="1" applyFill="1" applyBorder="1" applyAlignment="1">
      <alignment horizontal="center"/>
    </xf>
    <xf numFmtId="0" fontId="3" fillId="47" borderId="32" xfId="0" applyFont="1" applyFill="1" applyBorder="1" applyAlignment="1">
      <alignment horizontal="center"/>
    </xf>
    <xf numFmtId="0" fontId="3" fillId="47" borderId="34" xfId="0" applyFont="1" applyFill="1" applyBorder="1" applyAlignment="1">
      <alignment horizontal="center"/>
    </xf>
    <xf numFmtId="0" fontId="3" fillId="47" borderId="35" xfId="0" applyFont="1" applyFill="1" applyBorder="1" applyAlignment="1">
      <alignment horizontal="center"/>
    </xf>
    <xf numFmtId="0" fontId="3" fillId="47" borderId="24" xfId="0" applyFont="1" applyFill="1" applyBorder="1" applyAlignment="1">
      <alignment horizontal="center"/>
    </xf>
    <xf numFmtId="14" fontId="3" fillId="47" borderId="19" xfId="0" applyNumberFormat="1" applyFont="1" applyFill="1" applyBorder="1" applyAlignment="1">
      <alignment horizontal="center"/>
    </xf>
    <xf numFmtId="0" fontId="3" fillId="46" borderId="20" xfId="0" applyNumberFormat="1" applyFont="1" applyFill="1" applyBorder="1" applyAlignment="1">
      <alignment horizontal="center" vertical="center"/>
    </xf>
    <xf numFmtId="0" fontId="2" fillId="46" borderId="19" xfId="0" applyFont="1" applyFill="1" applyBorder="1" applyAlignment="1">
      <alignment horizontal="center"/>
    </xf>
    <xf numFmtId="0" fontId="2" fillId="46" borderId="22" xfId="70" applyNumberFormat="1" applyFont="1" applyFill="1" applyBorder="1" applyAlignment="1" applyProtection="1">
      <alignment horizontal="left" vertical="center" wrapText="1"/>
      <protection hidden="1"/>
    </xf>
    <xf numFmtId="0" fontId="2" fillId="47" borderId="20" xfId="0" applyNumberFormat="1" applyFont="1" applyFill="1" applyBorder="1" applyAlignment="1" applyProtection="1">
      <alignment horizontal="left" vertical="center" wrapText="1"/>
      <protection/>
    </xf>
    <xf numFmtId="49" fontId="2" fillId="46" borderId="20" xfId="0" applyNumberFormat="1" applyFont="1" applyFill="1" applyBorder="1" applyAlignment="1">
      <alignment horizontal="center" vertical="center"/>
    </xf>
    <xf numFmtId="0" fontId="3" fillId="47" borderId="39" xfId="70" applyNumberFormat="1" applyFont="1" applyFill="1" applyBorder="1" applyAlignment="1" applyProtection="1">
      <alignment horizontal="left" vertical="center" wrapText="1"/>
      <protection hidden="1"/>
    </xf>
    <xf numFmtId="0" fontId="2" fillId="46" borderId="32" xfId="70" applyNumberFormat="1" applyFont="1" applyFill="1" applyBorder="1" applyAlignment="1" applyProtection="1">
      <alignment horizontal="left" vertical="center" wrapText="1"/>
      <protection hidden="1"/>
    </xf>
    <xf numFmtId="4" fontId="2" fillId="46" borderId="20" xfId="0" applyNumberFormat="1" applyFont="1" applyFill="1" applyBorder="1" applyAlignment="1">
      <alignment horizontal="right"/>
    </xf>
    <xf numFmtId="0" fontId="2" fillId="46" borderId="20" xfId="0" applyFont="1" applyFill="1" applyBorder="1" applyAlignment="1">
      <alignment horizontal="center"/>
    </xf>
    <xf numFmtId="49" fontId="2" fillId="46" borderId="22" xfId="0" applyNumberFormat="1" applyFont="1" applyFill="1" applyBorder="1" applyAlignment="1">
      <alignment horizontal="center"/>
    </xf>
    <xf numFmtId="0" fontId="2" fillId="47" borderId="22" xfId="70" applyNumberFormat="1" applyFont="1" applyFill="1" applyBorder="1" applyAlignment="1" applyProtection="1">
      <alignment horizontal="left" vertical="center" wrapText="1"/>
      <protection hidden="1"/>
    </xf>
    <xf numFmtId="49" fontId="2" fillId="46" borderId="24" xfId="0" applyNumberFormat="1" applyFont="1" applyFill="1" applyBorder="1" applyAlignment="1">
      <alignment horizontal="center"/>
    </xf>
    <xf numFmtId="4" fontId="2" fillId="47" borderId="19" xfId="0" applyNumberFormat="1" applyFont="1" applyFill="1" applyBorder="1" applyAlignment="1">
      <alignment horizontal="right"/>
    </xf>
    <xf numFmtId="0" fontId="2" fillId="47" borderId="20" xfId="0" applyFont="1" applyFill="1" applyBorder="1" applyAlignment="1">
      <alignment horizontal="left" vertical="center" wrapText="1"/>
    </xf>
    <xf numFmtId="0" fontId="3" fillId="47" borderId="20" xfId="0" applyFont="1" applyFill="1" applyBorder="1" applyAlignment="1">
      <alignment/>
    </xf>
    <xf numFmtId="4" fontId="2" fillId="47" borderId="23" xfId="0" applyNumberFormat="1" applyFont="1" applyFill="1" applyBorder="1" applyAlignment="1">
      <alignment/>
    </xf>
    <xf numFmtId="0" fontId="3" fillId="46" borderId="32" xfId="0" applyFont="1" applyFill="1" applyBorder="1" applyAlignment="1">
      <alignment horizontal="left" vertical="center" wrapText="1"/>
    </xf>
    <xf numFmtId="0" fontId="3" fillId="46" borderId="32" xfId="0" applyFont="1" applyFill="1" applyBorder="1" applyAlignment="1">
      <alignment vertical="center" wrapText="1"/>
    </xf>
    <xf numFmtId="4" fontId="3" fillId="47" borderId="0" xfId="0" applyNumberFormat="1" applyFont="1" applyFill="1" applyAlignment="1">
      <alignment/>
    </xf>
    <xf numFmtId="0" fontId="3" fillId="48" borderId="0" xfId="0" applyFont="1" applyFill="1" applyAlignment="1">
      <alignment/>
    </xf>
    <xf numFmtId="0" fontId="3" fillId="46" borderId="25" xfId="0" applyFont="1" applyFill="1" applyBorder="1" applyAlignment="1">
      <alignment horizontal="center"/>
    </xf>
    <xf numFmtId="49" fontId="3" fillId="46" borderId="25" xfId="0" applyNumberFormat="1" applyFont="1" applyFill="1" applyBorder="1" applyAlignment="1">
      <alignment horizontal="center"/>
    </xf>
    <xf numFmtId="0" fontId="3" fillId="46" borderId="0" xfId="0" applyFont="1" applyFill="1" applyAlignment="1">
      <alignment/>
    </xf>
    <xf numFmtId="49" fontId="3" fillId="46" borderId="24" xfId="0" applyNumberFormat="1" applyFont="1" applyFill="1" applyBorder="1" applyAlignment="1">
      <alignment horizontal="center"/>
    </xf>
    <xf numFmtId="0" fontId="2" fillId="47" borderId="0" xfId="0" applyFont="1" applyFill="1" applyAlignment="1">
      <alignment horizontal="center"/>
    </xf>
    <xf numFmtId="0" fontId="3" fillId="47" borderId="0" xfId="0" applyFont="1" applyFill="1" applyAlignment="1">
      <alignment horizontal="center"/>
    </xf>
    <xf numFmtId="0" fontId="3" fillId="47" borderId="0" xfId="0" applyFont="1" applyFill="1" applyAlignment="1">
      <alignment horizontal="right"/>
    </xf>
    <xf numFmtId="0" fontId="3" fillId="46" borderId="0" xfId="70" applyNumberFormat="1" applyFont="1" applyFill="1" applyBorder="1" applyAlignment="1" applyProtection="1">
      <alignment horizontal="left" wrapText="1"/>
      <protection hidden="1"/>
    </xf>
    <xf numFmtId="4" fontId="3" fillId="47" borderId="0" xfId="0" applyNumberFormat="1" applyFont="1" applyFill="1" applyBorder="1" applyAlignment="1">
      <alignment horizontal="right"/>
    </xf>
    <xf numFmtId="49" fontId="3" fillId="47" borderId="44" xfId="0" applyNumberFormat="1" applyFont="1" applyFill="1" applyBorder="1" applyAlignment="1">
      <alignment horizontal="center" wrapText="1"/>
    </xf>
    <xf numFmtId="49" fontId="3" fillId="47" borderId="45" xfId="0" applyNumberFormat="1" applyFont="1" applyFill="1" applyBorder="1" applyAlignment="1">
      <alignment horizontal="center" wrapText="1"/>
    </xf>
    <xf numFmtId="0" fontId="3" fillId="47" borderId="39" xfId="0" applyFont="1" applyFill="1" applyBorder="1" applyAlignment="1">
      <alignment horizontal="center" wrapText="1"/>
    </xf>
    <xf numFmtId="0" fontId="3" fillId="46" borderId="28" xfId="70" applyNumberFormat="1" applyFont="1" applyFill="1" applyBorder="1" applyAlignment="1" applyProtection="1">
      <alignment horizontal="left" vertical="center" wrapText="1"/>
      <protection hidden="1"/>
    </xf>
    <xf numFmtId="49" fontId="2" fillId="46" borderId="21" xfId="0" applyNumberFormat="1" applyFont="1" applyFill="1" applyBorder="1" applyAlignment="1">
      <alignment horizontal="center"/>
    </xf>
    <xf numFmtId="49" fontId="2" fillId="46" borderId="23" xfId="0" applyNumberFormat="1" applyFont="1" applyFill="1" applyBorder="1" applyAlignment="1">
      <alignment horizontal="center"/>
    </xf>
    <xf numFmtId="49" fontId="3" fillId="46" borderId="41" xfId="0" applyNumberFormat="1" applyFont="1" applyFill="1" applyBorder="1" applyAlignment="1">
      <alignment horizontal="center" wrapText="1"/>
    </xf>
    <xf numFmtId="49" fontId="3" fillId="46" borderId="42" xfId="0" applyNumberFormat="1" applyFont="1" applyFill="1" applyBorder="1" applyAlignment="1">
      <alignment horizontal="center" wrapText="1"/>
    </xf>
    <xf numFmtId="49" fontId="3" fillId="46" borderId="43" xfId="0" applyNumberFormat="1" applyFont="1" applyFill="1" applyBorder="1" applyAlignment="1">
      <alignment horizontal="center" wrapText="1"/>
    </xf>
    <xf numFmtId="0" fontId="2" fillId="47" borderId="0" xfId="0" applyFont="1" applyFill="1" applyBorder="1" applyAlignment="1">
      <alignment wrapText="1"/>
    </xf>
    <xf numFmtId="0" fontId="3" fillId="47" borderId="0" xfId="0" applyFont="1" applyFill="1" applyAlignment="1">
      <alignment wrapText="1"/>
    </xf>
    <xf numFmtId="172" fontId="2" fillId="46" borderId="0" xfId="0" applyNumberFormat="1" applyFont="1" applyFill="1" applyAlignment="1">
      <alignment/>
    </xf>
    <xf numFmtId="0" fontId="2" fillId="46" borderId="0" xfId="0" applyFont="1" applyFill="1" applyAlignment="1">
      <alignment/>
    </xf>
    <xf numFmtId="49" fontId="3" fillId="47" borderId="49" xfId="0" applyNumberFormat="1" applyFont="1" applyFill="1" applyBorder="1" applyAlignment="1">
      <alignment horizontal="center"/>
    </xf>
    <xf numFmtId="0" fontId="3" fillId="47" borderId="44" xfId="0" applyFont="1" applyFill="1" applyBorder="1" applyAlignment="1">
      <alignment vertical="center" wrapText="1"/>
    </xf>
    <xf numFmtId="0" fontId="3" fillId="47" borderId="44" xfId="70" applyNumberFormat="1" applyFont="1" applyFill="1" applyBorder="1" applyAlignment="1" applyProtection="1">
      <alignment horizontal="left" vertical="center" wrapText="1"/>
      <protection hidden="1"/>
    </xf>
    <xf numFmtId="49" fontId="3" fillId="47" borderId="0" xfId="0" applyNumberFormat="1" applyFont="1" applyFill="1" applyBorder="1" applyAlignment="1">
      <alignment horizontal="center" wrapText="1"/>
    </xf>
    <xf numFmtId="172" fontId="3" fillId="46" borderId="0" xfId="0" applyNumberFormat="1" applyFont="1" applyFill="1" applyAlignment="1">
      <alignment/>
    </xf>
    <xf numFmtId="0" fontId="3" fillId="47" borderId="0" xfId="0" applyFont="1" applyFill="1" applyBorder="1" applyAlignment="1">
      <alignment vertical="center" wrapText="1"/>
    </xf>
    <xf numFmtId="0" fontId="3" fillId="47" borderId="39" xfId="0" applyFont="1" applyFill="1" applyBorder="1" applyAlignment="1">
      <alignment horizontal="left" vertical="center" wrapText="1"/>
    </xf>
    <xf numFmtId="172" fontId="3" fillId="46" borderId="0" xfId="0" applyNumberFormat="1" applyFont="1" applyFill="1" applyBorder="1" applyAlignment="1">
      <alignment horizontal="center"/>
    </xf>
    <xf numFmtId="0" fontId="3" fillId="47" borderId="20" xfId="0" applyFont="1" applyFill="1" applyBorder="1" applyAlignment="1">
      <alignment horizontal="left" vertical="top" wrapText="1"/>
    </xf>
    <xf numFmtId="0" fontId="3" fillId="47" borderId="50" xfId="70" applyNumberFormat="1" applyFont="1" applyFill="1" applyBorder="1" applyAlignment="1" applyProtection="1">
      <alignment horizontal="left" vertical="center" wrapText="1"/>
      <protection hidden="1"/>
    </xf>
    <xf numFmtId="177" fontId="3" fillId="47" borderId="50" xfId="70" applyNumberFormat="1" applyFont="1" applyFill="1" applyBorder="1" applyAlignment="1" applyProtection="1">
      <alignment horizontal="left" vertical="center" wrapText="1"/>
      <protection hidden="1"/>
    </xf>
    <xf numFmtId="0" fontId="3" fillId="47" borderId="39" xfId="0" applyFont="1" applyFill="1" applyBorder="1" applyAlignment="1">
      <alignment horizontal="left" vertical="top" wrapText="1"/>
    </xf>
    <xf numFmtId="4" fontId="3" fillId="47" borderId="39" xfId="0" applyNumberFormat="1" applyFont="1" applyFill="1" applyBorder="1" applyAlignment="1">
      <alignment horizontal="right" wrapText="1"/>
    </xf>
    <xf numFmtId="0" fontId="3" fillId="47" borderId="32" xfId="0" applyFont="1" applyFill="1" applyBorder="1" applyAlignment="1">
      <alignment horizontal="left" vertical="top" wrapText="1"/>
    </xf>
    <xf numFmtId="0" fontId="3" fillId="47" borderId="20" xfId="0" applyFont="1" applyFill="1" applyBorder="1" applyAlignment="1">
      <alignment horizontal="center" vertical="top" wrapText="1"/>
    </xf>
    <xf numFmtId="49" fontId="3" fillId="47" borderId="24" xfId="0" applyNumberFormat="1" applyFont="1" applyFill="1" applyBorder="1" applyAlignment="1">
      <alignment horizontal="center" wrapText="1"/>
    </xf>
    <xf numFmtId="49" fontId="3" fillId="47" borderId="25" xfId="0" applyNumberFormat="1" applyFont="1" applyFill="1" applyBorder="1" applyAlignment="1">
      <alignment horizontal="center" wrapText="1"/>
    </xf>
    <xf numFmtId="49" fontId="3" fillId="47" borderId="26" xfId="0" applyNumberFormat="1" applyFont="1" applyFill="1" applyBorder="1" applyAlignment="1">
      <alignment horizontal="center" wrapText="1"/>
    </xf>
    <xf numFmtId="0" fontId="3" fillId="47" borderId="39" xfId="0" applyFont="1" applyFill="1" applyBorder="1" applyAlignment="1">
      <alignment wrapText="1"/>
    </xf>
    <xf numFmtId="0" fontId="2" fillId="47" borderId="44" xfId="70" applyNumberFormat="1" applyFont="1" applyFill="1" applyBorder="1" applyAlignment="1" applyProtection="1">
      <alignment horizontal="left" vertical="center" wrapText="1"/>
      <protection hidden="1"/>
    </xf>
    <xf numFmtId="49" fontId="2" fillId="47" borderId="39" xfId="0" applyNumberFormat="1" applyFont="1" applyFill="1" applyBorder="1" applyAlignment="1">
      <alignment horizontal="center"/>
    </xf>
    <xf numFmtId="49" fontId="3" fillId="47" borderId="27" xfId="0" applyNumberFormat="1" applyFont="1" applyFill="1" applyBorder="1" applyAlignment="1">
      <alignment horizontal="center"/>
    </xf>
    <xf numFmtId="49" fontId="3" fillId="47" borderId="45" xfId="0" applyNumberFormat="1" applyFont="1" applyFill="1" applyBorder="1" applyAlignment="1">
      <alignment horizontal="center"/>
    </xf>
    <xf numFmtId="49" fontId="3" fillId="47" borderId="51" xfId="0" applyNumberFormat="1" applyFont="1" applyFill="1" applyBorder="1" applyAlignment="1">
      <alignment horizontal="center"/>
    </xf>
    <xf numFmtId="0" fontId="2" fillId="46" borderId="19" xfId="0" applyFont="1" applyFill="1" applyBorder="1" applyAlignment="1">
      <alignment horizontal="left" vertical="center" wrapText="1"/>
    </xf>
    <xf numFmtId="0" fontId="3" fillId="48" borderId="20" xfId="0" applyFont="1" applyFill="1" applyBorder="1" applyAlignment="1">
      <alignment horizontal="left" vertical="center" wrapText="1"/>
    </xf>
    <xf numFmtId="0" fontId="3" fillId="47" borderId="32" xfId="0" applyFont="1" applyFill="1" applyBorder="1" applyAlignment="1">
      <alignment horizontal="left" vertical="center" wrapText="1"/>
    </xf>
    <xf numFmtId="0" fontId="2" fillId="46" borderId="22" xfId="0" applyFont="1" applyFill="1" applyBorder="1" applyAlignment="1">
      <alignment horizontal="left" vertical="center" wrapText="1"/>
    </xf>
    <xf numFmtId="177" fontId="3" fillId="47" borderId="39" xfId="70" applyNumberFormat="1" applyFont="1" applyFill="1" applyBorder="1" applyAlignment="1" applyProtection="1">
      <alignment horizontal="left" vertical="center" wrapText="1"/>
      <protection hidden="1"/>
    </xf>
    <xf numFmtId="0" fontId="3" fillId="46" borderId="19" xfId="0" applyFont="1" applyFill="1" applyBorder="1" applyAlignment="1" applyProtection="1">
      <alignment vertical="center" wrapText="1"/>
      <protection/>
    </xf>
    <xf numFmtId="0" fontId="3" fillId="47" borderId="23" xfId="0" applyFont="1" applyFill="1" applyBorder="1" applyAlignment="1">
      <alignment horizontal="center" vertical="top" wrapText="1"/>
    </xf>
    <xf numFmtId="0" fontId="2" fillId="47" borderId="20" xfId="0" applyFont="1" applyFill="1" applyBorder="1" applyAlignment="1">
      <alignment horizontal="left" vertical="top" wrapText="1"/>
    </xf>
    <xf numFmtId="49" fontId="2" fillId="47" borderId="22" xfId="0" applyNumberFormat="1" applyFont="1" applyFill="1" applyBorder="1" applyAlignment="1">
      <alignment horizontal="center" wrapText="1"/>
    </xf>
    <xf numFmtId="49" fontId="2" fillId="47" borderId="21" xfId="0" applyNumberFormat="1" applyFont="1" applyFill="1" applyBorder="1" applyAlignment="1">
      <alignment horizontal="center" wrapText="1"/>
    </xf>
    <xf numFmtId="49" fontId="3" fillId="47" borderId="20" xfId="0" applyNumberFormat="1" applyFont="1" applyFill="1" applyBorder="1" applyAlignment="1">
      <alignment horizontal="center" wrapText="1"/>
    </xf>
    <xf numFmtId="0" fontId="2" fillId="47" borderId="20" xfId="0" applyFont="1" applyFill="1" applyBorder="1" applyAlignment="1">
      <alignment horizontal="center" wrapText="1"/>
    </xf>
    <xf numFmtId="49" fontId="2" fillId="47" borderId="20" xfId="0" applyNumberFormat="1" applyFont="1" applyFill="1" applyBorder="1" applyAlignment="1">
      <alignment horizontal="center" wrapText="1"/>
    </xf>
    <xf numFmtId="0" fontId="3" fillId="47" borderId="32" xfId="0" applyFont="1" applyFill="1" applyBorder="1" applyAlignment="1">
      <alignment horizontal="center" wrapText="1"/>
    </xf>
    <xf numFmtId="0" fontId="3" fillId="47" borderId="19" xfId="0" applyFont="1" applyFill="1" applyBorder="1" applyAlignment="1">
      <alignment horizontal="center" wrapText="1"/>
    </xf>
    <xf numFmtId="0" fontId="3" fillId="47" borderId="20" xfId="0" applyFont="1" applyFill="1" applyBorder="1" applyAlignment="1">
      <alignment horizontal="justify" vertical="center"/>
    </xf>
    <xf numFmtId="49" fontId="2" fillId="47" borderId="20" xfId="0" applyNumberFormat="1" applyFont="1" applyFill="1" applyBorder="1" applyAlignment="1">
      <alignment horizontal="center"/>
    </xf>
    <xf numFmtId="4" fontId="2" fillId="47" borderId="20" xfId="0" applyNumberFormat="1" applyFont="1" applyFill="1" applyBorder="1" applyAlignment="1">
      <alignment horizontal="right" wrapText="1"/>
    </xf>
    <xf numFmtId="49" fontId="2" fillId="47" borderId="19" xfId="0" applyNumberFormat="1" applyFont="1" applyFill="1" applyBorder="1" applyAlignment="1">
      <alignment horizontal="center"/>
    </xf>
    <xf numFmtId="0" fontId="6" fillId="47" borderId="20" xfId="0" applyFont="1" applyFill="1" applyBorder="1" applyAlignment="1">
      <alignment horizontal="center"/>
    </xf>
    <xf numFmtId="49" fontId="6" fillId="47" borderId="20" xfId="0" applyNumberFormat="1" applyFont="1" applyFill="1" applyBorder="1" applyAlignment="1">
      <alignment horizontal="center"/>
    </xf>
    <xf numFmtId="0" fontId="6" fillId="47" borderId="23" xfId="0" applyFont="1" applyFill="1" applyBorder="1" applyAlignment="1">
      <alignment horizontal="center"/>
    </xf>
    <xf numFmtId="0" fontId="3" fillId="47" borderId="20" xfId="70" applyNumberFormat="1" applyFont="1" applyFill="1" applyBorder="1" applyAlignment="1" applyProtection="1">
      <alignment horizontal="left" wrapText="1"/>
      <protection hidden="1"/>
    </xf>
    <xf numFmtId="49" fontId="3" fillId="47" borderId="39" xfId="0" applyNumberFormat="1" applyFont="1" applyFill="1" applyBorder="1" applyAlignment="1" applyProtection="1">
      <alignment horizontal="justify" vertical="center" wrapText="1"/>
      <protection/>
    </xf>
    <xf numFmtId="49" fontId="2" fillId="47" borderId="22" xfId="0" applyNumberFormat="1" applyFont="1" applyFill="1" applyBorder="1" applyAlignment="1">
      <alignment horizontal="center"/>
    </xf>
    <xf numFmtId="49" fontId="2" fillId="47" borderId="21" xfId="0" applyNumberFormat="1" applyFont="1" applyFill="1" applyBorder="1" applyAlignment="1">
      <alignment horizontal="center"/>
    </xf>
    <xf numFmtId="49" fontId="2" fillId="47" borderId="23" xfId="0" applyNumberFormat="1" applyFont="1" applyFill="1" applyBorder="1" applyAlignment="1">
      <alignment horizontal="center"/>
    </xf>
    <xf numFmtId="0" fontId="2" fillId="47" borderId="20" xfId="0" applyFont="1" applyFill="1" applyBorder="1" applyAlignment="1">
      <alignment/>
    </xf>
    <xf numFmtId="0" fontId="2" fillId="47" borderId="32" xfId="70" applyNumberFormat="1" applyFont="1" applyFill="1" applyBorder="1" applyAlignment="1" applyProtection="1">
      <alignment horizontal="left" vertical="center" wrapText="1"/>
      <protection hidden="1"/>
    </xf>
    <xf numFmtId="0" fontId="3" fillId="47" borderId="22" xfId="0" applyFont="1" applyFill="1" applyBorder="1" applyAlignment="1">
      <alignment/>
    </xf>
    <xf numFmtId="0" fontId="3" fillId="47" borderId="19" xfId="0" applyFont="1" applyFill="1" applyBorder="1" applyAlignment="1">
      <alignment horizontal="left" vertical="center" wrapText="1"/>
    </xf>
    <xf numFmtId="0" fontId="3" fillId="47" borderId="24" xfId="70" applyNumberFormat="1" applyFont="1" applyFill="1" applyBorder="1" applyAlignment="1" applyProtection="1">
      <alignment horizontal="left" vertical="center" wrapText="1"/>
      <protection hidden="1"/>
    </xf>
    <xf numFmtId="0" fontId="3" fillId="47" borderId="32" xfId="70" applyNumberFormat="1" applyFont="1" applyFill="1" applyBorder="1" applyAlignment="1" applyProtection="1">
      <alignment horizontal="left" vertical="center" wrapText="1"/>
      <protection hidden="1"/>
    </xf>
    <xf numFmtId="0" fontId="3" fillId="47" borderId="32" xfId="0" applyFont="1" applyFill="1" applyBorder="1" applyAlignment="1">
      <alignment/>
    </xf>
    <xf numFmtId="49" fontId="3" fillId="47" borderId="32" xfId="0" applyNumberFormat="1" applyFont="1" applyFill="1" applyBorder="1" applyAlignment="1">
      <alignment horizontal="center" vertical="center"/>
    </xf>
    <xf numFmtId="0" fontId="3" fillId="47" borderId="39" xfId="0" applyFont="1" applyFill="1" applyBorder="1" applyAlignment="1">
      <alignment/>
    </xf>
    <xf numFmtId="4" fontId="3" fillId="47" borderId="23" xfId="0" applyNumberFormat="1" applyFont="1" applyFill="1" applyBorder="1" applyAlignment="1">
      <alignment horizontal="right"/>
    </xf>
    <xf numFmtId="0" fontId="3" fillId="47" borderId="19" xfId="0" applyFont="1" applyFill="1" applyBorder="1" applyAlignment="1">
      <alignment/>
    </xf>
    <xf numFmtId="49" fontId="3" fillId="47" borderId="20" xfId="0" applyNumberFormat="1" applyFont="1" applyFill="1" applyBorder="1" applyAlignment="1">
      <alignment horizontal="center" vertical="center"/>
    </xf>
    <xf numFmtId="0" fontId="3" fillId="47" borderId="22" xfId="0" applyFont="1" applyFill="1" applyBorder="1" applyAlignment="1">
      <alignment horizontal="center"/>
    </xf>
    <xf numFmtId="0" fontId="3" fillId="47" borderId="21" xfId="0" applyFont="1" applyFill="1" applyBorder="1" applyAlignment="1">
      <alignment horizontal="center"/>
    </xf>
    <xf numFmtId="49" fontId="3" fillId="47" borderId="0" xfId="0" applyNumberFormat="1" applyFont="1" applyFill="1" applyAlignment="1">
      <alignment/>
    </xf>
    <xf numFmtId="49" fontId="3" fillId="47" borderId="21" xfId="0" applyNumberFormat="1" applyFont="1" applyFill="1" applyBorder="1" applyAlignment="1">
      <alignment/>
    </xf>
    <xf numFmtId="0" fontId="2" fillId="47" borderId="0" xfId="70" applyNumberFormat="1" applyFont="1" applyFill="1" applyBorder="1" applyAlignment="1" applyProtection="1">
      <alignment horizontal="left" vertical="center" wrapText="1"/>
      <protection hidden="1"/>
    </xf>
    <xf numFmtId="49" fontId="3" fillId="47" borderId="27" xfId="0" applyNumberFormat="1" applyFont="1" applyFill="1" applyBorder="1" applyAlignment="1">
      <alignment horizontal="center" wrapText="1"/>
    </xf>
    <xf numFmtId="0" fontId="3" fillId="47" borderId="22" xfId="70" applyNumberFormat="1" applyFont="1" applyFill="1" applyBorder="1" applyAlignment="1" applyProtection="1">
      <alignment horizontal="left" wrapText="1"/>
      <protection hidden="1"/>
    </xf>
    <xf numFmtId="4" fontId="3" fillId="47" borderId="32" xfId="0" applyNumberFormat="1" applyFont="1" applyFill="1" applyBorder="1" applyAlignment="1">
      <alignment horizontal="right"/>
    </xf>
    <xf numFmtId="0" fontId="2" fillId="47" borderId="22" xfId="70" applyNumberFormat="1" applyFont="1" applyFill="1" applyBorder="1" applyAlignment="1" applyProtection="1">
      <alignment horizontal="left" wrapText="1"/>
      <protection hidden="1"/>
    </xf>
    <xf numFmtId="0" fontId="2" fillId="47" borderId="39" xfId="0" applyFont="1" applyFill="1" applyBorder="1" applyAlignment="1">
      <alignment/>
    </xf>
    <xf numFmtId="4" fontId="2" fillId="47" borderId="39" xfId="0" applyNumberFormat="1" applyFont="1" applyFill="1" applyBorder="1" applyAlignment="1">
      <alignment horizontal="right"/>
    </xf>
    <xf numFmtId="4" fontId="3" fillId="47" borderId="39" xfId="0" applyNumberFormat="1" applyFont="1" applyFill="1" applyBorder="1" applyAlignment="1">
      <alignment horizontal="right"/>
    </xf>
    <xf numFmtId="0" fontId="3" fillId="47" borderId="0" xfId="0" applyFont="1" applyFill="1" applyAlignment="1">
      <alignment horizontal="left"/>
    </xf>
    <xf numFmtId="0" fontId="3" fillId="47" borderId="23" xfId="0" applyFont="1" applyFill="1" applyBorder="1" applyAlignment="1">
      <alignment horizontal="center"/>
    </xf>
    <xf numFmtId="0" fontId="3" fillId="46" borderId="34" xfId="70" applyNumberFormat="1" applyFont="1" applyFill="1" applyBorder="1" applyAlignment="1" applyProtection="1">
      <alignment horizontal="left" vertical="center" wrapText="1"/>
      <protection hidden="1"/>
    </xf>
    <xf numFmtId="49" fontId="3" fillId="47" borderId="52" xfId="0" applyNumberFormat="1" applyFont="1" applyFill="1" applyBorder="1" applyAlignment="1">
      <alignment horizontal="center"/>
    </xf>
    <xf numFmtId="49" fontId="3" fillId="47" borderId="40" xfId="0" applyNumberFormat="1" applyFont="1" applyFill="1" applyBorder="1" applyAlignment="1">
      <alignment horizontal="center"/>
    </xf>
    <xf numFmtId="49" fontId="2" fillId="46" borderId="25" xfId="0" applyNumberFormat="1" applyFont="1" applyFill="1" applyBorder="1" applyAlignment="1">
      <alignment horizontal="center"/>
    </xf>
    <xf numFmtId="49" fontId="3" fillId="46" borderId="45" xfId="0" applyNumberFormat="1" applyFont="1" applyFill="1" applyBorder="1" applyAlignment="1">
      <alignment horizontal="center"/>
    </xf>
    <xf numFmtId="49" fontId="3" fillId="46" borderId="40" xfId="0" applyNumberFormat="1" applyFont="1" applyFill="1" applyBorder="1" applyAlignment="1">
      <alignment horizontal="center"/>
    </xf>
    <xf numFmtId="49" fontId="3" fillId="47" borderId="40" xfId="0" applyNumberFormat="1" applyFont="1" applyFill="1" applyBorder="1" applyAlignment="1">
      <alignment horizontal="center" wrapText="1"/>
    </xf>
    <xf numFmtId="0" fontId="3" fillId="46" borderId="0" xfId="0" applyFont="1" applyFill="1" applyBorder="1" applyAlignment="1">
      <alignment horizontal="center" wrapText="1"/>
    </xf>
    <xf numFmtId="4" fontId="3" fillId="47" borderId="23" xfId="0" applyNumberFormat="1" applyFont="1" applyFill="1" applyBorder="1" applyAlignment="1">
      <alignment horizontal="right" wrapText="1"/>
    </xf>
    <xf numFmtId="0" fontId="3" fillId="46" borderId="32" xfId="0" applyFont="1" applyFill="1" applyBorder="1" applyAlignment="1">
      <alignment horizontal="center" wrapText="1"/>
    </xf>
    <xf numFmtId="0" fontId="3" fillId="46" borderId="39" xfId="0" applyFont="1" applyFill="1" applyBorder="1" applyAlignment="1">
      <alignment horizontal="center" wrapText="1"/>
    </xf>
    <xf numFmtId="49" fontId="3" fillId="48" borderId="44" xfId="0" applyNumberFormat="1" applyFont="1" applyFill="1" applyBorder="1" applyAlignment="1">
      <alignment horizontal="center" wrapText="1"/>
    </xf>
    <xf numFmtId="49" fontId="3" fillId="47" borderId="33" xfId="0" applyNumberFormat="1" applyFont="1" applyFill="1" applyBorder="1" applyAlignment="1">
      <alignment horizontal="center"/>
    </xf>
    <xf numFmtId="0" fontId="3" fillId="47" borderId="20" xfId="0" applyFont="1" applyFill="1" applyBorder="1" applyAlignment="1" applyProtection="1">
      <alignment horizontal="left" vertical="center" wrapText="1"/>
      <protection/>
    </xf>
    <xf numFmtId="49" fontId="3" fillId="47" borderId="41" xfId="0" applyNumberFormat="1" applyFont="1" applyFill="1" applyBorder="1" applyAlignment="1">
      <alignment horizontal="center" wrapText="1"/>
    </xf>
    <xf numFmtId="49" fontId="3" fillId="47" borderId="42" xfId="0" applyNumberFormat="1" applyFont="1" applyFill="1" applyBorder="1" applyAlignment="1">
      <alignment horizontal="center" wrapText="1"/>
    </xf>
    <xf numFmtId="49" fontId="3" fillId="47" borderId="43" xfId="0" applyNumberFormat="1" applyFont="1" applyFill="1" applyBorder="1" applyAlignment="1">
      <alignment horizontal="center" wrapText="1"/>
    </xf>
    <xf numFmtId="4" fontId="3" fillId="47" borderId="35" xfId="0" applyNumberFormat="1" applyFont="1" applyFill="1" applyBorder="1" applyAlignment="1">
      <alignment horizontal="right" wrapText="1"/>
    </xf>
    <xf numFmtId="181" fontId="3" fillId="47" borderId="50" xfId="70" applyNumberFormat="1" applyFont="1" applyFill="1" applyBorder="1" applyAlignment="1" applyProtection="1">
      <alignment horizontal="left" vertical="top" wrapText="1"/>
      <protection hidden="1"/>
    </xf>
    <xf numFmtId="1" fontId="3" fillId="47" borderId="39" xfId="0" applyNumberFormat="1" applyFont="1" applyFill="1" applyBorder="1" applyAlignment="1">
      <alignment vertical="top" wrapText="1"/>
    </xf>
    <xf numFmtId="0" fontId="3" fillId="47" borderId="39" xfId="0" applyFont="1" applyFill="1" applyBorder="1" applyAlignment="1" applyProtection="1">
      <alignment horizontal="left" vertical="center" wrapText="1"/>
      <protection/>
    </xf>
    <xf numFmtId="0" fontId="3" fillId="47" borderId="39" xfId="0" applyFont="1" applyFill="1" applyBorder="1" applyAlignment="1">
      <alignment horizontal="left" wrapText="1"/>
    </xf>
    <xf numFmtId="0" fontId="3" fillId="47" borderId="39" xfId="0" applyFont="1" applyFill="1" applyBorder="1" applyAlignment="1" applyProtection="1">
      <alignment vertical="center" wrapText="1"/>
      <protection/>
    </xf>
    <xf numFmtId="49" fontId="3" fillId="47" borderId="44" xfId="0" applyNumberFormat="1" applyFont="1" applyFill="1" applyBorder="1" applyAlignment="1">
      <alignment horizontal="center"/>
    </xf>
    <xf numFmtId="49" fontId="3" fillId="47" borderId="33" xfId="0" applyNumberFormat="1" applyFont="1" applyFill="1" applyBorder="1" applyAlignment="1">
      <alignment horizontal="center" wrapText="1"/>
    </xf>
    <xf numFmtId="49" fontId="3" fillId="47" borderId="28" xfId="0" applyNumberFormat="1" applyFont="1" applyFill="1" applyBorder="1" applyAlignment="1">
      <alignment horizontal="center"/>
    </xf>
    <xf numFmtId="49" fontId="2" fillId="46" borderId="21" xfId="0" applyNumberFormat="1" applyFont="1" applyFill="1" applyBorder="1" applyAlignment="1">
      <alignment horizontal="center" wrapText="1"/>
    </xf>
    <xf numFmtId="2" fontId="5" fillId="47" borderId="0" xfId="0" applyNumberFormat="1" applyFont="1" applyFill="1" applyAlignment="1">
      <alignment/>
    </xf>
    <xf numFmtId="0" fontId="3" fillId="46" borderId="0" xfId="0" applyFont="1" applyFill="1" applyBorder="1" applyAlignment="1">
      <alignment/>
    </xf>
    <xf numFmtId="0" fontId="3" fillId="47" borderId="19" xfId="70" applyNumberFormat="1" applyFont="1" applyFill="1" applyBorder="1" applyAlignment="1" applyProtection="1">
      <alignment horizontal="left" vertical="center" wrapText="1"/>
      <protection hidden="1"/>
    </xf>
    <xf numFmtId="0" fontId="2" fillId="46" borderId="39" xfId="70" applyNumberFormat="1" applyFont="1" applyFill="1" applyBorder="1" applyAlignment="1" applyProtection="1">
      <alignment horizontal="left" vertical="center" wrapText="1"/>
      <protection hidden="1"/>
    </xf>
    <xf numFmtId="0" fontId="2" fillId="47" borderId="23" xfId="0" applyFont="1" applyFill="1" applyBorder="1" applyAlignment="1">
      <alignment horizontal="center" wrapText="1"/>
    </xf>
    <xf numFmtId="49" fontId="2" fillId="47" borderId="44" xfId="0" applyNumberFormat="1" applyFont="1" applyFill="1" applyBorder="1" applyAlignment="1">
      <alignment horizontal="center"/>
    </xf>
    <xf numFmtId="49" fontId="2" fillId="47" borderId="30" xfId="0" applyNumberFormat="1" applyFont="1" applyFill="1" applyBorder="1" applyAlignment="1">
      <alignment horizontal="center"/>
    </xf>
    <xf numFmtId="49" fontId="2" fillId="47" borderId="45" xfId="0" applyNumberFormat="1" applyFont="1" applyFill="1" applyBorder="1" applyAlignment="1">
      <alignment horizontal="center"/>
    </xf>
    <xf numFmtId="0" fontId="3" fillId="47" borderId="53" xfId="70" applyNumberFormat="1" applyFont="1" applyFill="1" applyBorder="1" applyAlignment="1" applyProtection="1">
      <alignment horizontal="left" vertical="center" wrapText="1"/>
      <protection hidden="1"/>
    </xf>
    <xf numFmtId="49" fontId="3" fillId="47" borderId="35" xfId="0" applyNumberFormat="1" applyFont="1" applyFill="1" applyBorder="1" applyAlignment="1">
      <alignment horizontal="center"/>
    </xf>
    <xf numFmtId="49" fontId="2" fillId="46" borderId="39" xfId="0" applyNumberFormat="1" applyFont="1" applyFill="1" applyBorder="1" applyAlignment="1">
      <alignment horizontal="center"/>
    </xf>
    <xf numFmtId="0" fontId="2" fillId="47" borderId="19" xfId="70" applyNumberFormat="1" applyFont="1" applyFill="1" applyBorder="1" applyAlignment="1" applyProtection="1">
      <alignment horizontal="left" vertical="center" wrapText="1"/>
      <protection hidden="1"/>
    </xf>
    <xf numFmtId="49" fontId="2" fillId="47" borderId="19" xfId="0" applyNumberFormat="1" applyFont="1" applyFill="1" applyBorder="1" applyAlignment="1">
      <alignment horizontal="center" vertical="center"/>
    </xf>
    <xf numFmtId="0" fontId="2" fillId="47" borderId="19" xfId="0" applyFont="1" applyFill="1" applyBorder="1" applyAlignment="1">
      <alignment/>
    </xf>
    <xf numFmtId="49" fontId="2" fillId="47" borderId="24" xfId="0" applyNumberFormat="1" applyFont="1" applyFill="1" applyBorder="1" applyAlignment="1">
      <alignment horizontal="center"/>
    </xf>
    <xf numFmtId="49" fontId="2" fillId="47" borderId="25" xfId="0" applyNumberFormat="1" applyFont="1" applyFill="1" applyBorder="1" applyAlignment="1">
      <alignment horizontal="center"/>
    </xf>
    <xf numFmtId="0" fontId="3" fillId="46" borderId="26" xfId="0" applyFont="1" applyFill="1" applyBorder="1" applyAlignment="1">
      <alignment horizontal="center"/>
    </xf>
    <xf numFmtId="0" fontId="6" fillId="47" borderId="39" xfId="70" applyNumberFormat="1" applyFont="1" applyFill="1" applyBorder="1" applyAlignment="1" applyProtection="1">
      <alignment horizontal="left" vertical="center" wrapText="1"/>
      <protection hidden="1"/>
    </xf>
    <xf numFmtId="0" fontId="6" fillId="47" borderId="20" xfId="0" applyFont="1" applyFill="1" applyBorder="1" applyAlignment="1">
      <alignment horizontal="left" vertical="top" wrapText="1"/>
    </xf>
    <xf numFmtId="0" fontId="6" fillId="46" borderId="20" xfId="0" applyFont="1" applyFill="1" applyBorder="1" applyAlignment="1">
      <alignment horizontal="left" vertical="top" wrapText="1"/>
    </xf>
    <xf numFmtId="0" fontId="6" fillId="46" borderId="20" xfId="0" applyFont="1" applyFill="1" applyBorder="1" applyAlignment="1">
      <alignment horizontal="left" vertical="center" wrapText="1"/>
    </xf>
    <xf numFmtId="0" fontId="6" fillId="47" borderId="20" xfId="70" applyNumberFormat="1" applyFont="1" applyFill="1" applyBorder="1" applyAlignment="1" applyProtection="1">
      <alignment horizontal="left" vertical="center" wrapText="1"/>
      <protection hidden="1"/>
    </xf>
    <xf numFmtId="0" fontId="6" fillId="46" borderId="20" xfId="70" applyNumberFormat="1" applyFont="1" applyFill="1" applyBorder="1" applyAlignment="1" applyProtection="1">
      <alignment horizontal="left" vertical="center" wrapText="1"/>
      <protection hidden="1"/>
    </xf>
    <xf numFmtId="0" fontId="6" fillId="46" borderId="28" xfId="70" applyNumberFormat="1" applyFont="1" applyFill="1" applyBorder="1" applyAlignment="1" applyProtection="1">
      <alignment horizontal="left" vertical="center" wrapText="1"/>
      <protection hidden="1"/>
    </xf>
    <xf numFmtId="0" fontId="6" fillId="47" borderId="22" xfId="0" applyFont="1" applyFill="1" applyBorder="1" applyAlignment="1">
      <alignment vertical="center" wrapText="1"/>
    </xf>
    <xf numFmtId="0" fontId="6" fillId="47" borderId="20" xfId="0" applyFont="1" applyFill="1" applyBorder="1" applyAlignment="1">
      <alignment horizontal="left" vertical="center" wrapText="1"/>
    </xf>
    <xf numFmtId="0" fontId="6" fillId="47" borderId="0" xfId="0" applyFont="1" applyFill="1" applyAlignment="1">
      <alignment wrapText="1"/>
    </xf>
    <xf numFmtId="49" fontId="6" fillId="46" borderId="20" xfId="0" applyNumberFormat="1" applyFont="1" applyFill="1" applyBorder="1" applyAlignment="1">
      <alignment vertical="center" wrapText="1"/>
    </xf>
    <xf numFmtId="0" fontId="2" fillId="47" borderId="39" xfId="0" applyFont="1" applyFill="1" applyBorder="1" applyAlignment="1">
      <alignment horizontal="left" vertical="center" wrapText="1"/>
    </xf>
    <xf numFmtId="49" fontId="2" fillId="46" borderId="22" xfId="0" applyNumberFormat="1" applyFont="1" applyFill="1" applyBorder="1" applyAlignment="1">
      <alignment horizontal="center" wrapText="1"/>
    </xf>
    <xf numFmtId="4" fontId="3" fillId="46" borderId="26" xfId="0" applyNumberFormat="1" applyFont="1" applyFill="1" applyBorder="1" applyAlignment="1">
      <alignment horizontal="right"/>
    </xf>
    <xf numFmtId="49" fontId="3" fillId="46" borderId="35" xfId="0" applyNumberFormat="1" applyFont="1" applyFill="1" applyBorder="1" applyAlignment="1">
      <alignment horizontal="center"/>
    </xf>
    <xf numFmtId="0" fontId="2" fillId="46" borderId="32" xfId="0" applyFont="1" applyFill="1" applyBorder="1" applyAlignment="1">
      <alignment horizontal="left" vertical="center" wrapText="1"/>
    </xf>
    <xf numFmtId="49" fontId="2" fillId="46" borderId="23" xfId="0" applyNumberFormat="1" applyFont="1" applyFill="1" applyBorder="1" applyAlignment="1">
      <alignment horizontal="center" wrapText="1"/>
    </xf>
    <xf numFmtId="49" fontId="3" fillId="46" borderId="44" xfId="0" applyNumberFormat="1" applyFont="1" applyFill="1" applyBorder="1" applyAlignment="1">
      <alignment horizontal="center"/>
    </xf>
    <xf numFmtId="49" fontId="3" fillId="46" borderId="38" xfId="0" applyNumberFormat="1" applyFont="1" applyFill="1" applyBorder="1" applyAlignment="1">
      <alignment horizontal="center"/>
    </xf>
    <xf numFmtId="49" fontId="3" fillId="46" borderId="54" xfId="0" applyNumberFormat="1" applyFont="1" applyFill="1" applyBorder="1" applyAlignment="1">
      <alignment horizontal="center"/>
    </xf>
    <xf numFmtId="49" fontId="3" fillId="46" borderId="34" xfId="0" applyNumberFormat="1" applyFont="1" applyFill="1" applyBorder="1" applyAlignment="1">
      <alignment horizontal="center"/>
    </xf>
    <xf numFmtId="4" fontId="3" fillId="46" borderId="35" xfId="0" applyNumberFormat="1" applyFont="1" applyFill="1" applyBorder="1" applyAlignment="1">
      <alignment horizontal="right"/>
    </xf>
    <xf numFmtId="4" fontId="3" fillId="46" borderId="39" xfId="0" applyNumberFormat="1" applyFont="1" applyFill="1" applyBorder="1" applyAlignment="1">
      <alignment horizontal="right"/>
    </xf>
    <xf numFmtId="0" fontId="3" fillId="47" borderId="28" xfId="0" applyFont="1" applyFill="1" applyBorder="1" applyAlignment="1">
      <alignment horizontal="center" wrapText="1"/>
    </xf>
    <xf numFmtId="0" fontId="3" fillId="48" borderId="23" xfId="0" applyFont="1" applyFill="1" applyBorder="1" applyAlignment="1">
      <alignment horizontal="center" wrapText="1"/>
    </xf>
    <xf numFmtId="0" fontId="3" fillId="46" borderId="39" xfId="0" applyFont="1" applyFill="1" applyBorder="1" applyAlignment="1">
      <alignment horizontal="left" vertical="center" wrapText="1"/>
    </xf>
    <xf numFmtId="49" fontId="3" fillId="46" borderId="55" xfId="0" applyNumberFormat="1" applyFont="1" applyFill="1" applyBorder="1" applyAlignment="1">
      <alignment horizontal="center"/>
    </xf>
    <xf numFmtId="49" fontId="3" fillId="47" borderId="56" xfId="0" applyNumberFormat="1" applyFont="1" applyFill="1" applyBorder="1" applyAlignment="1">
      <alignment horizontal="center" wrapText="1"/>
    </xf>
    <xf numFmtId="0" fontId="3" fillId="46" borderId="19" xfId="0" applyFont="1" applyFill="1" applyBorder="1" applyAlignment="1" applyProtection="1">
      <alignment horizontal="left" vertical="center" wrapText="1"/>
      <protection/>
    </xf>
    <xf numFmtId="49" fontId="3" fillId="46" borderId="57" xfId="0" applyNumberFormat="1" applyFont="1" applyFill="1" applyBorder="1" applyAlignment="1">
      <alignment horizontal="center"/>
    </xf>
    <xf numFmtId="180" fontId="3" fillId="47" borderId="50" xfId="70" applyNumberFormat="1" applyFont="1" applyFill="1" applyBorder="1" applyAlignment="1" applyProtection="1">
      <alignment wrapText="1"/>
      <protection hidden="1"/>
    </xf>
    <xf numFmtId="0" fontId="3" fillId="47" borderId="39" xfId="71" applyNumberFormat="1" applyFont="1" applyFill="1" applyBorder="1" applyAlignment="1" applyProtection="1">
      <alignment horizontal="left" vertical="center" wrapText="1"/>
      <protection hidden="1"/>
    </xf>
    <xf numFmtId="49" fontId="3" fillId="46" borderId="34" xfId="0" applyNumberFormat="1" applyFont="1" applyFill="1" applyBorder="1" applyAlignment="1">
      <alignment horizontal="center" wrapText="1"/>
    </xf>
    <xf numFmtId="0" fontId="3" fillId="47" borderId="28" xfId="0" applyFont="1" applyFill="1" applyBorder="1" applyAlignment="1">
      <alignment horizontal="left" vertical="top" wrapText="1"/>
    </xf>
    <xf numFmtId="49" fontId="3" fillId="47" borderId="38" xfId="0" applyNumberFormat="1" applyFont="1" applyFill="1" applyBorder="1" applyAlignment="1">
      <alignment horizontal="center" wrapText="1"/>
    </xf>
    <xf numFmtId="0" fontId="3" fillId="47" borderId="44" xfId="0" applyFont="1" applyFill="1" applyBorder="1" applyAlignment="1">
      <alignment horizontal="center" wrapText="1"/>
    </xf>
    <xf numFmtId="49" fontId="3" fillId="47" borderId="34" xfId="0" applyNumberFormat="1" applyFont="1" applyFill="1" applyBorder="1" applyAlignment="1">
      <alignment horizontal="center" wrapText="1"/>
    </xf>
    <xf numFmtId="0" fontId="3" fillId="47" borderId="35" xfId="70" applyNumberFormat="1" applyFont="1" applyFill="1" applyBorder="1" applyAlignment="1" applyProtection="1">
      <alignment horizontal="left" vertical="center" wrapText="1"/>
      <protection hidden="1"/>
    </xf>
    <xf numFmtId="0" fontId="2" fillId="47" borderId="39" xfId="0" applyFont="1" applyFill="1" applyBorder="1" applyAlignment="1">
      <alignment wrapText="1"/>
    </xf>
    <xf numFmtId="49" fontId="2" fillId="46" borderId="44" xfId="0" applyNumberFormat="1" applyFont="1" applyFill="1" applyBorder="1" applyAlignment="1">
      <alignment horizontal="center"/>
    </xf>
    <xf numFmtId="49" fontId="2" fillId="47" borderId="30" xfId="0" applyNumberFormat="1" applyFont="1" applyFill="1" applyBorder="1" applyAlignment="1">
      <alignment horizontal="center" wrapText="1"/>
    </xf>
    <xf numFmtId="49" fontId="2" fillId="47" borderId="45" xfId="0" applyNumberFormat="1" applyFont="1" applyFill="1" applyBorder="1" applyAlignment="1">
      <alignment horizontal="center" wrapText="1"/>
    </xf>
    <xf numFmtId="0" fontId="6" fillId="47" borderId="39" xfId="0" applyFont="1" applyFill="1" applyBorder="1" applyAlignment="1">
      <alignment wrapText="1"/>
    </xf>
    <xf numFmtId="0" fontId="6" fillId="47" borderId="39" xfId="0" applyFont="1" applyFill="1" applyBorder="1" applyAlignment="1">
      <alignment horizontal="left" vertical="center" wrapText="1"/>
    </xf>
    <xf numFmtId="0" fontId="2" fillId="46" borderId="24" xfId="70" applyNumberFormat="1" applyFont="1" applyFill="1" applyBorder="1" applyAlignment="1" applyProtection="1">
      <alignment horizontal="left" vertical="center" wrapText="1"/>
      <protection hidden="1"/>
    </xf>
    <xf numFmtId="0" fontId="6" fillId="46" borderId="24" xfId="70" applyNumberFormat="1" applyFont="1" applyFill="1" applyBorder="1" applyAlignment="1" applyProtection="1">
      <alignment horizontal="left" vertical="center" wrapText="1"/>
      <protection hidden="1"/>
    </xf>
    <xf numFmtId="0" fontId="3" fillId="47" borderId="0" xfId="0" applyFont="1" applyFill="1" applyAlignment="1">
      <alignment vertical="center" wrapText="1"/>
    </xf>
    <xf numFmtId="0" fontId="3" fillId="46" borderId="23" xfId="0" applyFont="1" applyFill="1" applyBorder="1" applyAlignment="1">
      <alignment horizontal="center" wrapText="1"/>
    </xf>
    <xf numFmtId="49" fontId="3" fillId="46" borderId="56" xfId="0" applyNumberFormat="1" applyFont="1" applyFill="1" applyBorder="1" applyAlignment="1">
      <alignment horizontal="center" wrapText="1"/>
    </xf>
    <xf numFmtId="49" fontId="3" fillId="48" borderId="45" xfId="0" applyNumberFormat="1" applyFont="1" applyFill="1" applyBorder="1" applyAlignment="1">
      <alignment horizontal="center" wrapText="1"/>
    </xf>
    <xf numFmtId="49" fontId="3" fillId="47" borderId="28" xfId="0" applyNumberFormat="1" applyFont="1" applyFill="1" applyBorder="1" applyAlignment="1">
      <alignment horizontal="center" wrapText="1"/>
    </xf>
    <xf numFmtId="0" fontId="3" fillId="47" borderId="23" xfId="0" applyFont="1" applyFill="1" applyBorder="1" applyAlignment="1">
      <alignment horizontal="center" wrapText="1"/>
    </xf>
    <xf numFmtId="0" fontId="3" fillId="47" borderId="23" xfId="0" applyFont="1" applyFill="1" applyBorder="1" applyAlignment="1">
      <alignment/>
    </xf>
    <xf numFmtId="0" fontId="3" fillId="46" borderId="23" xfId="0" applyFont="1" applyFill="1" applyBorder="1" applyAlignment="1">
      <alignment horizontal="center"/>
    </xf>
    <xf numFmtId="4" fontId="2" fillId="46" borderId="26" xfId="0" applyNumberFormat="1" applyFont="1" applyFill="1" applyBorder="1" applyAlignment="1">
      <alignment horizontal="right"/>
    </xf>
    <xf numFmtId="0" fontId="3" fillId="47" borderId="0" xfId="0" applyFont="1" applyFill="1" applyBorder="1" applyAlignment="1">
      <alignment horizontal="left" vertical="center" wrapText="1"/>
    </xf>
    <xf numFmtId="0" fontId="3" fillId="46" borderId="53" xfId="0" applyFont="1" applyFill="1" applyBorder="1" applyAlignment="1">
      <alignment horizontal="center" wrapText="1"/>
    </xf>
    <xf numFmtId="0" fontId="3" fillId="46" borderId="49" xfId="0" applyFont="1" applyFill="1" applyBorder="1" applyAlignment="1">
      <alignment horizontal="center" wrapText="1"/>
    </xf>
    <xf numFmtId="49" fontId="3" fillId="48" borderId="44" xfId="0" applyNumberFormat="1" applyFont="1" applyFill="1" applyBorder="1" applyAlignment="1">
      <alignment horizontal="center"/>
    </xf>
    <xf numFmtId="49" fontId="3" fillId="48" borderId="30" xfId="0" applyNumberFormat="1" applyFont="1" applyFill="1" applyBorder="1" applyAlignment="1">
      <alignment horizontal="center"/>
    </xf>
    <xf numFmtId="49" fontId="3" fillId="48" borderId="45" xfId="0" applyNumberFormat="1" applyFont="1" applyFill="1" applyBorder="1" applyAlignment="1">
      <alignment horizontal="center"/>
    </xf>
    <xf numFmtId="4" fontId="3" fillId="47" borderId="26" xfId="0" applyNumberFormat="1" applyFont="1" applyFill="1" applyBorder="1" applyAlignment="1">
      <alignment horizontal="right"/>
    </xf>
    <xf numFmtId="0" fontId="3" fillId="47" borderId="39" xfId="0" applyFont="1" applyFill="1" applyBorder="1" applyAlignment="1">
      <alignment horizontal="center"/>
    </xf>
    <xf numFmtId="0" fontId="3" fillId="47" borderId="20" xfId="0" applyFont="1" applyFill="1" applyBorder="1" applyAlignment="1">
      <alignment horizontal="center" vertical="center" wrapText="1"/>
    </xf>
    <xf numFmtId="0" fontId="3" fillId="47" borderId="20" xfId="0" applyFont="1" applyFill="1" applyBorder="1" applyAlignment="1">
      <alignment horizontal="center"/>
    </xf>
    <xf numFmtId="49" fontId="3" fillId="46" borderId="20" xfId="0" applyNumberFormat="1" applyFont="1" applyFill="1" applyBorder="1" applyAlignment="1">
      <alignment horizontal="center" vertical="center"/>
    </xf>
    <xf numFmtId="0" fontId="3" fillId="47" borderId="0" xfId="0" applyFont="1" applyFill="1" applyBorder="1" applyAlignment="1">
      <alignment horizontal="left"/>
    </xf>
    <xf numFmtId="0" fontId="3" fillId="47" borderId="0" xfId="0" applyFont="1" applyFill="1" applyBorder="1" applyAlignment="1">
      <alignment/>
    </xf>
    <xf numFmtId="0" fontId="3" fillId="47" borderId="20" xfId="0" applyFont="1" applyFill="1" applyBorder="1" applyAlignment="1">
      <alignment horizontal="center" wrapText="1"/>
    </xf>
    <xf numFmtId="0" fontId="3" fillId="48" borderId="19" xfId="0" applyFont="1" applyFill="1" applyBorder="1" applyAlignment="1">
      <alignment horizontal="left" vertical="top" wrapText="1"/>
    </xf>
    <xf numFmtId="0" fontId="7" fillId="47" borderId="0" xfId="0" applyFont="1" applyFill="1" applyBorder="1" applyAlignment="1">
      <alignment horizontal="center" vertical="center" wrapText="1"/>
    </xf>
    <xf numFmtId="0" fontId="3" fillId="47" borderId="20" xfId="0" applyFont="1" applyFill="1" applyBorder="1" applyAlignment="1">
      <alignment horizontal="center" vertical="center"/>
    </xf>
    <xf numFmtId="0" fontId="3" fillId="47" borderId="20" xfId="0" applyFont="1" applyFill="1" applyBorder="1" applyAlignment="1">
      <alignment horizontal="center" vertical="center" wrapText="1"/>
    </xf>
    <xf numFmtId="0" fontId="3" fillId="46" borderId="20" xfId="0" applyFont="1" applyFill="1" applyBorder="1" applyAlignment="1">
      <alignment horizontal="center" vertical="center"/>
    </xf>
    <xf numFmtId="0" fontId="3" fillId="47" borderId="20" xfId="0" applyFont="1" applyFill="1" applyBorder="1" applyAlignment="1">
      <alignment horizontal="center"/>
    </xf>
    <xf numFmtId="0" fontId="2" fillId="47" borderId="0" xfId="0" applyFont="1" applyFill="1" applyBorder="1" applyAlignment="1">
      <alignment horizontal="center" vertical="center" wrapText="1"/>
    </xf>
    <xf numFmtId="49" fontId="3" fillId="46" borderId="20" xfId="0" applyNumberFormat="1" applyFont="1" applyFill="1" applyBorder="1" applyAlignment="1">
      <alignment horizontal="center" vertical="center"/>
    </xf>
    <xf numFmtId="49" fontId="4" fillId="46" borderId="20" xfId="0" applyNumberFormat="1" applyFont="1" applyFill="1" applyBorder="1" applyAlignment="1">
      <alignment horizontal="center" vertical="center"/>
    </xf>
    <xf numFmtId="0" fontId="3" fillId="47" borderId="20" xfId="0" applyFont="1" applyFill="1" applyBorder="1" applyAlignment="1">
      <alignment horizontal="center" wrapText="1"/>
    </xf>
    <xf numFmtId="0" fontId="3" fillId="47" borderId="23" xfId="0" applyFont="1" applyFill="1" applyBorder="1" applyAlignment="1">
      <alignment horizontal="center" vertical="center" wrapText="1"/>
    </xf>
    <xf numFmtId="0" fontId="3" fillId="47" borderId="0" xfId="0" applyFont="1" applyFill="1" applyBorder="1" applyAlignment="1">
      <alignment horizontal="left"/>
    </xf>
    <xf numFmtId="0" fontId="3" fillId="47" borderId="0" xfId="0" applyFont="1" applyFill="1" applyBorder="1" applyAlignment="1">
      <alignment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Обычный 2 2" xfId="71"/>
    <cellStyle name="Обычный 3" xfId="72"/>
    <cellStyle name="Обычный 4" xfId="73"/>
    <cellStyle name="Followed Hyperlink" xfId="74"/>
    <cellStyle name="Плохой" xfId="75"/>
    <cellStyle name="Плохой 2" xfId="76"/>
    <cellStyle name="Пояснение" xfId="77"/>
    <cellStyle name="Пояснение 2" xfId="78"/>
    <cellStyle name="Примечание" xfId="79"/>
    <cellStyle name="Примечание 2" xfId="80"/>
    <cellStyle name="Percent" xfId="81"/>
    <cellStyle name="Связанная ячейка" xfId="82"/>
    <cellStyle name="Связанная ячейка 2" xfId="83"/>
    <cellStyle name="Текст предупреждения" xfId="84"/>
    <cellStyle name="Текст предупреждения 2" xfId="85"/>
    <cellStyle name="Comma" xfId="86"/>
    <cellStyle name="Comma [0]" xfId="87"/>
    <cellStyle name="Хороший" xfId="88"/>
    <cellStyle name="Хороший 2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103;%207,%208,%209%20&#1087;&#1086;%20&#1088;&#1072;&#1089;&#1093;&#1086;&#1076;&#1072;&#1084;%20&#1085;&#1072;%202020%20&#1075;&#1086;&#1076;%20&#1089;%20&#1094;&#1080;&#1092;&#1088;&#1072;&#1084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приложение 4 (2019-2020г)"/>
      <sheetName val="приложение 6 (2019-2020г)"/>
      <sheetName val="приложение 8 (м.пр.2019-2020г)"/>
    </sheetNames>
    <sheetDataSet>
      <sheetData sheetId="2">
        <row r="173">
          <cell r="K173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6"/>
  <sheetViews>
    <sheetView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1.875" style="162" customWidth="1"/>
    <col min="2" max="2" width="61.875" style="162" customWidth="1"/>
    <col min="3" max="3" width="8.00390625" style="162" customWidth="1"/>
    <col min="4" max="4" width="8.75390625" style="162" customWidth="1"/>
    <col min="5" max="5" width="3.875" style="162" customWidth="1"/>
    <col min="6" max="6" width="3.625" style="162" customWidth="1"/>
    <col min="7" max="7" width="3.75390625" style="162" customWidth="1"/>
    <col min="8" max="8" width="8.875" style="162" customWidth="1"/>
    <col min="9" max="9" width="10.375" style="162" customWidth="1"/>
    <col min="10" max="10" width="15.00390625" style="163" customWidth="1"/>
    <col min="11" max="11" width="4.625" style="162" customWidth="1"/>
    <col min="12" max="16384" width="9.125" style="162" customWidth="1"/>
  </cols>
  <sheetData>
    <row r="1" spans="8:9" ht="12.75">
      <c r="H1" s="408" t="s">
        <v>574</v>
      </c>
      <c r="I1" s="163"/>
    </row>
    <row r="2" spans="7:9" ht="12.75">
      <c r="G2" s="162" t="s">
        <v>43</v>
      </c>
      <c r="H2" s="163"/>
      <c r="I2" s="163"/>
    </row>
    <row r="3" spans="7:9" ht="12.75">
      <c r="G3" s="162" t="s">
        <v>44</v>
      </c>
      <c r="H3" s="163"/>
      <c r="I3" s="163"/>
    </row>
    <row r="4" spans="7:9" ht="12.75">
      <c r="G4" s="164" t="s">
        <v>582</v>
      </c>
      <c r="H4" s="164"/>
      <c r="I4" s="163"/>
    </row>
    <row r="5" spans="7:10" ht="12.75">
      <c r="G5" s="296"/>
      <c r="H5" s="296"/>
      <c r="I5" s="296"/>
      <c r="J5" s="165"/>
    </row>
    <row r="6" spans="4:11" ht="12.75">
      <c r="D6" s="296"/>
      <c r="E6" s="296"/>
      <c r="F6" s="296"/>
      <c r="H6" s="408" t="s">
        <v>549</v>
      </c>
      <c r="I6" s="163"/>
      <c r="K6" s="164"/>
    </row>
    <row r="7" spans="4:11" ht="12.75">
      <c r="D7" s="296"/>
      <c r="E7" s="296"/>
      <c r="F7" s="296"/>
      <c r="G7" s="162" t="s">
        <v>43</v>
      </c>
      <c r="H7" s="163"/>
      <c r="I7" s="163"/>
      <c r="K7" s="164"/>
    </row>
    <row r="8" spans="4:11" ht="12.75">
      <c r="D8" s="296"/>
      <c r="E8" s="296"/>
      <c r="F8" s="296"/>
      <c r="G8" s="162" t="s">
        <v>44</v>
      </c>
      <c r="H8" s="163"/>
      <c r="I8" s="163"/>
      <c r="K8" s="164"/>
    </row>
    <row r="9" spans="4:11" ht="12.75">
      <c r="D9" s="296"/>
      <c r="E9" s="296"/>
      <c r="F9" s="296"/>
      <c r="G9" s="164" t="s">
        <v>467</v>
      </c>
      <c r="H9" s="164"/>
      <c r="I9" s="163"/>
      <c r="J9" s="325"/>
      <c r="K9" s="164"/>
    </row>
    <row r="10" spans="4:11" ht="12.75">
      <c r="D10" s="296"/>
      <c r="E10" s="296"/>
      <c r="F10" s="296"/>
      <c r="G10" s="296"/>
      <c r="H10" s="296"/>
      <c r="I10" s="296"/>
      <c r="J10" s="165"/>
      <c r="K10" s="164"/>
    </row>
    <row r="11" spans="4:10" ht="12.75">
      <c r="D11" s="166"/>
      <c r="E11" s="166"/>
      <c r="F11" s="166"/>
      <c r="G11" s="166"/>
      <c r="H11" s="296"/>
      <c r="I11" s="296"/>
      <c r="J11" s="165"/>
    </row>
    <row r="12" spans="1:10" ht="52.5" customHeight="1">
      <c r="A12" s="217"/>
      <c r="B12" s="412" t="s">
        <v>433</v>
      </c>
      <c r="C12" s="412"/>
      <c r="D12" s="412"/>
      <c r="E12" s="412"/>
      <c r="F12" s="412"/>
      <c r="G12" s="412"/>
      <c r="H12" s="412"/>
      <c r="I12" s="412"/>
      <c r="J12" s="412"/>
    </row>
    <row r="13" spans="2:11" ht="7.5" customHeight="1">
      <c r="B13" s="167"/>
      <c r="C13" s="167"/>
      <c r="D13" s="168"/>
      <c r="E13" s="168"/>
      <c r="F13" s="168"/>
      <c r="G13" s="168"/>
      <c r="H13" s="168"/>
      <c r="I13" s="168"/>
      <c r="J13" s="169"/>
      <c r="K13" s="218"/>
    </row>
    <row r="14" spans="2:11" ht="9.75" customHeight="1">
      <c r="B14" s="167"/>
      <c r="C14" s="167"/>
      <c r="D14" s="168"/>
      <c r="E14" s="168"/>
      <c r="F14" s="168"/>
      <c r="G14" s="168"/>
      <c r="H14" s="168"/>
      <c r="I14" s="168"/>
      <c r="J14" s="169"/>
      <c r="K14" s="218"/>
    </row>
    <row r="15" spans="2:10" ht="12.75">
      <c r="B15" s="170"/>
      <c r="C15" s="170"/>
      <c r="D15" s="171"/>
      <c r="E15" s="171"/>
      <c r="F15" s="171"/>
      <c r="G15" s="171"/>
      <c r="H15" s="171"/>
      <c r="I15" s="172" t="s">
        <v>45</v>
      </c>
      <c r="J15" s="44" t="s">
        <v>0</v>
      </c>
    </row>
    <row r="16" spans="2:10" ht="12.75" customHeight="1">
      <c r="B16" s="413" t="s">
        <v>399</v>
      </c>
      <c r="C16" s="173" t="s">
        <v>46</v>
      </c>
      <c r="D16" s="174" t="s">
        <v>47</v>
      </c>
      <c r="E16" s="414" t="s">
        <v>400</v>
      </c>
      <c r="F16" s="414"/>
      <c r="G16" s="414"/>
      <c r="H16" s="414"/>
      <c r="I16" s="414" t="s">
        <v>401</v>
      </c>
      <c r="J16" s="415" t="s">
        <v>1</v>
      </c>
    </row>
    <row r="17" spans="2:11" ht="12.75">
      <c r="B17" s="413"/>
      <c r="C17" s="175" t="s">
        <v>48</v>
      </c>
      <c r="D17" s="176" t="s">
        <v>49</v>
      </c>
      <c r="E17" s="414"/>
      <c r="F17" s="414"/>
      <c r="G17" s="414"/>
      <c r="H17" s="414"/>
      <c r="I17" s="414"/>
      <c r="J17" s="415"/>
      <c r="K17" s="171"/>
    </row>
    <row r="18" spans="2:10" ht="12.75">
      <c r="B18" s="413"/>
      <c r="C18" s="177"/>
      <c r="D18" s="178" t="s">
        <v>48</v>
      </c>
      <c r="E18" s="414"/>
      <c r="F18" s="414"/>
      <c r="G18" s="414"/>
      <c r="H18" s="414"/>
      <c r="I18" s="414"/>
      <c r="J18" s="179" t="s">
        <v>2</v>
      </c>
    </row>
    <row r="19" spans="2:10" ht="12.75">
      <c r="B19" s="177">
        <v>1</v>
      </c>
      <c r="C19" s="177">
        <v>2</v>
      </c>
      <c r="D19" s="33" t="s">
        <v>3</v>
      </c>
      <c r="E19" s="416">
        <v>4</v>
      </c>
      <c r="F19" s="416"/>
      <c r="G19" s="416"/>
      <c r="H19" s="416"/>
      <c r="I19" s="14">
        <v>5</v>
      </c>
      <c r="J19" s="33">
        <v>6</v>
      </c>
    </row>
    <row r="20" spans="2:10" s="201" customFormat="1" ht="16.5" customHeight="1">
      <c r="B20" s="245" t="s">
        <v>402</v>
      </c>
      <c r="C20" s="45" t="s">
        <v>4</v>
      </c>
      <c r="D20" s="45"/>
      <c r="E20" s="26"/>
      <c r="F20" s="27"/>
      <c r="G20" s="27"/>
      <c r="H20" s="27"/>
      <c r="I20" s="180"/>
      <c r="J20" s="46">
        <f>J21+J28+J38+J62+J66+J79+J83</f>
        <v>75726.86</v>
      </c>
    </row>
    <row r="21" spans="2:10" s="201" customFormat="1" ht="36" customHeight="1">
      <c r="B21" s="181" t="s">
        <v>6</v>
      </c>
      <c r="C21" s="45" t="s">
        <v>4</v>
      </c>
      <c r="D21" s="45" t="s">
        <v>7</v>
      </c>
      <c r="E21" s="26"/>
      <c r="F21" s="27"/>
      <c r="G21" s="27"/>
      <c r="H21" s="27"/>
      <c r="I21" s="47"/>
      <c r="J21" s="46">
        <f>J22</f>
        <v>1799.8000000000002</v>
      </c>
    </row>
    <row r="22" spans="2:10" s="201" customFormat="1" ht="28.5" customHeight="1">
      <c r="B22" s="48" t="s">
        <v>50</v>
      </c>
      <c r="C22" s="10" t="s">
        <v>4</v>
      </c>
      <c r="D22" s="10" t="s">
        <v>7</v>
      </c>
      <c r="E22" s="26" t="s">
        <v>51</v>
      </c>
      <c r="F22" s="27" t="s">
        <v>52</v>
      </c>
      <c r="G22" s="27" t="s">
        <v>5</v>
      </c>
      <c r="H22" s="27" t="s">
        <v>53</v>
      </c>
      <c r="I22" s="37"/>
      <c r="J22" s="2">
        <f>J23+J26</f>
        <v>1799.8000000000002</v>
      </c>
    </row>
    <row r="23" spans="2:10" s="201" customFormat="1" ht="20.25" customHeight="1">
      <c r="B23" s="48" t="s">
        <v>54</v>
      </c>
      <c r="C23" s="10" t="s">
        <v>4</v>
      </c>
      <c r="D23" s="10" t="s">
        <v>7</v>
      </c>
      <c r="E23" s="26" t="s">
        <v>51</v>
      </c>
      <c r="F23" s="27" t="s">
        <v>55</v>
      </c>
      <c r="G23" s="27" t="s">
        <v>5</v>
      </c>
      <c r="H23" s="27" t="s">
        <v>53</v>
      </c>
      <c r="I23" s="37"/>
      <c r="J23" s="2">
        <f>J24</f>
        <v>1461.4</v>
      </c>
    </row>
    <row r="24" spans="2:10" s="201" customFormat="1" ht="25.5" customHeight="1">
      <c r="B24" s="48" t="s">
        <v>56</v>
      </c>
      <c r="C24" s="10" t="s">
        <v>4</v>
      </c>
      <c r="D24" s="10" t="s">
        <v>7</v>
      </c>
      <c r="E24" s="26" t="s">
        <v>51</v>
      </c>
      <c r="F24" s="27" t="s">
        <v>55</v>
      </c>
      <c r="G24" s="27" t="s">
        <v>5</v>
      </c>
      <c r="H24" s="27" t="s">
        <v>57</v>
      </c>
      <c r="I24" s="37"/>
      <c r="J24" s="2">
        <f>J25</f>
        <v>1461.4</v>
      </c>
    </row>
    <row r="25" spans="2:10" s="201" customFormat="1" ht="29.25" customHeight="1">
      <c r="B25" s="9" t="s">
        <v>58</v>
      </c>
      <c r="C25" s="10" t="s">
        <v>4</v>
      </c>
      <c r="D25" s="10" t="s">
        <v>7</v>
      </c>
      <c r="E25" s="26" t="s">
        <v>51</v>
      </c>
      <c r="F25" s="27" t="s">
        <v>55</v>
      </c>
      <c r="G25" s="27" t="s">
        <v>5</v>
      </c>
      <c r="H25" s="27" t="s">
        <v>57</v>
      </c>
      <c r="I25" s="37" t="s">
        <v>59</v>
      </c>
      <c r="J25" s="2">
        <f>'Приложение 6 2021 год'!K206</f>
        <v>1461.4</v>
      </c>
    </row>
    <row r="26" spans="2:10" s="201" customFormat="1" ht="50.25" customHeight="1">
      <c r="B26" s="156" t="s">
        <v>298</v>
      </c>
      <c r="C26" s="32" t="s">
        <v>4</v>
      </c>
      <c r="D26" s="32" t="s">
        <v>7</v>
      </c>
      <c r="E26" s="71" t="s">
        <v>51</v>
      </c>
      <c r="F26" s="72" t="s">
        <v>55</v>
      </c>
      <c r="G26" s="72" t="s">
        <v>5</v>
      </c>
      <c r="H26" s="73" t="s">
        <v>299</v>
      </c>
      <c r="I26" s="33"/>
      <c r="J26" s="15">
        <f>J27</f>
        <v>338.4</v>
      </c>
    </row>
    <row r="27" spans="2:10" s="201" customFormat="1" ht="29.25" customHeight="1">
      <c r="B27" s="184" t="s">
        <v>58</v>
      </c>
      <c r="C27" s="32" t="s">
        <v>4</v>
      </c>
      <c r="D27" s="32" t="s">
        <v>7</v>
      </c>
      <c r="E27" s="71" t="s">
        <v>51</v>
      </c>
      <c r="F27" s="72" t="s">
        <v>55</v>
      </c>
      <c r="G27" s="72" t="s">
        <v>5</v>
      </c>
      <c r="H27" s="73" t="s">
        <v>299</v>
      </c>
      <c r="I27" s="33" t="s">
        <v>59</v>
      </c>
      <c r="J27" s="15">
        <f>'Приложение 6 2021 год'!K208</f>
        <v>338.4</v>
      </c>
    </row>
    <row r="28" spans="2:10" s="201" customFormat="1" ht="42" customHeight="1">
      <c r="B28" s="182" t="s">
        <v>8</v>
      </c>
      <c r="C28" s="45" t="s">
        <v>4</v>
      </c>
      <c r="D28" s="45" t="s">
        <v>9</v>
      </c>
      <c r="E28" s="26"/>
      <c r="F28" s="27"/>
      <c r="G28" s="27"/>
      <c r="H28" s="27"/>
      <c r="I28" s="37"/>
      <c r="J28" s="46">
        <f>J29</f>
        <v>1473.9</v>
      </c>
    </row>
    <row r="29" spans="2:10" s="201" customFormat="1" ht="34.5" customHeight="1">
      <c r="B29" s="48" t="s">
        <v>60</v>
      </c>
      <c r="C29" s="10" t="s">
        <v>4</v>
      </c>
      <c r="D29" s="10" t="s">
        <v>9</v>
      </c>
      <c r="E29" s="26" t="s">
        <v>61</v>
      </c>
      <c r="F29" s="27" t="s">
        <v>52</v>
      </c>
      <c r="G29" s="27" t="s">
        <v>5</v>
      </c>
      <c r="H29" s="27" t="s">
        <v>53</v>
      </c>
      <c r="I29" s="37"/>
      <c r="J29" s="2">
        <f>J30+J34+J36</f>
        <v>1473.9</v>
      </c>
    </row>
    <row r="30" spans="2:10" s="201" customFormat="1" ht="28.5" customHeight="1">
      <c r="B30" s="48" t="s">
        <v>56</v>
      </c>
      <c r="C30" s="10" t="s">
        <v>4</v>
      </c>
      <c r="D30" s="10" t="s">
        <v>9</v>
      </c>
      <c r="E30" s="26" t="s">
        <v>61</v>
      </c>
      <c r="F30" s="27" t="s">
        <v>62</v>
      </c>
      <c r="G30" s="27" t="s">
        <v>5</v>
      </c>
      <c r="H30" s="27" t="s">
        <v>57</v>
      </c>
      <c r="I30" s="37"/>
      <c r="J30" s="2">
        <f>J31+J32+J33</f>
        <v>1159</v>
      </c>
    </row>
    <row r="31" spans="2:10" s="201" customFormat="1" ht="29.25" customHeight="1">
      <c r="B31" s="9" t="s">
        <v>58</v>
      </c>
      <c r="C31" s="10" t="s">
        <v>4</v>
      </c>
      <c r="D31" s="10" t="s">
        <v>9</v>
      </c>
      <c r="E31" s="26" t="s">
        <v>61</v>
      </c>
      <c r="F31" s="27" t="s">
        <v>62</v>
      </c>
      <c r="G31" s="27" t="s">
        <v>5</v>
      </c>
      <c r="H31" s="27" t="s">
        <v>57</v>
      </c>
      <c r="I31" s="37" t="s">
        <v>59</v>
      </c>
      <c r="J31" s="2">
        <f>'Приложение 6 2021 год'!K212</f>
        <v>681</v>
      </c>
    </row>
    <row r="32" spans="2:10" s="201" customFormat="1" ht="35.25" customHeight="1">
      <c r="B32" s="9" t="s">
        <v>63</v>
      </c>
      <c r="C32" s="10" t="s">
        <v>4</v>
      </c>
      <c r="D32" s="10" t="s">
        <v>9</v>
      </c>
      <c r="E32" s="26" t="s">
        <v>61</v>
      </c>
      <c r="F32" s="27" t="s">
        <v>62</v>
      </c>
      <c r="G32" s="27" t="s">
        <v>5</v>
      </c>
      <c r="H32" s="27" t="s">
        <v>57</v>
      </c>
      <c r="I32" s="37" t="s">
        <v>64</v>
      </c>
      <c r="J32" s="2">
        <f>'Приложение 6 2021 год'!K213</f>
        <v>470</v>
      </c>
    </row>
    <row r="33" spans="2:10" s="201" customFormat="1" ht="26.25" customHeight="1">
      <c r="B33" s="9" t="s">
        <v>65</v>
      </c>
      <c r="C33" s="10" t="s">
        <v>4</v>
      </c>
      <c r="D33" s="10" t="s">
        <v>9</v>
      </c>
      <c r="E33" s="26" t="s">
        <v>61</v>
      </c>
      <c r="F33" s="27" t="s">
        <v>62</v>
      </c>
      <c r="G33" s="27" t="s">
        <v>5</v>
      </c>
      <c r="H33" s="27" t="s">
        <v>57</v>
      </c>
      <c r="I33" s="37" t="s">
        <v>66</v>
      </c>
      <c r="J33" s="2">
        <f>'Приложение 6 2021 год'!K214</f>
        <v>8</v>
      </c>
    </row>
    <row r="34" spans="2:10" s="201" customFormat="1" ht="43.5" customHeight="1">
      <c r="B34" s="156" t="s">
        <v>298</v>
      </c>
      <c r="C34" s="32" t="s">
        <v>4</v>
      </c>
      <c r="D34" s="32" t="s">
        <v>9</v>
      </c>
      <c r="E34" s="71" t="s">
        <v>61</v>
      </c>
      <c r="F34" s="72" t="s">
        <v>62</v>
      </c>
      <c r="G34" s="72" t="s">
        <v>5</v>
      </c>
      <c r="H34" s="73" t="s">
        <v>299</v>
      </c>
      <c r="I34" s="33"/>
      <c r="J34" s="15">
        <f>J35</f>
        <v>145.7</v>
      </c>
    </row>
    <row r="35" spans="2:10" s="201" customFormat="1" ht="25.5" customHeight="1">
      <c r="B35" s="184" t="s">
        <v>58</v>
      </c>
      <c r="C35" s="32" t="s">
        <v>4</v>
      </c>
      <c r="D35" s="32" t="s">
        <v>9</v>
      </c>
      <c r="E35" s="71" t="s">
        <v>61</v>
      </c>
      <c r="F35" s="72" t="s">
        <v>62</v>
      </c>
      <c r="G35" s="72" t="s">
        <v>5</v>
      </c>
      <c r="H35" s="73" t="s">
        <v>299</v>
      </c>
      <c r="I35" s="33" t="s">
        <v>59</v>
      </c>
      <c r="J35" s="15">
        <f>'Приложение 6 2021 год'!K216</f>
        <v>145.7</v>
      </c>
    </row>
    <row r="36" spans="2:10" s="201" customFormat="1" ht="46.5" customHeight="1">
      <c r="B36" s="56" t="s">
        <v>451</v>
      </c>
      <c r="C36" s="32" t="s">
        <v>4</v>
      </c>
      <c r="D36" s="32" t="s">
        <v>9</v>
      </c>
      <c r="E36" s="71" t="s">
        <v>61</v>
      </c>
      <c r="F36" s="72" t="s">
        <v>62</v>
      </c>
      <c r="G36" s="72" t="s">
        <v>5</v>
      </c>
      <c r="H36" s="72" t="s">
        <v>444</v>
      </c>
      <c r="I36" s="33"/>
      <c r="J36" s="15">
        <f>J37</f>
        <v>169.2</v>
      </c>
    </row>
    <row r="37" spans="2:10" s="201" customFormat="1" ht="25.5" customHeight="1">
      <c r="B37" s="31" t="s">
        <v>58</v>
      </c>
      <c r="C37" s="32" t="s">
        <v>4</v>
      </c>
      <c r="D37" s="32" t="s">
        <v>9</v>
      </c>
      <c r="E37" s="71" t="s">
        <v>61</v>
      </c>
      <c r="F37" s="72" t="s">
        <v>62</v>
      </c>
      <c r="G37" s="72" t="s">
        <v>5</v>
      </c>
      <c r="H37" s="72" t="s">
        <v>444</v>
      </c>
      <c r="I37" s="33" t="s">
        <v>59</v>
      </c>
      <c r="J37" s="15">
        <f>'Приложение 6 2021 год'!K218</f>
        <v>169.2</v>
      </c>
    </row>
    <row r="38" spans="2:11" s="220" customFormat="1" ht="51" customHeight="1">
      <c r="B38" s="49" t="s">
        <v>10</v>
      </c>
      <c r="C38" s="45" t="s">
        <v>4</v>
      </c>
      <c r="D38" s="45" t="s">
        <v>11</v>
      </c>
      <c r="E38" s="26"/>
      <c r="F38" s="27"/>
      <c r="G38" s="27"/>
      <c r="H38" s="27"/>
      <c r="I38" s="47"/>
      <c r="J38" s="46">
        <f>J39</f>
        <v>20634.12</v>
      </c>
      <c r="K38" s="219"/>
    </row>
    <row r="39" spans="2:10" s="201" customFormat="1" ht="47.25" customHeight="1">
      <c r="B39" s="41" t="s">
        <v>10</v>
      </c>
      <c r="C39" s="10" t="s">
        <v>4</v>
      </c>
      <c r="D39" s="10" t="s">
        <v>11</v>
      </c>
      <c r="E39" s="26"/>
      <c r="F39" s="27"/>
      <c r="G39" s="27"/>
      <c r="H39" s="27"/>
      <c r="I39" s="37"/>
      <c r="J39" s="2">
        <f>J40+J50+J56</f>
        <v>20634.12</v>
      </c>
    </row>
    <row r="40" spans="2:10" s="201" customFormat="1" ht="20.25" customHeight="1">
      <c r="B40" s="156" t="s">
        <v>339</v>
      </c>
      <c r="C40" s="144" t="s">
        <v>4</v>
      </c>
      <c r="D40" s="144" t="s">
        <v>11</v>
      </c>
      <c r="E40" s="208" t="s">
        <v>340</v>
      </c>
      <c r="F40" s="141" t="s">
        <v>52</v>
      </c>
      <c r="G40" s="141" t="s">
        <v>5</v>
      </c>
      <c r="H40" s="141" t="s">
        <v>53</v>
      </c>
      <c r="I40" s="221"/>
      <c r="J40" s="363">
        <f>J41+J46</f>
        <v>15269.92</v>
      </c>
    </row>
    <row r="41" spans="2:10" s="201" customFormat="1" ht="29.25" customHeight="1">
      <c r="B41" s="222" t="s">
        <v>341</v>
      </c>
      <c r="C41" s="144" t="s">
        <v>4</v>
      </c>
      <c r="D41" s="144" t="s">
        <v>11</v>
      </c>
      <c r="E41" s="208" t="s">
        <v>342</v>
      </c>
      <c r="F41" s="141" t="s">
        <v>52</v>
      </c>
      <c r="G41" s="141" t="s">
        <v>5</v>
      </c>
      <c r="H41" s="141" t="s">
        <v>53</v>
      </c>
      <c r="I41" s="221"/>
      <c r="J41" s="364">
        <f>J42</f>
        <v>14900.92</v>
      </c>
    </row>
    <row r="42" spans="2:10" s="201" customFormat="1" ht="28.5" customHeight="1">
      <c r="B42" s="223" t="s">
        <v>343</v>
      </c>
      <c r="C42" s="144" t="s">
        <v>4</v>
      </c>
      <c r="D42" s="144" t="s">
        <v>11</v>
      </c>
      <c r="E42" s="208" t="s">
        <v>342</v>
      </c>
      <c r="F42" s="141" t="s">
        <v>52</v>
      </c>
      <c r="G42" s="141" t="s">
        <v>5</v>
      </c>
      <c r="H42" s="141" t="s">
        <v>57</v>
      </c>
      <c r="I42" s="221"/>
      <c r="J42" s="2">
        <f>J43+J44+J45</f>
        <v>14900.92</v>
      </c>
    </row>
    <row r="43" spans="2:10" s="201" customFormat="1" ht="29.25" customHeight="1">
      <c r="B43" s="184" t="s">
        <v>58</v>
      </c>
      <c r="C43" s="144" t="s">
        <v>4</v>
      </c>
      <c r="D43" s="144" t="s">
        <v>11</v>
      </c>
      <c r="E43" s="208" t="s">
        <v>342</v>
      </c>
      <c r="F43" s="141" t="s">
        <v>52</v>
      </c>
      <c r="G43" s="141" t="s">
        <v>5</v>
      </c>
      <c r="H43" s="141" t="s">
        <v>57</v>
      </c>
      <c r="I43" s="221" t="s">
        <v>59</v>
      </c>
      <c r="J43" s="2">
        <f>'Приложение 6 2021 год'!K229</f>
        <v>12994.02</v>
      </c>
    </row>
    <row r="44" spans="2:10" s="201" customFormat="1" ht="31.5" customHeight="1">
      <c r="B44" s="184" t="s">
        <v>63</v>
      </c>
      <c r="C44" s="144" t="s">
        <v>4</v>
      </c>
      <c r="D44" s="144" t="s">
        <v>11</v>
      </c>
      <c r="E44" s="208" t="s">
        <v>342</v>
      </c>
      <c r="F44" s="141" t="s">
        <v>52</v>
      </c>
      <c r="G44" s="141" t="s">
        <v>5</v>
      </c>
      <c r="H44" s="141" t="s">
        <v>57</v>
      </c>
      <c r="I44" s="221" t="s">
        <v>64</v>
      </c>
      <c r="J44" s="2">
        <f>'Приложение 6 2021 год'!K230</f>
        <v>1626.9</v>
      </c>
    </row>
    <row r="45" spans="2:10" s="201" customFormat="1" ht="13.5" customHeight="1">
      <c r="B45" s="184" t="s">
        <v>65</v>
      </c>
      <c r="C45" s="144" t="s">
        <v>4</v>
      </c>
      <c r="D45" s="144" t="s">
        <v>11</v>
      </c>
      <c r="E45" s="208" t="s">
        <v>342</v>
      </c>
      <c r="F45" s="141" t="s">
        <v>52</v>
      </c>
      <c r="G45" s="141" t="s">
        <v>5</v>
      </c>
      <c r="H45" s="141" t="s">
        <v>57</v>
      </c>
      <c r="I45" s="221" t="s">
        <v>66</v>
      </c>
      <c r="J45" s="2">
        <f>'Приложение 6 2021 год'!K231</f>
        <v>280</v>
      </c>
    </row>
    <row r="46" spans="2:10" s="201" customFormat="1" ht="29.25" customHeight="1">
      <c r="B46" s="31" t="s">
        <v>452</v>
      </c>
      <c r="C46" s="32" t="s">
        <v>4</v>
      </c>
      <c r="D46" s="32" t="s">
        <v>11</v>
      </c>
      <c r="E46" s="71" t="s">
        <v>453</v>
      </c>
      <c r="F46" s="72" t="s">
        <v>52</v>
      </c>
      <c r="G46" s="72" t="s">
        <v>5</v>
      </c>
      <c r="H46" s="72" t="s">
        <v>53</v>
      </c>
      <c r="I46" s="33"/>
      <c r="J46" s="15">
        <f>J47</f>
        <v>369</v>
      </c>
    </row>
    <row r="47" spans="2:10" s="201" customFormat="1" ht="27" customHeight="1">
      <c r="B47" s="56" t="s">
        <v>443</v>
      </c>
      <c r="C47" s="32" t="s">
        <v>4</v>
      </c>
      <c r="D47" s="32" t="s">
        <v>11</v>
      </c>
      <c r="E47" s="71" t="s">
        <v>453</v>
      </c>
      <c r="F47" s="72" t="s">
        <v>52</v>
      </c>
      <c r="G47" s="72" t="s">
        <v>5</v>
      </c>
      <c r="H47" s="72" t="s">
        <v>444</v>
      </c>
      <c r="I47" s="33"/>
      <c r="J47" s="15">
        <f>J48+J49</f>
        <v>369</v>
      </c>
    </row>
    <row r="48" spans="2:10" s="201" customFormat="1" ht="28.5" customHeight="1">
      <c r="B48" s="31" t="s">
        <v>58</v>
      </c>
      <c r="C48" s="32" t="s">
        <v>4</v>
      </c>
      <c r="D48" s="32" t="s">
        <v>11</v>
      </c>
      <c r="E48" s="71" t="s">
        <v>453</v>
      </c>
      <c r="F48" s="72" t="s">
        <v>52</v>
      </c>
      <c r="G48" s="72" t="s">
        <v>5</v>
      </c>
      <c r="H48" s="72" t="s">
        <v>444</v>
      </c>
      <c r="I48" s="33" t="s">
        <v>59</v>
      </c>
      <c r="J48" s="15">
        <f>'Приложение 6 2021 год'!K234</f>
        <v>268</v>
      </c>
    </row>
    <row r="49" spans="2:10" s="201" customFormat="1" ht="24" customHeight="1">
      <c r="B49" s="31" t="s">
        <v>63</v>
      </c>
      <c r="C49" s="32" t="s">
        <v>4</v>
      </c>
      <c r="D49" s="32" t="s">
        <v>11</v>
      </c>
      <c r="E49" s="71" t="s">
        <v>453</v>
      </c>
      <c r="F49" s="72" t="s">
        <v>52</v>
      </c>
      <c r="G49" s="72" t="s">
        <v>5</v>
      </c>
      <c r="H49" s="72" t="s">
        <v>444</v>
      </c>
      <c r="I49" s="33" t="s">
        <v>64</v>
      </c>
      <c r="J49" s="15">
        <f>'Приложение 6 2021 год'!K235</f>
        <v>101</v>
      </c>
    </row>
    <row r="50" spans="2:10" s="201" customFormat="1" ht="21" customHeight="1">
      <c r="B50" s="184" t="s">
        <v>71</v>
      </c>
      <c r="C50" s="144" t="s">
        <v>4</v>
      </c>
      <c r="D50" s="144" t="s">
        <v>11</v>
      </c>
      <c r="E50" s="208" t="s">
        <v>72</v>
      </c>
      <c r="F50" s="141" t="s">
        <v>52</v>
      </c>
      <c r="G50" s="141" t="s">
        <v>5</v>
      </c>
      <c r="H50" s="141" t="s">
        <v>53</v>
      </c>
      <c r="I50" s="37"/>
      <c r="J50" s="2">
        <f>J51+J54</f>
        <v>4531.2</v>
      </c>
    </row>
    <row r="51" spans="2:10" s="201" customFormat="1" ht="72" customHeight="1">
      <c r="B51" s="41" t="s">
        <v>68</v>
      </c>
      <c r="C51" s="144" t="s">
        <v>4</v>
      </c>
      <c r="D51" s="144" t="s">
        <v>11</v>
      </c>
      <c r="E51" s="208" t="s">
        <v>72</v>
      </c>
      <c r="F51" s="141" t="s">
        <v>52</v>
      </c>
      <c r="G51" s="141" t="s">
        <v>5</v>
      </c>
      <c r="H51" s="27" t="s">
        <v>69</v>
      </c>
      <c r="I51" s="37"/>
      <c r="J51" s="2">
        <f>J52+J53</f>
        <v>583.8</v>
      </c>
    </row>
    <row r="52" spans="2:10" s="201" customFormat="1" ht="29.25" customHeight="1">
      <c r="B52" s="9" t="s">
        <v>58</v>
      </c>
      <c r="C52" s="144" t="s">
        <v>4</v>
      </c>
      <c r="D52" s="144" t="s">
        <v>11</v>
      </c>
      <c r="E52" s="208" t="s">
        <v>72</v>
      </c>
      <c r="F52" s="141" t="s">
        <v>52</v>
      </c>
      <c r="G52" s="141" t="s">
        <v>5</v>
      </c>
      <c r="H52" s="27" t="s">
        <v>69</v>
      </c>
      <c r="I52" s="37" t="s">
        <v>59</v>
      </c>
      <c r="J52" s="2">
        <f>'Приложение 6 2021 год'!K238</f>
        <v>389.99999999999994</v>
      </c>
    </row>
    <row r="53" spans="2:10" s="201" customFormat="1" ht="29.25" customHeight="1">
      <c r="B53" s="9" t="s">
        <v>63</v>
      </c>
      <c r="C53" s="144" t="s">
        <v>4</v>
      </c>
      <c r="D53" s="144" t="s">
        <v>11</v>
      </c>
      <c r="E53" s="208" t="s">
        <v>72</v>
      </c>
      <c r="F53" s="141" t="s">
        <v>52</v>
      </c>
      <c r="G53" s="141" t="s">
        <v>5</v>
      </c>
      <c r="H53" s="27" t="s">
        <v>69</v>
      </c>
      <c r="I53" s="37" t="s">
        <v>64</v>
      </c>
      <c r="J53" s="2">
        <f>'Приложение 6 2021 год'!K239</f>
        <v>193.8</v>
      </c>
    </row>
    <row r="54" spans="2:10" s="201" customFormat="1" ht="44.25" customHeight="1">
      <c r="B54" s="39" t="s">
        <v>298</v>
      </c>
      <c r="C54" s="144" t="s">
        <v>4</v>
      </c>
      <c r="D54" s="144" t="s">
        <v>11</v>
      </c>
      <c r="E54" s="208" t="s">
        <v>72</v>
      </c>
      <c r="F54" s="141" t="s">
        <v>52</v>
      </c>
      <c r="G54" s="141" t="s">
        <v>5</v>
      </c>
      <c r="H54" s="130" t="s">
        <v>299</v>
      </c>
      <c r="I54" s="37"/>
      <c r="J54" s="2">
        <f>J55</f>
        <v>3947.4</v>
      </c>
    </row>
    <row r="55" spans="2:10" s="201" customFormat="1" ht="27.75" customHeight="1">
      <c r="B55" s="9" t="s">
        <v>58</v>
      </c>
      <c r="C55" s="144" t="s">
        <v>4</v>
      </c>
      <c r="D55" s="144" t="s">
        <v>11</v>
      </c>
      <c r="E55" s="208" t="s">
        <v>72</v>
      </c>
      <c r="F55" s="141" t="s">
        <v>52</v>
      </c>
      <c r="G55" s="141" t="s">
        <v>5</v>
      </c>
      <c r="H55" s="84" t="s">
        <v>299</v>
      </c>
      <c r="I55" s="37" t="s">
        <v>59</v>
      </c>
      <c r="J55" s="2">
        <f>'Приложение 6 2021 год'!K241</f>
        <v>3947.4</v>
      </c>
    </row>
    <row r="56" spans="2:10" s="201" customFormat="1" ht="45.75" customHeight="1">
      <c r="B56" s="117" t="s">
        <v>547</v>
      </c>
      <c r="C56" s="144" t="s">
        <v>4</v>
      </c>
      <c r="D56" s="144" t="s">
        <v>11</v>
      </c>
      <c r="E56" s="359" t="s">
        <v>522</v>
      </c>
      <c r="F56" s="141" t="s">
        <v>52</v>
      </c>
      <c r="G56" s="141" t="s">
        <v>5</v>
      </c>
      <c r="H56" s="209" t="s">
        <v>53</v>
      </c>
      <c r="I56" s="37"/>
      <c r="J56" s="2">
        <f>J57</f>
        <v>833</v>
      </c>
    </row>
    <row r="57" spans="2:10" s="201" customFormat="1" ht="27.75" customHeight="1">
      <c r="B57" s="117" t="s">
        <v>523</v>
      </c>
      <c r="C57" s="144" t="s">
        <v>4</v>
      </c>
      <c r="D57" s="144" t="s">
        <v>11</v>
      </c>
      <c r="E57" s="359" t="s">
        <v>522</v>
      </c>
      <c r="F57" s="141" t="s">
        <v>55</v>
      </c>
      <c r="G57" s="141" t="s">
        <v>5</v>
      </c>
      <c r="H57" s="209" t="s">
        <v>53</v>
      </c>
      <c r="I57" s="37"/>
      <c r="J57" s="2">
        <f>J58</f>
        <v>833</v>
      </c>
    </row>
    <row r="58" spans="2:10" s="201" customFormat="1" ht="44.25" customHeight="1">
      <c r="B58" s="117" t="s">
        <v>527</v>
      </c>
      <c r="C58" s="144" t="s">
        <v>4</v>
      </c>
      <c r="D58" s="144" t="s">
        <v>11</v>
      </c>
      <c r="E58" s="368" t="s">
        <v>522</v>
      </c>
      <c r="F58" s="369" t="s">
        <v>55</v>
      </c>
      <c r="G58" s="369" t="s">
        <v>33</v>
      </c>
      <c r="H58" s="51" t="s">
        <v>53</v>
      </c>
      <c r="I58" s="37"/>
      <c r="J58" s="2">
        <f>J59</f>
        <v>833</v>
      </c>
    </row>
    <row r="59" spans="2:10" s="201" customFormat="1" ht="67.5" customHeight="1">
      <c r="B59" s="9" t="s">
        <v>301</v>
      </c>
      <c r="C59" s="144" t="s">
        <v>4</v>
      </c>
      <c r="D59" s="144" t="s">
        <v>11</v>
      </c>
      <c r="E59" s="368" t="s">
        <v>522</v>
      </c>
      <c r="F59" s="369" t="s">
        <v>55</v>
      </c>
      <c r="G59" s="369" t="s">
        <v>33</v>
      </c>
      <c r="H59" s="27" t="s">
        <v>396</v>
      </c>
      <c r="I59" s="37"/>
      <c r="J59" s="2">
        <f>J60+J61</f>
        <v>833</v>
      </c>
    </row>
    <row r="60" spans="2:10" s="201" customFormat="1" ht="30.75" customHeight="1">
      <c r="B60" s="9" t="s">
        <v>58</v>
      </c>
      <c r="C60" s="144" t="s">
        <v>4</v>
      </c>
      <c r="D60" s="144" t="s">
        <v>11</v>
      </c>
      <c r="E60" s="368" t="s">
        <v>522</v>
      </c>
      <c r="F60" s="369" t="s">
        <v>55</v>
      </c>
      <c r="G60" s="369" t="s">
        <v>33</v>
      </c>
      <c r="H60" s="27" t="s">
        <v>396</v>
      </c>
      <c r="I60" s="37" t="s">
        <v>59</v>
      </c>
      <c r="J60" s="2">
        <f>'Приложение 6 2021 год'!K246</f>
        <v>591</v>
      </c>
    </row>
    <row r="61" spans="2:10" s="201" customFormat="1" ht="36" customHeight="1">
      <c r="B61" s="9" t="s">
        <v>63</v>
      </c>
      <c r="C61" s="144" t="s">
        <v>4</v>
      </c>
      <c r="D61" s="144" t="s">
        <v>11</v>
      </c>
      <c r="E61" s="368" t="s">
        <v>522</v>
      </c>
      <c r="F61" s="369" t="s">
        <v>55</v>
      </c>
      <c r="G61" s="369" t="s">
        <v>33</v>
      </c>
      <c r="H61" s="27" t="s">
        <v>396</v>
      </c>
      <c r="I61" s="37" t="s">
        <v>64</v>
      </c>
      <c r="J61" s="2">
        <f>'Приложение 6 2021 год'!K247</f>
        <v>242</v>
      </c>
    </row>
    <row r="62" spans="2:10" s="201" customFormat="1" ht="16.5" customHeight="1">
      <c r="B62" s="139" t="s">
        <v>12</v>
      </c>
      <c r="C62" s="47" t="s">
        <v>4</v>
      </c>
      <c r="D62" s="47" t="s">
        <v>13</v>
      </c>
      <c r="E62" s="26"/>
      <c r="F62" s="27"/>
      <c r="G62" s="27"/>
      <c r="H62" s="27"/>
      <c r="I62" s="47"/>
      <c r="J62" s="46">
        <f>J63</f>
        <v>7.1</v>
      </c>
    </row>
    <row r="63" spans="2:10" s="201" customFormat="1" ht="19.5" customHeight="1">
      <c r="B63" s="9" t="s">
        <v>71</v>
      </c>
      <c r="C63" s="37" t="s">
        <v>4</v>
      </c>
      <c r="D63" s="37" t="s">
        <v>13</v>
      </c>
      <c r="E63" s="26" t="s">
        <v>72</v>
      </c>
      <c r="F63" s="27" t="s">
        <v>52</v>
      </c>
      <c r="G63" s="27" t="s">
        <v>5</v>
      </c>
      <c r="H63" s="27" t="s">
        <v>53</v>
      </c>
      <c r="I63" s="47"/>
      <c r="J63" s="2">
        <f>J64</f>
        <v>7.1</v>
      </c>
    </row>
    <row r="64" spans="2:10" s="201" customFormat="1" ht="48" customHeight="1">
      <c r="B64" s="39" t="s">
        <v>73</v>
      </c>
      <c r="C64" s="37" t="s">
        <v>4</v>
      </c>
      <c r="D64" s="37" t="s">
        <v>13</v>
      </c>
      <c r="E64" s="26" t="s">
        <v>72</v>
      </c>
      <c r="F64" s="27" t="s">
        <v>52</v>
      </c>
      <c r="G64" s="27" t="s">
        <v>5</v>
      </c>
      <c r="H64" s="27" t="s">
        <v>74</v>
      </c>
      <c r="I64" s="43"/>
      <c r="J64" s="2">
        <f>J65</f>
        <v>7.1</v>
      </c>
    </row>
    <row r="65" spans="2:10" s="201" customFormat="1" ht="28.5" customHeight="1">
      <c r="B65" s="9" t="s">
        <v>63</v>
      </c>
      <c r="C65" s="37" t="s">
        <v>4</v>
      </c>
      <c r="D65" s="37" t="s">
        <v>13</v>
      </c>
      <c r="E65" s="26" t="s">
        <v>72</v>
      </c>
      <c r="F65" s="27" t="s">
        <v>52</v>
      </c>
      <c r="G65" s="27" t="s">
        <v>5</v>
      </c>
      <c r="H65" s="27" t="s">
        <v>74</v>
      </c>
      <c r="I65" s="43">
        <v>240</v>
      </c>
      <c r="J65" s="2">
        <f>'Приложение 6 2021 год'!K251</f>
        <v>7.1</v>
      </c>
    </row>
    <row r="66" spans="2:10" s="201" customFormat="1" ht="39" customHeight="1">
      <c r="B66" s="181" t="s">
        <v>14</v>
      </c>
      <c r="C66" s="45" t="s">
        <v>4</v>
      </c>
      <c r="D66" s="45" t="s">
        <v>15</v>
      </c>
      <c r="E66" s="26"/>
      <c r="F66" s="27"/>
      <c r="G66" s="27"/>
      <c r="H66" s="27"/>
      <c r="I66" s="47"/>
      <c r="J66" s="46">
        <f>J67</f>
        <v>6688.6</v>
      </c>
    </row>
    <row r="67" spans="2:10" s="201" customFormat="1" ht="40.5" customHeight="1">
      <c r="B67" s="9" t="s">
        <v>308</v>
      </c>
      <c r="C67" s="10" t="s">
        <v>4</v>
      </c>
      <c r="D67" s="10" t="s">
        <v>15</v>
      </c>
      <c r="E67" s="321" t="s">
        <v>439</v>
      </c>
      <c r="F67" s="51" t="s">
        <v>52</v>
      </c>
      <c r="G67" s="51" t="s">
        <v>5</v>
      </c>
      <c r="H67" s="51" t="s">
        <v>53</v>
      </c>
      <c r="I67" s="37"/>
      <c r="J67" s="2">
        <f>J68</f>
        <v>6688.6</v>
      </c>
    </row>
    <row r="68" spans="2:10" s="201" customFormat="1" ht="53.25" customHeight="1">
      <c r="B68" s="196" t="s">
        <v>309</v>
      </c>
      <c r="C68" s="10" t="s">
        <v>4</v>
      </c>
      <c r="D68" s="10" t="s">
        <v>15</v>
      </c>
      <c r="E68" s="321" t="s">
        <v>439</v>
      </c>
      <c r="F68" s="12" t="s">
        <v>3</v>
      </c>
      <c r="G68" s="12" t="s">
        <v>5</v>
      </c>
      <c r="H68" s="13" t="s">
        <v>53</v>
      </c>
      <c r="I68" s="37"/>
      <c r="J68" s="2">
        <f>J69</f>
        <v>6688.6</v>
      </c>
    </row>
    <row r="69" spans="2:10" s="201" customFormat="1" ht="78" customHeight="1">
      <c r="B69" s="156" t="s">
        <v>337</v>
      </c>
      <c r="C69" s="13" t="s">
        <v>4</v>
      </c>
      <c r="D69" s="10" t="s">
        <v>15</v>
      </c>
      <c r="E69" s="321" t="s">
        <v>439</v>
      </c>
      <c r="F69" s="12" t="s">
        <v>3</v>
      </c>
      <c r="G69" s="58" t="s">
        <v>4</v>
      </c>
      <c r="H69" s="13" t="s">
        <v>53</v>
      </c>
      <c r="I69" s="37"/>
      <c r="J69" s="2">
        <f>J70+J74+J76</f>
        <v>6688.6</v>
      </c>
    </row>
    <row r="70" spans="2:10" s="201" customFormat="1" ht="32.25" customHeight="1">
      <c r="B70" s="157" t="s">
        <v>56</v>
      </c>
      <c r="C70" s="10" t="s">
        <v>4</v>
      </c>
      <c r="D70" s="10" t="s">
        <v>15</v>
      </c>
      <c r="E70" s="321" t="s">
        <v>439</v>
      </c>
      <c r="F70" s="12" t="s">
        <v>3</v>
      </c>
      <c r="G70" s="58" t="s">
        <v>4</v>
      </c>
      <c r="H70" s="13" t="s">
        <v>57</v>
      </c>
      <c r="I70" s="37"/>
      <c r="J70" s="2">
        <f>J71+J72+J73</f>
        <v>5499.400000000001</v>
      </c>
    </row>
    <row r="71" spans="2:10" s="201" customFormat="1" ht="33.75" customHeight="1">
      <c r="B71" s="9" t="s">
        <v>58</v>
      </c>
      <c r="C71" s="10" t="s">
        <v>4</v>
      </c>
      <c r="D71" s="10" t="s">
        <v>15</v>
      </c>
      <c r="E71" s="321" t="s">
        <v>439</v>
      </c>
      <c r="F71" s="51" t="s">
        <v>3</v>
      </c>
      <c r="G71" s="58" t="s">
        <v>4</v>
      </c>
      <c r="H71" s="51" t="s">
        <v>57</v>
      </c>
      <c r="I71" s="37" t="s">
        <v>59</v>
      </c>
      <c r="J71" s="2">
        <f>'Приложение 6 2021 год'!K666</f>
        <v>5102.8</v>
      </c>
    </row>
    <row r="72" spans="2:10" s="201" customFormat="1" ht="29.25" customHeight="1">
      <c r="B72" s="9" t="s">
        <v>63</v>
      </c>
      <c r="C72" s="10" t="s">
        <v>4</v>
      </c>
      <c r="D72" s="10" t="s">
        <v>15</v>
      </c>
      <c r="E72" s="321" t="s">
        <v>439</v>
      </c>
      <c r="F72" s="12" t="s">
        <v>3</v>
      </c>
      <c r="G72" s="58" t="s">
        <v>4</v>
      </c>
      <c r="H72" s="13" t="s">
        <v>57</v>
      </c>
      <c r="I72" s="37" t="s">
        <v>64</v>
      </c>
      <c r="J72" s="2">
        <f>'Приложение 6 2021 год'!K667</f>
        <v>386.6</v>
      </c>
    </row>
    <row r="73" spans="2:10" s="201" customFormat="1" ht="19.5" customHeight="1">
      <c r="B73" s="9" t="s">
        <v>65</v>
      </c>
      <c r="C73" s="10" t="s">
        <v>4</v>
      </c>
      <c r="D73" s="10" t="s">
        <v>15</v>
      </c>
      <c r="E73" s="321" t="s">
        <v>439</v>
      </c>
      <c r="F73" s="51" t="s">
        <v>3</v>
      </c>
      <c r="G73" s="58" t="s">
        <v>4</v>
      </c>
      <c r="H73" s="51" t="s">
        <v>57</v>
      </c>
      <c r="I73" s="37" t="s">
        <v>66</v>
      </c>
      <c r="J73" s="2">
        <f>'Приложение 6 2021 год'!K668</f>
        <v>10</v>
      </c>
    </row>
    <row r="74" spans="2:10" s="201" customFormat="1" ht="50.25" customHeight="1">
      <c r="B74" s="156" t="s">
        <v>298</v>
      </c>
      <c r="C74" s="32" t="s">
        <v>4</v>
      </c>
      <c r="D74" s="32" t="s">
        <v>15</v>
      </c>
      <c r="E74" s="321" t="s">
        <v>439</v>
      </c>
      <c r="F74" s="58" t="s">
        <v>3</v>
      </c>
      <c r="G74" s="58" t="s">
        <v>4</v>
      </c>
      <c r="H74" s="73" t="s">
        <v>299</v>
      </c>
      <c r="I74" s="33"/>
      <c r="J74" s="15">
        <f>J75</f>
        <v>1009.2</v>
      </c>
    </row>
    <row r="75" spans="2:10" s="201" customFormat="1" ht="29.25" customHeight="1">
      <c r="B75" s="184" t="s">
        <v>58</v>
      </c>
      <c r="C75" s="32" t="s">
        <v>4</v>
      </c>
      <c r="D75" s="32" t="s">
        <v>15</v>
      </c>
      <c r="E75" s="321" t="s">
        <v>439</v>
      </c>
      <c r="F75" s="59" t="s">
        <v>3</v>
      </c>
      <c r="G75" s="59" t="s">
        <v>4</v>
      </c>
      <c r="H75" s="224" t="s">
        <v>299</v>
      </c>
      <c r="I75" s="33" t="s">
        <v>59</v>
      </c>
      <c r="J75" s="15">
        <f>'Приложение 6 2021 год'!K670</f>
        <v>1009.2</v>
      </c>
    </row>
    <row r="76" spans="2:10" s="201" customFormat="1" ht="29.25" customHeight="1">
      <c r="B76" s="56" t="s">
        <v>443</v>
      </c>
      <c r="C76" s="32" t="s">
        <v>4</v>
      </c>
      <c r="D76" s="32" t="s">
        <v>15</v>
      </c>
      <c r="E76" s="57" t="s">
        <v>439</v>
      </c>
      <c r="F76" s="58" t="s">
        <v>3</v>
      </c>
      <c r="G76" s="58" t="s">
        <v>4</v>
      </c>
      <c r="H76" s="28" t="s">
        <v>444</v>
      </c>
      <c r="I76" s="33"/>
      <c r="J76" s="15">
        <f>J77+J78</f>
        <v>180</v>
      </c>
    </row>
    <row r="77" spans="2:10" s="201" customFormat="1" ht="29.25" customHeight="1">
      <c r="B77" s="69" t="s">
        <v>58</v>
      </c>
      <c r="C77" s="32" t="s">
        <v>4</v>
      </c>
      <c r="D77" s="32" t="s">
        <v>15</v>
      </c>
      <c r="E77" s="59" t="s">
        <v>439</v>
      </c>
      <c r="F77" s="59" t="s">
        <v>3</v>
      </c>
      <c r="G77" s="59" t="s">
        <v>4</v>
      </c>
      <c r="H77" s="59" t="s">
        <v>444</v>
      </c>
      <c r="I77" s="33" t="s">
        <v>59</v>
      </c>
      <c r="J77" s="15">
        <f>'Приложение 6 2021 год'!K672</f>
        <v>100</v>
      </c>
    </row>
    <row r="78" spans="2:10" s="201" customFormat="1" ht="29.25" customHeight="1">
      <c r="B78" s="69" t="s">
        <v>63</v>
      </c>
      <c r="C78" s="32" t="s">
        <v>4</v>
      </c>
      <c r="D78" s="32" t="s">
        <v>15</v>
      </c>
      <c r="E78" s="57" t="s">
        <v>439</v>
      </c>
      <c r="F78" s="58" t="s">
        <v>3</v>
      </c>
      <c r="G78" s="58" t="s">
        <v>4</v>
      </c>
      <c r="H78" s="28" t="s">
        <v>444</v>
      </c>
      <c r="I78" s="33" t="s">
        <v>64</v>
      </c>
      <c r="J78" s="15">
        <f>'Приложение 6 2021 год'!K673</f>
        <v>80</v>
      </c>
    </row>
    <row r="79" spans="2:10" s="201" customFormat="1" ht="19.5" customHeight="1">
      <c r="B79" s="139" t="s">
        <v>16</v>
      </c>
      <c r="C79" s="183" t="s">
        <v>4</v>
      </c>
      <c r="D79" s="183" t="s">
        <v>17</v>
      </c>
      <c r="E79" s="26"/>
      <c r="F79" s="27"/>
      <c r="G79" s="27"/>
      <c r="H79" s="27"/>
      <c r="I79" s="47"/>
      <c r="J79" s="46">
        <f>J80</f>
        <v>100</v>
      </c>
    </row>
    <row r="80" spans="2:10" s="201" customFormat="1" ht="19.5" customHeight="1">
      <c r="B80" s="9" t="s">
        <v>75</v>
      </c>
      <c r="C80" s="407" t="s">
        <v>4</v>
      </c>
      <c r="D80" s="407" t="s">
        <v>17</v>
      </c>
      <c r="E80" s="26" t="s">
        <v>76</v>
      </c>
      <c r="F80" s="27" t="s">
        <v>52</v>
      </c>
      <c r="G80" s="27" t="s">
        <v>5</v>
      </c>
      <c r="H80" s="27" t="s">
        <v>53</v>
      </c>
      <c r="I80" s="47"/>
      <c r="J80" s="2">
        <f>J81</f>
        <v>100</v>
      </c>
    </row>
    <row r="81" spans="2:10" s="201" customFormat="1" ht="19.5" customHeight="1">
      <c r="B81" s="9" t="s">
        <v>77</v>
      </c>
      <c r="C81" s="407" t="s">
        <v>4</v>
      </c>
      <c r="D81" s="407" t="s">
        <v>17</v>
      </c>
      <c r="E81" s="26" t="s">
        <v>76</v>
      </c>
      <c r="F81" s="27" t="s">
        <v>78</v>
      </c>
      <c r="G81" s="27" t="s">
        <v>5</v>
      </c>
      <c r="H81" s="27" t="s">
        <v>53</v>
      </c>
      <c r="I81" s="47"/>
      <c r="J81" s="2">
        <f>J82</f>
        <v>100</v>
      </c>
    </row>
    <row r="82" spans="2:10" s="201" customFormat="1" ht="19.5" customHeight="1">
      <c r="B82" s="9" t="s">
        <v>79</v>
      </c>
      <c r="C82" s="407" t="s">
        <v>4</v>
      </c>
      <c r="D82" s="407" t="s">
        <v>17</v>
      </c>
      <c r="E82" s="26" t="s">
        <v>76</v>
      </c>
      <c r="F82" s="27" t="s">
        <v>78</v>
      </c>
      <c r="G82" s="27" t="s">
        <v>5</v>
      </c>
      <c r="H82" s="27" t="s">
        <v>53</v>
      </c>
      <c r="I82" s="37" t="s">
        <v>80</v>
      </c>
      <c r="J82" s="2">
        <f>'[1]приложение 6 (2019-2020г)'!K173</f>
        <v>100</v>
      </c>
    </row>
    <row r="83" spans="2:11" s="201" customFormat="1" ht="21.75" customHeight="1">
      <c r="B83" s="49" t="s">
        <v>18</v>
      </c>
      <c r="C83" s="45" t="s">
        <v>4</v>
      </c>
      <c r="D83" s="45" t="s">
        <v>19</v>
      </c>
      <c r="E83" s="26"/>
      <c r="F83" s="27"/>
      <c r="G83" s="27"/>
      <c r="H83" s="27"/>
      <c r="I83" s="37"/>
      <c r="J83" s="46">
        <f>J84+J98+J107+J112+J122+J133+J138+J167+J157+J162</f>
        <v>45023.340000000004</v>
      </c>
      <c r="K83" s="225"/>
    </row>
    <row r="84" spans="2:11" s="201" customFormat="1" ht="33" customHeight="1">
      <c r="B84" s="184" t="s">
        <v>91</v>
      </c>
      <c r="C84" s="37" t="s">
        <v>4</v>
      </c>
      <c r="D84" s="37" t="s">
        <v>19</v>
      </c>
      <c r="E84" s="26" t="s">
        <v>92</v>
      </c>
      <c r="F84" s="27" t="s">
        <v>52</v>
      </c>
      <c r="G84" s="27" t="s">
        <v>5</v>
      </c>
      <c r="H84" s="27" t="s">
        <v>53</v>
      </c>
      <c r="I84" s="37"/>
      <c r="J84" s="2">
        <f>J85+J92</f>
        <v>20283.1</v>
      </c>
      <c r="K84" s="225"/>
    </row>
    <row r="85" spans="2:11" s="201" customFormat="1" ht="39" customHeight="1">
      <c r="B85" s="157" t="s">
        <v>93</v>
      </c>
      <c r="C85" s="37" t="s">
        <v>4</v>
      </c>
      <c r="D85" s="37" t="s">
        <v>19</v>
      </c>
      <c r="E85" s="26" t="s">
        <v>92</v>
      </c>
      <c r="F85" s="27" t="s">
        <v>52</v>
      </c>
      <c r="G85" s="27" t="s">
        <v>4</v>
      </c>
      <c r="H85" s="27" t="s">
        <v>53</v>
      </c>
      <c r="I85" s="37"/>
      <c r="J85" s="2">
        <f>J86+J88+J90</f>
        <v>18702.3</v>
      </c>
      <c r="K85" s="225"/>
    </row>
    <row r="86" spans="2:10" s="201" customFormat="1" ht="33.75" customHeight="1">
      <c r="B86" s="9" t="s">
        <v>114</v>
      </c>
      <c r="C86" s="10" t="s">
        <v>4</v>
      </c>
      <c r="D86" s="11" t="s">
        <v>19</v>
      </c>
      <c r="E86" s="26" t="s">
        <v>92</v>
      </c>
      <c r="F86" s="27" t="s">
        <v>52</v>
      </c>
      <c r="G86" s="27" t="s">
        <v>4</v>
      </c>
      <c r="H86" s="27" t="s">
        <v>98</v>
      </c>
      <c r="I86" s="37"/>
      <c r="J86" s="2">
        <f>J87</f>
        <v>9000</v>
      </c>
    </row>
    <row r="87" spans="2:10" s="201" customFormat="1" ht="23.25" customHeight="1">
      <c r="B87" s="41" t="s">
        <v>96</v>
      </c>
      <c r="C87" s="10" t="s">
        <v>4</v>
      </c>
      <c r="D87" s="11" t="s">
        <v>19</v>
      </c>
      <c r="E87" s="26" t="s">
        <v>92</v>
      </c>
      <c r="F87" s="27" t="s">
        <v>52</v>
      </c>
      <c r="G87" s="27" t="s">
        <v>4</v>
      </c>
      <c r="H87" s="27" t="s">
        <v>98</v>
      </c>
      <c r="I87" s="37" t="s">
        <v>97</v>
      </c>
      <c r="J87" s="2">
        <f>'Приложение 6 2021 год'!K260</f>
        <v>9000</v>
      </c>
    </row>
    <row r="88" spans="2:10" s="201" customFormat="1" ht="77.25" customHeight="1">
      <c r="B88" s="48" t="s">
        <v>94</v>
      </c>
      <c r="C88" s="37" t="s">
        <v>4</v>
      </c>
      <c r="D88" s="37" t="s">
        <v>19</v>
      </c>
      <c r="E88" s="26" t="s">
        <v>92</v>
      </c>
      <c r="F88" s="27" t="s">
        <v>52</v>
      </c>
      <c r="G88" s="27" t="s">
        <v>4</v>
      </c>
      <c r="H88" s="27" t="s">
        <v>95</v>
      </c>
      <c r="I88" s="37"/>
      <c r="J88" s="2">
        <f>J89</f>
        <v>3500</v>
      </c>
    </row>
    <row r="89" spans="2:10" s="201" customFormat="1" ht="18.75" customHeight="1">
      <c r="B89" s="41" t="s">
        <v>96</v>
      </c>
      <c r="C89" s="10" t="s">
        <v>4</v>
      </c>
      <c r="D89" s="11" t="s">
        <v>19</v>
      </c>
      <c r="E89" s="26" t="s">
        <v>92</v>
      </c>
      <c r="F89" s="27" t="s">
        <v>52</v>
      </c>
      <c r="G89" s="27" t="s">
        <v>4</v>
      </c>
      <c r="H89" s="27" t="s">
        <v>95</v>
      </c>
      <c r="I89" s="37" t="s">
        <v>97</v>
      </c>
      <c r="J89" s="2">
        <f>'Приложение 6 2021 год'!K262</f>
        <v>3500</v>
      </c>
    </row>
    <row r="90" spans="2:10" s="201" customFormat="1" ht="47.25" customHeight="1">
      <c r="B90" s="39" t="s">
        <v>298</v>
      </c>
      <c r="C90" s="10" t="s">
        <v>4</v>
      </c>
      <c r="D90" s="11" t="s">
        <v>19</v>
      </c>
      <c r="E90" s="26" t="s">
        <v>92</v>
      </c>
      <c r="F90" s="27" t="s">
        <v>52</v>
      </c>
      <c r="G90" s="27" t="s">
        <v>4</v>
      </c>
      <c r="H90" s="34" t="s">
        <v>299</v>
      </c>
      <c r="I90" s="37"/>
      <c r="J90" s="2">
        <f>J91</f>
        <v>6202.3</v>
      </c>
    </row>
    <row r="91" spans="2:10" s="201" customFormat="1" ht="27" customHeight="1">
      <c r="B91" s="39" t="s">
        <v>70</v>
      </c>
      <c r="C91" s="10" t="s">
        <v>4</v>
      </c>
      <c r="D91" s="11" t="s">
        <v>19</v>
      </c>
      <c r="E91" s="26" t="s">
        <v>92</v>
      </c>
      <c r="F91" s="27" t="s">
        <v>52</v>
      </c>
      <c r="G91" s="27" t="s">
        <v>4</v>
      </c>
      <c r="H91" s="54" t="s">
        <v>299</v>
      </c>
      <c r="I91" s="37" t="s">
        <v>97</v>
      </c>
      <c r="J91" s="2">
        <f>'Приложение 6 2021 год'!K264</f>
        <v>6202.3</v>
      </c>
    </row>
    <row r="92" spans="2:10" s="201" customFormat="1" ht="27" customHeight="1">
      <c r="B92" s="9" t="s">
        <v>67</v>
      </c>
      <c r="C92" s="10" t="s">
        <v>4</v>
      </c>
      <c r="D92" s="11" t="s">
        <v>19</v>
      </c>
      <c r="E92" s="26" t="s">
        <v>92</v>
      </c>
      <c r="F92" s="27" t="s">
        <v>52</v>
      </c>
      <c r="G92" s="27" t="s">
        <v>7</v>
      </c>
      <c r="H92" s="27" t="s">
        <v>53</v>
      </c>
      <c r="I92" s="37"/>
      <c r="J92" s="2">
        <f>J93+J96+J97</f>
        <v>1580.8</v>
      </c>
    </row>
    <row r="93" spans="2:10" s="201" customFormat="1" ht="81" customHeight="1">
      <c r="B93" s="48" t="s">
        <v>94</v>
      </c>
      <c r="C93" s="10" t="s">
        <v>4</v>
      </c>
      <c r="D93" s="10" t="s">
        <v>19</v>
      </c>
      <c r="E93" s="51" t="s">
        <v>92</v>
      </c>
      <c r="F93" s="51" t="s">
        <v>52</v>
      </c>
      <c r="G93" s="51" t="s">
        <v>7</v>
      </c>
      <c r="H93" s="55" t="s">
        <v>95</v>
      </c>
      <c r="I93" s="37"/>
      <c r="J93" s="2">
        <f>J94+J95</f>
        <v>1310.8</v>
      </c>
    </row>
    <row r="94" spans="2:10" s="201" customFormat="1" ht="31.5" customHeight="1">
      <c r="B94" s="9" t="s">
        <v>63</v>
      </c>
      <c r="C94" s="10" t="s">
        <v>4</v>
      </c>
      <c r="D94" s="10" t="s">
        <v>19</v>
      </c>
      <c r="E94" s="11" t="s">
        <v>92</v>
      </c>
      <c r="F94" s="12" t="s">
        <v>52</v>
      </c>
      <c r="G94" s="12" t="s">
        <v>7</v>
      </c>
      <c r="H94" s="34" t="s">
        <v>95</v>
      </c>
      <c r="I94" s="37" t="s">
        <v>64</v>
      </c>
      <c r="J94" s="2">
        <f>'Приложение 6 2021 год'!K267</f>
        <v>1300.8</v>
      </c>
    </row>
    <row r="95" spans="2:10" s="201" customFormat="1" ht="27" customHeight="1">
      <c r="B95" s="48" t="s">
        <v>65</v>
      </c>
      <c r="C95" s="10" t="s">
        <v>4</v>
      </c>
      <c r="D95" s="10" t="s">
        <v>19</v>
      </c>
      <c r="E95" s="11" t="s">
        <v>92</v>
      </c>
      <c r="F95" s="12" t="s">
        <v>52</v>
      </c>
      <c r="G95" s="12" t="s">
        <v>7</v>
      </c>
      <c r="H95" s="34" t="s">
        <v>95</v>
      </c>
      <c r="I95" s="37" t="s">
        <v>66</v>
      </c>
      <c r="J95" s="2">
        <f>'Приложение 6 2021 год'!K268</f>
        <v>10</v>
      </c>
    </row>
    <row r="96" spans="2:10" s="201" customFormat="1" ht="27" customHeight="1">
      <c r="B96" s="9" t="s">
        <v>63</v>
      </c>
      <c r="C96" s="10" t="s">
        <v>4</v>
      </c>
      <c r="D96" s="11" t="s">
        <v>19</v>
      </c>
      <c r="E96" s="11" t="s">
        <v>92</v>
      </c>
      <c r="F96" s="12" t="s">
        <v>52</v>
      </c>
      <c r="G96" s="12" t="s">
        <v>7</v>
      </c>
      <c r="H96" s="27" t="s">
        <v>98</v>
      </c>
      <c r="I96" s="37" t="s">
        <v>64</v>
      </c>
      <c r="J96" s="2">
        <f>'Приложение 6 2021 год'!K269</f>
        <v>250</v>
      </c>
    </row>
    <row r="97" spans="2:10" s="201" customFormat="1" ht="21" customHeight="1">
      <c r="B97" s="48" t="s">
        <v>65</v>
      </c>
      <c r="C97" s="10" t="s">
        <v>4</v>
      </c>
      <c r="D97" s="11" t="s">
        <v>19</v>
      </c>
      <c r="E97" s="11" t="s">
        <v>92</v>
      </c>
      <c r="F97" s="12" t="s">
        <v>52</v>
      </c>
      <c r="G97" s="12" t="s">
        <v>7</v>
      </c>
      <c r="H97" s="27" t="s">
        <v>98</v>
      </c>
      <c r="I97" s="37" t="s">
        <v>66</v>
      </c>
      <c r="J97" s="2">
        <f>'Приложение 6 2021 год'!K270</f>
        <v>20</v>
      </c>
    </row>
    <row r="98" spans="2:10" s="201" customFormat="1" ht="45" customHeight="1">
      <c r="B98" s="48" t="s">
        <v>285</v>
      </c>
      <c r="C98" s="10" t="s">
        <v>4</v>
      </c>
      <c r="D98" s="11" t="s">
        <v>19</v>
      </c>
      <c r="E98" s="11" t="s">
        <v>286</v>
      </c>
      <c r="F98" s="12" t="s">
        <v>52</v>
      </c>
      <c r="G98" s="12" t="s">
        <v>5</v>
      </c>
      <c r="H98" s="27" t="s">
        <v>53</v>
      </c>
      <c r="I98" s="37"/>
      <c r="J98" s="2">
        <f>J99+J102</f>
        <v>9666.7</v>
      </c>
    </row>
    <row r="99" spans="2:10" s="201" customFormat="1" ht="27" customHeight="1">
      <c r="B99" s="9" t="s">
        <v>67</v>
      </c>
      <c r="C99" s="10" t="s">
        <v>4</v>
      </c>
      <c r="D99" s="11" t="s">
        <v>19</v>
      </c>
      <c r="E99" s="11" t="s">
        <v>286</v>
      </c>
      <c r="F99" s="12" t="s">
        <v>52</v>
      </c>
      <c r="G99" s="12" t="s">
        <v>4</v>
      </c>
      <c r="H99" s="27" t="s">
        <v>53</v>
      </c>
      <c r="I99" s="37"/>
      <c r="J99" s="2">
        <f>J100+J101</f>
        <v>755</v>
      </c>
    </row>
    <row r="100" spans="2:10" s="201" customFormat="1" ht="27" customHeight="1">
      <c r="B100" s="9" t="s">
        <v>63</v>
      </c>
      <c r="C100" s="10" t="s">
        <v>4</v>
      </c>
      <c r="D100" s="11" t="s">
        <v>19</v>
      </c>
      <c r="E100" s="11" t="s">
        <v>286</v>
      </c>
      <c r="F100" s="12" t="s">
        <v>52</v>
      </c>
      <c r="G100" s="12" t="s">
        <v>4</v>
      </c>
      <c r="H100" s="27" t="s">
        <v>100</v>
      </c>
      <c r="I100" s="37" t="s">
        <v>64</v>
      </c>
      <c r="J100" s="2">
        <f>'Приложение 6 2021 год'!K273</f>
        <v>750</v>
      </c>
    </row>
    <row r="101" spans="2:10" s="201" customFormat="1" ht="27" customHeight="1">
      <c r="B101" s="48" t="s">
        <v>65</v>
      </c>
      <c r="C101" s="10" t="s">
        <v>4</v>
      </c>
      <c r="D101" s="11" t="s">
        <v>19</v>
      </c>
      <c r="E101" s="11" t="s">
        <v>286</v>
      </c>
      <c r="F101" s="12" t="s">
        <v>52</v>
      </c>
      <c r="G101" s="12" t="s">
        <v>4</v>
      </c>
      <c r="H101" s="27" t="s">
        <v>100</v>
      </c>
      <c r="I101" s="37" t="s">
        <v>66</v>
      </c>
      <c r="J101" s="2">
        <f>'Приложение 6 2021 год'!K274</f>
        <v>5</v>
      </c>
    </row>
    <row r="102" spans="2:10" s="201" customFormat="1" ht="33" customHeight="1">
      <c r="B102" s="9" t="s">
        <v>93</v>
      </c>
      <c r="C102" s="10" t="s">
        <v>4</v>
      </c>
      <c r="D102" s="11" t="s">
        <v>19</v>
      </c>
      <c r="E102" s="11" t="s">
        <v>286</v>
      </c>
      <c r="F102" s="12" t="s">
        <v>52</v>
      </c>
      <c r="G102" s="12" t="s">
        <v>7</v>
      </c>
      <c r="H102" s="27" t="s">
        <v>53</v>
      </c>
      <c r="I102" s="37"/>
      <c r="J102" s="2">
        <f>J103+J105</f>
        <v>8911.7</v>
      </c>
    </row>
    <row r="103" spans="2:10" s="201" customFormat="1" ht="31.5" customHeight="1">
      <c r="B103" s="184" t="s">
        <v>114</v>
      </c>
      <c r="C103" s="32" t="s">
        <v>4</v>
      </c>
      <c r="D103" s="57" t="s">
        <v>19</v>
      </c>
      <c r="E103" s="57" t="s">
        <v>286</v>
      </c>
      <c r="F103" s="58" t="s">
        <v>52</v>
      </c>
      <c r="G103" s="58" t="s">
        <v>7</v>
      </c>
      <c r="H103" s="72" t="s">
        <v>100</v>
      </c>
      <c r="I103" s="37"/>
      <c r="J103" s="2">
        <f>J104</f>
        <v>6977.6</v>
      </c>
    </row>
    <row r="104" spans="2:10" s="201" customFormat="1" ht="16.5" customHeight="1">
      <c r="B104" s="41" t="s">
        <v>96</v>
      </c>
      <c r="C104" s="10" t="s">
        <v>4</v>
      </c>
      <c r="D104" s="11" t="s">
        <v>19</v>
      </c>
      <c r="E104" s="11" t="s">
        <v>286</v>
      </c>
      <c r="F104" s="12" t="s">
        <v>52</v>
      </c>
      <c r="G104" s="12" t="s">
        <v>7</v>
      </c>
      <c r="H104" s="27" t="s">
        <v>100</v>
      </c>
      <c r="I104" s="37" t="s">
        <v>97</v>
      </c>
      <c r="J104" s="2">
        <f>'Приложение 6 2021 год'!K277</f>
        <v>6977.6</v>
      </c>
    </row>
    <row r="105" spans="2:10" s="201" customFormat="1" ht="54" customHeight="1">
      <c r="B105" s="156" t="s">
        <v>298</v>
      </c>
      <c r="C105" s="32" t="s">
        <v>4</v>
      </c>
      <c r="D105" s="57" t="s">
        <v>19</v>
      </c>
      <c r="E105" s="57" t="s">
        <v>286</v>
      </c>
      <c r="F105" s="58" t="s">
        <v>52</v>
      </c>
      <c r="G105" s="58" t="s">
        <v>7</v>
      </c>
      <c r="H105" s="72" t="s">
        <v>299</v>
      </c>
      <c r="I105" s="33"/>
      <c r="J105" s="15">
        <f>J106</f>
        <v>1934.1</v>
      </c>
    </row>
    <row r="106" spans="2:10" s="201" customFormat="1" ht="24" customHeight="1">
      <c r="B106" s="41" t="s">
        <v>96</v>
      </c>
      <c r="C106" s="32" t="s">
        <v>4</v>
      </c>
      <c r="D106" s="57" t="s">
        <v>19</v>
      </c>
      <c r="E106" s="57" t="s">
        <v>286</v>
      </c>
      <c r="F106" s="58" t="s">
        <v>52</v>
      </c>
      <c r="G106" s="58" t="s">
        <v>7</v>
      </c>
      <c r="H106" s="72" t="s">
        <v>299</v>
      </c>
      <c r="I106" s="33" t="s">
        <v>97</v>
      </c>
      <c r="J106" s="15">
        <f>'Приложение 6 2021 год'!K279</f>
        <v>1934.1</v>
      </c>
    </row>
    <row r="107" spans="2:10" s="201" customFormat="1" ht="21.75" customHeight="1">
      <c r="B107" s="41" t="s">
        <v>99</v>
      </c>
      <c r="C107" s="10" t="s">
        <v>4</v>
      </c>
      <c r="D107" s="11" t="s">
        <v>19</v>
      </c>
      <c r="E107" s="26" t="s">
        <v>85</v>
      </c>
      <c r="F107" s="27" t="s">
        <v>52</v>
      </c>
      <c r="G107" s="27" t="s">
        <v>5</v>
      </c>
      <c r="H107" s="27" t="s">
        <v>53</v>
      </c>
      <c r="I107" s="37"/>
      <c r="J107" s="2">
        <f>J108+J110</f>
        <v>73</v>
      </c>
    </row>
    <row r="108" spans="2:10" s="201" customFormat="1" ht="34.5" customHeight="1">
      <c r="B108" s="53" t="s">
        <v>294</v>
      </c>
      <c r="C108" s="10" t="s">
        <v>4</v>
      </c>
      <c r="D108" s="10" t="s">
        <v>19</v>
      </c>
      <c r="E108" s="26" t="s">
        <v>85</v>
      </c>
      <c r="F108" s="27" t="s">
        <v>52</v>
      </c>
      <c r="G108" s="27" t="s">
        <v>5</v>
      </c>
      <c r="H108" s="27" t="s">
        <v>295</v>
      </c>
      <c r="I108" s="37"/>
      <c r="J108" s="2">
        <f>J109</f>
        <v>72</v>
      </c>
    </row>
    <row r="109" spans="2:10" s="201" customFormat="1" ht="17.25" customHeight="1">
      <c r="B109" s="48" t="s">
        <v>89</v>
      </c>
      <c r="C109" s="10" t="s">
        <v>4</v>
      </c>
      <c r="D109" s="10" t="s">
        <v>19</v>
      </c>
      <c r="E109" s="26" t="s">
        <v>85</v>
      </c>
      <c r="F109" s="27" t="s">
        <v>52</v>
      </c>
      <c r="G109" s="27" t="s">
        <v>5</v>
      </c>
      <c r="H109" s="27" t="s">
        <v>295</v>
      </c>
      <c r="I109" s="37" t="s">
        <v>90</v>
      </c>
      <c r="J109" s="2">
        <f>'Приложение 6 2021 год'!K677</f>
        <v>72</v>
      </c>
    </row>
    <row r="110" spans="2:10" s="201" customFormat="1" ht="45.75" customHeight="1">
      <c r="B110" s="48" t="s">
        <v>507</v>
      </c>
      <c r="C110" s="10" t="s">
        <v>4</v>
      </c>
      <c r="D110" s="10" t="s">
        <v>19</v>
      </c>
      <c r="E110" s="26" t="s">
        <v>85</v>
      </c>
      <c r="F110" s="27" t="s">
        <v>52</v>
      </c>
      <c r="G110" s="27" t="s">
        <v>5</v>
      </c>
      <c r="H110" s="27" t="s">
        <v>506</v>
      </c>
      <c r="I110" s="37"/>
      <c r="J110" s="2">
        <f>J111</f>
        <v>1</v>
      </c>
    </row>
    <row r="111" spans="2:10" s="201" customFormat="1" ht="17.25" customHeight="1">
      <c r="B111" s="31" t="s">
        <v>455</v>
      </c>
      <c r="C111" s="10" t="s">
        <v>4</v>
      </c>
      <c r="D111" s="10" t="s">
        <v>19</v>
      </c>
      <c r="E111" s="26" t="s">
        <v>85</v>
      </c>
      <c r="F111" s="27" t="s">
        <v>52</v>
      </c>
      <c r="G111" s="27" t="s">
        <v>5</v>
      </c>
      <c r="H111" s="27" t="s">
        <v>506</v>
      </c>
      <c r="I111" s="37" t="s">
        <v>454</v>
      </c>
      <c r="J111" s="2">
        <f>'Приложение 6 2021 год'!K679</f>
        <v>1</v>
      </c>
    </row>
    <row r="112" spans="2:10" s="201" customFormat="1" ht="46.5" customHeight="1">
      <c r="B112" s="9" t="s">
        <v>101</v>
      </c>
      <c r="C112" s="37" t="s">
        <v>4</v>
      </c>
      <c r="D112" s="37" t="s">
        <v>19</v>
      </c>
      <c r="E112" s="11">
        <v>37</v>
      </c>
      <c r="F112" s="12">
        <v>0</v>
      </c>
      <c r="G112" s="12" t="s">
        <v>5</v>
      </c>
      <c r="H112" s="12" t="s">
        <v>53</v>
      </c>
      <c r="I112" s="37"/>
      <c r="J112" s="2">
        <f>J113+J116+J119</f>
        <v>130</v>
      </c>
    </row>
    <row r="113" spans="2:10" s="201" customFormat="1" ht="42.75" customHeight="1">
      <c r="B113" s="9" t="s">
        <v>102</v>
      </c>
      <c r="C113" s="37" t="s">
        <v>4</v>
      </c>
      <c r="D113" s="37" t="s">
        <v>19</v>
      </c>
      <c r="E113" s="51" t="s">
        <v>103</v>
      </c>
      <c r="F113" s="51" t="s">
        <v>52</v>
      </c>
      <c r="G113" s="51" t="s">
        <v>4</v>
      </c>
      <c r="H113" s="51" t="s">
        <v>53</v>
      </c>
      <c r="I113" s="37"/>
      <c r="J113" s="2">
        <f>J114</f>
        <v>100</v>
      </c>
    </row>
    <row r="114" spans="2:10" s="201" customFormat="1" ht="35.25" customHeight="1">
      <c r="B114" s="50" t="s">
        <v>56</v>
      </c>
      <c r="C114" s="37" t="s">
        <v>4</v>
      </c>
      <c r="D114" s="37" t="s">
        <v>19</v>
      </c>
      <c r="E114" s="11" t="s">
        <v>103</v>
      </c>
      <c r="F114" s="12" t="s">
        <v>52</v>
      </c>
      <c r="G114" s="12" t="s">
        <v>4</v>
      </c>
      <c r="H114" s="13" t="s">
        <v>57</v>
      </c>
      <c r="I114" s="37"/>
      <c r="J114" s="2">
        <f>J115</f>
        <v>100</v>
      </c>
    </row>
    <row r="115" spans="2:10" s="201" customFormat="1" ht="33.75" customHeight="1">
      <c r="B115" s="9" t="s">
        <v>63</v>
      </c>
      <c r="C115" s="37" t="s">
        <v>4</v>
      </c>
      <c r="D115" s="37" t="s">
        <v>19</v>
      </c>
      <c r="E115" s="11" t="s">
        <v>103</v>
      </c>
      <c r="F115" s="12" t="s">
        <v>52</v>
      </c>
      <c r="G115" s="12" t="s">
        <v>4</v>
      </c>
      <c r="H115" s="13" t="s">
        <v>57</v>
      </c>
      <c r="I115" s="37" t="s">
        <v>64</v>
      </c>
      <c r="J115" s="2">
        <f>'Приложение 6 2021 год'!K288</f>
        <v>100</v>
      </c>
    </row>
    <row r="116" spans="2:10" s="201" customFormat="1" ht="79.5" customHeight="1">
      <c r="B116" s="39" t="s">
        <v>104</v>
      </c>
      <c r="C116" s="10" t="s">
        <v>4</v>
      </c>
      <c r="D116" s="10" t="s">
        <v>19</v>
      </c>
      <c r="E116" s="81">
        <v>37</v>
      </c>
      <c r="F116" s="199">
        <v>0</v>
      </c>
      <c r="G116" s="200" t="s">
        <v>7</v>
      </c>
      <c r="H116" s="200" t="s">
        <v>53</v>
      </c>
      <c r="I116" s="43"/>
      <c r="J116" s="2">
        <f>J117</f>
        <v>20</v>
      </c>
    </row>
    <row r="117" spans="2:10" s="201" customFormat="1" ht="33.75" customHeight="1">
      <c r="B117" s="39" t="s">
        <v>336</v>
      </c>
      <c r="C117" s="10" t="s">
        <v>4</v>
      </c>
      <c r="D117" s="10" t="s">
        <v>19</v>
      </c>
      <c r="E117" s="81">
        <v>37</v>
      </c>
      <c r="F117" s="199">
        <v>0</v>
      </c>
      <c r="G117" s="200" t="s">
        <v>7</v>
      </c>
      <c r="H117" s="200" t="s">
        <v>57</v>
      </c>
      <c r="I117" s="43"/>
      <c r="J117" s="2">
        <f>J118</f>
        <v>20</v>
      </c>
    </row>
    <row r="118" spans="2:10" s="201" customFormat="1" ht="33.75" customHeight="1">
      <c r="B118" s="9" t="s">
        <v>63</v>
      </c>
      <c r="C118" s="10" t="s">
        <v>4</v>
      </c>
      <c r="D118" s="10" t="s">
        <v>19</v>
      </c>
      <c r="E118" s="11" t="s">
        <v>103</v>
      </c>
      <c r="F118" s="12" t="s">
        <v>52</v>
      </c>
      <c r="G118" s="12" t="s">
        <v>7</v>
      </c>
      <c r="H118" s="12" t="s">
        <v>57</v>
      </c>
      <c r="I118" s="43">
        <v>240</v>
      </c>
      <c r="J118" s="2">
        <f>'Приложение 6 2021 год'!K493</f>
        <v>20</v>
      </c>
    </row>
    <row r="119" spans="2:10" s="201" customFormat="1" ht="30.75" customHeight="1">
      <c r="B119" s="31" t="s">
        <v>105</v>
      </c>
      <c r="C119" s="37" t="s">
        <v>4</v>
      </c>
      <c r="D119" s="37" t="s">
        <v>19</v>
      </c>
      <c r="E119" s="51" t="s">
        <v>103</v>
      </c>
      <c r="F119" s="51" t="s">
        <v>52</v>
      </c>
      <c r="G119" s="51" t="s">
        <v>13</v>
      </c>
      <c r="H119" s="51" t="s">
        <v>53</v>
      </c>
      <c r="I119" s="37"/>
      <c r="J119" s="2">
        <f>J120</f>
        <v>10</v>
      </c>
    </row>
    <row r="120" spans="2:10" s="201" customFormat="1" ht="32.25" customHeight="1">
      <c r="B120" s="50" t="s">
        <v>56</v>
      </c>
      <c r="C120" s="37" t="s">
        <v>4</v>
      </c>
      <c r="D120" s="37" t="s">
        <v>19</v>
      </c>
      <c r="E120" s="11" t="s">
        <v>103</v>
      </c>
      <c r="F120" s="12" t="s">
        <v>52</v>
      </c>
      <c r="G120" s="12" t="s">
        <v>13</v>
      </c>
      <c r="H120" s="12" t="s">
        <v>57</v>
      </c>
      <c r="I120" s="37"/>
      <c r="J120" s="2">
        <f>J121</f>
        <v>10</v>
      </c>
    </row>
    <row r="121" spans="2:10" s="201" customFormat="1" ht="37.5" customHeight="1">
      <c r="B121" s="9" t="s">
        <v>63</v>
      </c>
      <c r="C121" s="37" t="s">
        <v>4</v>
      </c>
      <c r="D121" s="37" t="s">
        <v>19</v>
      </c>
      <c r="E121" s="11" t="s">
        <v>103</v>
      </c>
      <c r="F121" s="12" t="s">
        <v>52</v>
      </c>
      <c r="G121" s="12" t="s">
        <v>13</v>
      </c>
      <c r="H121" s="12" t="s">
        <v>57</v>
      </c>
      <c r="I121" s="37" t="s">
        <v>64</v>
      </c>
      <c r="J121" s="2">
        <f>'Приложение 6 2021 год'!K291</f>
        <v>10</v>
      </c>
    </row>
    <row r="122" spans="2:10" s="201" customFormat="1" ht="44.25" customHeight="1">
      <c r="B122" s="9" t="s">
        <v>287</v>
      </c>
      <c r="C122" s="10" t="s">
        <v>4</v>
      </c>
      <c r="D122" s="10" t="s">
        <v>19</v>
      </c>
      <c r="E122" s="11" t="s">
        <v>344</v>
      </c>
      <c r="F122" s="12" t="s">
        <v>52</v>
      </c>
      <c r="G122" s="12" t="s">
        <v>5</v>
      </c>
      <c r="H122" s="12" t="s">
        <v>53</v>
      </c>
      <c r="I122" s="37"/>
      <c r="J122" s="2">
        <f>J123+J127</f>
        <v>1196.15</v>
      </c>
    </row>
    <row r="123" spans="2:10" s="201" customFormat="1" ht="42.75" customHeight="1">
      <c r="B123" s="48" t="s">
        <v>288</v>
      </c>
      <c r="C123" s="10" t="s">
        <v>4</v>
      </c>
      <c r="D123" s="10" t="s">
        <v>19</v>
      </c>
      <c r="E123" s="11" t="s">
        <v>344</v>
      </c>
      <c r="F123" s="12" t="s">
        <v>62</v>
      </c>
      <c r="G123" s="12" t="s">
        <v>5</v>
      </c>
      <c r="H123" s="12" t="s">
        <v>53</v>
      </c>
      <c r="I123" s="37"/>
      <c r="J123" s="2">
        <f>J124</f>
        <v>110</v>
      </c>
    </row>
    <row r="124" spans="2:10" s="201" customFormat="1" ht="35.25" customHeight="1">
      <c r="B124" s="48" t="s">
        <v>289</v>
      </c>
      <c r="C124" s="10" t="s">
        <v>4</v>
      </c>
      <c r="D124" s="10" t="s">
        <v>19</v>
      </c>
      <c r="E124" s="11" t="s">
        <v>344</v>
      </c>
      <c r="F124" s="12" t="s">
        <v>62</v>
      </c>
      <c r="G124" s="12" t="s">
        <v>7</v>
      </c>
      <c r="H124" s="12" t="s">
        <v>53</v>
      </c>
      <c r="I124" s="37"/>
      <c r="J124" s="2">
        <f>J125</f>
        <v>110</v>
      </c>
    </row>
    <row r="125" spans="2:10" s="201" customFormat="1" ht="17.25" customHeight="1">
      <c r="B125" s="31" t="s">
        <v>109</v>
      </c>
      <c r="C125" s="33" t="s">
        <v>4</v>
      </c>
      <c r="D125" s="33" t="s">
        <v>19</v>
      </c>
      <c r="E125" s="57" t="s">
        <v>344</v>
      </c>
      <c r="F125" s="58" t="s">
        <v>62</v>
      </c>
      <c r="G125" s="58" t="s">
        <v>7</v>
      </c>
      <c r="H125" s="28" t="s">
        <v>108</v>
      </c>
      <c r="I125" s="33"/>
      <c r="J125" s="15">
        <f>J126</f>
        <v>110</v>
      </c>
    </row>
    <row r="126" spans="2:10" s="201" customFormat="1" ht="34.5" customHeight="1">
      <c r="B126" s="9" t="s">
        <v>63</v>
      </c>
      <c r="C126" s="32" t="s">
        <v>4</v>
      </c>
      <c r="D126" s="32" t="s">
        <v>19</v>
      </c>
      <c r="E126" s="57" t="s">
        <v>344</v>
      </c>
      <c r="F126" s="58" t="s">
        <v>62</v>
      </c>
      <c r="G126" s="58" t="s">
        <v>7</v>
      </c>
      <c r="H126" s="28" t="s">
        <v>108</v>
      </c>
      <c r="I126" s="33" t="s">
        <v>64</v>
      </c>
      <c r="J126" s="15">
        <f>'Приложение 6 2021 год'!K296</f>
        <v>110</v>
      </c>
    </row>
    <row r="127" spans="2:10" s="201" customFormat="1" ht="52.5" customHeight="1">
      <c r="B127" s="48" t="s">
        <v>290</v>
      </c>
      <c r="C127" s="32" t="s">
        <v>4</v>
      </c>
      <c r="D127" s="32" t="s">
        <v>19</v>
      </c>
      <c r="E127" s="57" t="s">
        <v>344</v>
      </c>
      <c r="F127" s="58" t="s">
        <v>3</v>
      </c>
      <c r="G127" s="58" t="s">
        <v>5</v>
      </c>
      <c r="H127" s="28" t="s">
        <v>53</v>
      </c>
      <c r="I127" s="33"/>
      <c r="J127" s="15">
        <f>J128</f>
        <v>1086.15</v>
      </c>
    </row>
    <row r="128" spans="2:10" s="201" customFormat="1" ht="27" customHeight="1">
      <c r="B128" s="48" t="s">
        <v>291</v>
      </c>
      <c r="C128" s="10" t="s">
        <v>4</v>
      </c>
      <c r="D128" s="10" t="s">
        <v>19</v>
      </c>
      <c r="E128" s="11" t="s">
        <v>344</v>
      </c>
      <c r="F128" s="12" t="s">
        <v>3</v>
      </c>
      <c r="G128" s="12" t="s">
        <v>9</v>
      </c>
      <c r="H128" s="13" t="s">
        <v>53</v>
      </c>
      <c r="I128" s="37"/>
      <c r="J128" s="2">
        <f>J129+J131</f>
        <v>1086.15</v>
      </c>
    </row>
    <row r="129" spans="2:10" s="201" customFormat="1" ht="30.75" customHeight="1">
      <c r="B129" s="48" t="s">
        <v>540</v>
      </c>
      <c r="C129" s="10" t="s">
        <v>4</v>
      </c>
      <c r="D129" s="10" t="s">
        <v>19</v>
      </c>
      <c r="E129" s="51" t="s">
        <v>344</v>
      </c>
      <c r="F129" s="51" t="s">
        <v>3</v>
      </c>
      <c r="G129" s="51" t="s">
        <v>9</v>
      </c>
      <c r="H129" s="151" t="s">
        <v>429</v>
      </c>
      <c r="I129" s="37"/>
      <c r="J129" s="2">
        <f>J130</f>
        <v>1086.15</v>
      </c>
    </row>
    <row r="130" spans="2:10" s="201" customFormat="1" ht="36.75" customHeight="1">
      <c r="B130" s="9" t="s">
        <v>63</v>
      </c>
      <c r="C130" s="10" t="s">
        <v>4</v>
      </c>
      <c r="D130" s="10" t="s">
        <v>19</v>
      </c>
      <c r="E130" s="126" t="s">
        <v>344</v>
      </c>
      <c r="F130" s="127" t="s">
        <v>3</v>
      </c>
      <c r="G130" s="127" t="s">
        <v>9</v>
      </c>
      <c r="H130" s="65" t="s">
        <v>429</v>
      </c>
      <c r="I130" s="37" t="s">
        <v>64</v>
      </c>
      <c r="J130" s="2">
        <f>'Приложение 6 2021 год'!K300</f>
        <v>1086.15</v>
      </c>
    </row>
    <row r="131" spans="2:10" s="201" customFormat="1" ht="34.5" customHeight="1">
      <c r="B131" s="50" t="s">
        <v>539</v>
      </c>
      <c r="C131" s="10" t="s">
        <v>4</v>
      </c>
      <c r="D131" s="10" t="s">
        <v>19</v>
      </c>
      <c r="E131" s="51" t="s">
        <v>344</v>
      </c>
      <c r="F131" s="51" t="s">
        <v>3</v>
      </c>
      <c r="G131" s="51" t="s">
        <v>9</v>
      </c>
      <c r="H131" s="152" t="s">
        <v>360</v>
      </c>
      <c r="I131" s="37"/>
      <c r="J131" s="2">
        <f>J132</f>
        <v>0</v>
      </c>
    </row>
    <row r="132" spans="2:10" s="201" customFormat="1" ht="28.5" customHeight="1">
      <c r="B132" s="9" t="s">
        <v>63</v>
      </c>
      <c r="C132" s="10" t="s">
        <v>4</v>
      </c>
      <c r="D132" s="10" t="s">
        <v>19</v>
      </c>
      <c r="E132" s="11" t="s">
        <v>344</v>
      </c>
      <c r="F132" s="12" t="s">
        <v>3</v>
      </c>
      <c r="G132" s="12" t="s">
        <v>9</v>
      </c>
      <c r="H132" s="13" t="s">
        <v>360</v>
      </c>
      <c r="I132" s="37" t="s">
        <v>64</v>
      </c>
      <c r="J132" s="2">
        <f>'Приложение 6 2021 год'!K302</f>
        <v>0</v>
      </c>
    </row>
    <row r="133" spans="2:10" ht="37.5" customHeight="1">
      <c r="B133" s="48" t="s">
        <v>81</v>
      </c>
      <c r="C133" s="10" t="s">
        <v>4</v>
      </c>
      <c r="D133" s="10" t="s">
        <v>19</v>
      </c>
      <c r="E133" s="26" t="s">
        <v>82</v>
      </c>
      <c r="F133" s="27" t="s">
        <v>52</v>
      </c>
      <c r="G133" s="27" t="s">
        <v>5</v>
      </c>
      <c r="H133" s="27" t="s">
        <v>53</v>
      </c>
      <c r="I133" s="37"/>
      <c r="J133" s="38">
        <f>J134+J136</f>
        <v>156.4</v>
      </c>
    </row>
    <row r="134" spans="2:10" ht="21.75" customHeight="1">
      <c r="B134" s="48" t="s">
        <v>84</v>
      </c>
      <c r="C134" s="10" t="s">
        <v>4</v>
      </c>
      <c r="D134" s="10" t="s">
        <v>19</v>
      </c>
      <c r="E134" s="26" t="s">
        <v>82</v>
      </c>
      <c r="F134" s="27" t="s">
        <v>52</v>
      </c>
      <c r="G134" s="27" t="s">
        <v>5</v>
      </c>
      <c r="H134" s="27" t="s">
        <v>83</v>
      </c>
      <c r="I134" s="37"/>
      <c r="J134" s="38">
        <f>J135</f>
        <v>82.4</v>
      </c>
    </row>
    <row r="135" spans="2:10" ht="18" customHeight="1">
      <c r="B135" s="9" t="s">
        <v>65</v>
      </c>
      <c r="C135" s="10" t="s">
        <v>4</v>
      </c>
      <c r="D135" s="10" t="s">
        <v>19</v>
      </c>
      <c r="E135" s="26" t="s">
        <v>82</v>
      </c>
      <c r="F135" s="27" t="s">
        <v>52</v>
      </c>
      <c r="G135" s="27" t="s">
        <v>5</v>
      </c>
      <c r="H135" s="27" t="s">
        <v>83</v>
      </c>
      <c r="I135" s="37" t="s">
        <v>66</v>
      </c>
      <c r="J135" s="2">
        <f>'Приложение 6 2021 год'!K222</f>
        <v>82.4</v>
      </c>
    </row>
    <row r="136" spans="2:10" ht="21" customHeight="1">
      <c r="B136" s="48" t="s">
        <v>272</v>
      </c>
      <c r="C136" s="10" t="s">
        <v>4</v>
      </c>
      <c r="D136" s="10" t="s">
        <v>19</v>
      </c>
      <c r="E136" s="11" t="s">
        <v>82</v>
      </c>
      <c r="F136" s="12" t="s">
        <v>52</v>
      </c>
      <c r="G136" s="12" t="s">
        <v>5</v>
      </c>
      <c r="H136" s="13" t="s">
        <v>88</v>
      </c>
      <c r="I136" s="37"/>
      <c r="J136" s="2">
        <f>J137</f>
        <v>74</v>
      </c>
    </row>
    <row r="137" spans="2:10" ht="18" customHeight="1">
      <c r="B137" s="48" t="s">
        <v>89</v>
      </c>
      <c r="C137" s="10" t="s">
        <v>4</v>
      </c>
      <c r="D137" s="10" t="s">
        <v>19</v>
      </c>
      <c r="E137" s="11" t="s">
        <v>82</v>
      </c>
      <c r="F137" s="12" t="s">
        <v>52</v>
      </c>
      <c r="G137" s="12" t="s">
        <v>5</v>
      </c>
      <c r="H137" s="13" t="s">
        <v>88</v>
      </c>
      <c r="I137" s="37" t="s">
        <v>90</v>
      </c>
      <c r="J137" s="2">
        <f>'Приложение 6 2021 год'!K682</f>
        <v>74</v>
      </c>
    </row>
    <row r="138" spans="2:10" ht="42.75" customHeight="1">
      <c r="B138" s="50" t="s">
        <v>338</v>
      </c>
      <c r="C138" s="10" t="s">
        <v>4</v>
      </c>
      <c r="D138" s="10" t="s">
        <v>19</v>
      </c>
      <c r="E138" s="11" t="s">
        <v>438</v>
      </c>
      <c r="F138" s="12" t="s">
        <v>52</v>
      </c>
      <c r="G138" s="12" t="s">
        <v>5</v>
      </c>
      <c r="H138" s="13" t="s">
        <v>53</v>
      </c>
      <c r="I138" s="43"/>
      <c r="J138" s="2">
        <f>J139</f>
        <v>6595.5</v>
      </c>
    </row>
    <row r="139" spans="2:10" ht="44.25" customHeight="1">
      <c r="B139" s="41" t="s">
        <v>319</v>
      </c>
      <c r="C139" s="10" t="s">
        <v>4</v>
      </c>
      <c r="D139" s="10" t="s">
        <v>19</v>
      </c>
      <c r="E139" s="11" t="s">
        <v>438</v>
      </c>
      <c r="F139" s="12" t="s">
        <v>55</v>
      </c>
      <c r="G139" s="12" t="s">
        <v>5</v>
      </c>
      <c r="H139" s="13" t="s">
        <v>53</v>
      </c>
      <c r="I139" s="43"/>
      <c r="J139" s="2">
        <f>J140+J145+J148+J151+J154</f>
        <v>6595.5</v>
      </c>
    </row>
    <row r="140" spans="2:10" ht="44.25" customHeight="1">
      <c r="B140" s="50" t="s">
        <v>320</v>
      </c>
      <c r="C140" s="10" t="s">
        <v>4</v>
      </c>
      <c r="D140" s="10" t="s">
        <v>19</v>
      </c>
      <c r="E140" s="11" t="s">
        <v>438</v>
      </c>
      <c r="F140" s="51" t="s">
        <v>55</v>
      </c>
      <c r="G140" s="51" t="s">
        <v>4</v>
      </c>
      <c r="H140" s="51" t="s">
        <v>53</v>
      </c>
      <c r="I140" s="43"/>
      <c r="J140" s="2">
        <f>J141+J143</f>
        <v>1692.5</v>
      </c>
    </row>
    <row r="141" spans="2:10" s="201" customFormat="1" ht="72.75" customHeight="1">
      <c r="B141" s="50" t="s">
        <v>321</v>
      </c>
      <c r="C141" s="10" t="s">
        <v>4</v>
      </c>
      <c r="D141" s="10" t="s">
        <v>19</v>
      </c>
      <c r="E141" s="11" t="s">
        <v>438</v>
      </c>
      <c r="F141" s="12" t="s">
        <v>55</v>
      </c>
      <c r="G141" s="12" t="s">
        <v>4</v>
      </c>
      <c r="H141" s="13" t="s">
        <v>110</v>
      </c>
      <c r="I141" s="43"/>
      <c r="J141" s="2">
        <f>J142</f>
        <v>55</v>
      </c>
    </row>
    <row r="142" spans="2:10" s="201" customFormat="1" ht="32.25" customHeight="1">
      <c r="B142" s="116" t="s">
        <v>63</v>
      </c>
      <c r="C142" s="10" t="s">
        <v>4</v>
      </c>
      <c r="D142" s="10" t="s">
        <v>19</v>
      </c>
      <c r="E142" s="11" t="s">
        <v>438</v>
      </c>
      <c r="F142" s="51" t="s">
        <v>55</v>
      </c>
      <c r="G142" s="51" t="s">
        <v>4</v>
      </c>
      <c r="H142" s="51" t="s">
        <v>110</v>
      </c>
      <c r="I142" s="37" t="s">
        <v>64</v>
      </c>
      <c r="J142" s="2">
        <f>'Приложение 6 2021 год'!K475</f>
        <v>55</v>
      </c>
    </row>
    <row r="143" spans="2:10" s="201" customFormat="1" ht="33.75" customHeight="1">
      <c r="B143" s="156" t="s">
        <v>322</v>
      </c>
      <c r="C143" s="13" t="s">
        <v>4</v>
      </c>
      <c r="D143" s="10" t="s">
        <v>19</v>
      </c>
      <c r="E143" s="11" t="s">
        <v>438</v>
      </c>
      <c r="F143" s="12" t="s">
        <v>55</v>
      </c>
      <c r="G143" s="12" t="s">
        <v>4</v>
      </c>
      <c r="H143" s="65" t="s">
        <v>111</v>
      </c>
      <c r="I143" s="37"/>
      <c r="J143" s="2">
        <f>J144</f>
        <v>1637.5</v>
      </c>
    </row>
    <row r="144" spans="2:10" s="201" customFormat="1" ht="25.5" customHeight="1">
      <c r="B144" s="138" t="s">
        <v>63</v>
      </c>
      <c r="C144" s="10" t="s">
        <v>4</v>
      </c>
      <c r="D144" s="10" t="s">
        <v>19</v>
      </c>
      <c r="E144" s="11" t="s">
        <v>438</v>
      </c>
      <c r="F144" s="51" t="s">
        <v>55</v>
      </c>
      <c r="G144" s="51" t="s">
        <v>4</v>
      </c>
      <c r="H144" s="51" t="s">
        <v>111</v>
      </c>
      <c r="I144" s="37" t="s">
        <v>64</v>
      </c>
      <c r="J144" s="2">
        <f>'Приложение 6 2021 год'!K477</f>
        <v>1637.5</v>
      </c>
    </row>
    <row r="145" spans="2:10" ht="36" customHeight="1">
      <c r="B145" s="137" t="s">
        <v>316</v>
      </c>
      <c r="C145" s="13" t="s">
        <v>4</v>
      </c>
      <c r="D145" s="10" t="s">
        <v>19</v>
      </c>
      <c r="E145" s="11" t="s">
        <v>438</v>
      </c>
      <c r="F145" s="12" t="s">
        <v>55</v>
      </c>
      <c r="G145" s="12" t="s">
        <v>7</v>
      </c>
      <c r="H145" s="13" t="s">
        <v>53</v>
      </c>
      <c r="I145" s="37"/>
      <c r="J145" s="2">
        <f>J146</f>
        <v>140</v>
      </c>
    </row>
    <row r="146" spans="2:10" ht="21.75" customHeight="1">
      <c r="B146" s="137" t="s">
        <v>323</v>
      </c>
      <c r="C146" s="10" t="s">
        <v>4</v>
      </c>
      <c r="D146" s="10" t="s">
        <v>19</v>
      </c>
      <c r="E146" s="11" t="s">
        <v>438</v>
      </c>
      <c r="F146" s="12" t="s">
        <v>55</v>
      </c>
      <c r="G146" s="12" t="s">
        <v>7</v>
      </c>
      <c r="H146" s="13" t="s">
        <v>324</v>
      </c>
      <c r="I146" s="37"/>
      <c r="J146" s="2">
        <f>J147</f>
        <v>140</v>
      </c>
    </row>
    <row r="147" spans="2:10" ht="28.5" customHeight="1">
      <c r="B147" s="138" t="s">
        <v>63</v>
      </c>
      <c r="C147" s="10" t="s">
        <v>4</v>
      </c>
      <c r="D147" s="10" t="s">
        <v>19</v>
      </c>
      <c r="E147" s="11" t="s">
        <v>438</v>
      </c>
      <c r="F147" s="51" t="s">
        <v>55</v>
      </c>
      <c r="G147" s="51" t="s">
        <v>7</v>
      </c>
      <c r="H147" s="51" t="s">
        <v>324</v>
      </c>
      <c r="I147" s="37" t="s">
        <v>64</v>
      </c>
      <c r="J147" s="2">
        <f>'Приложение 6 2021 год'!K480</f>
        <v>140</v>
      </c>
    </row>
    <row r="148" spans="2:10" ht="42.75" customHeight="1">
      <c r="B148" s="137" t="s">
        <v>112</v>
      </c>
      <c r="C148" s="10" t="s">
        <v>4</v>
      </c>
      <c r="D148" s="10" t="s">
        <v>19</v>
      </c>
      <c r="E148" s="11" t="s">
        <v>438</v>
      </c>
      <c r="F148" s="12" t="s">
        <v>55</v>
      </c>
      <c r="G148" s="12" t="s">
        <v>11</v>
      </c>
      <c r="H148" s="13" t="s">
        <v>53</v>
      </c>
      <c r="I148" s="37"/>
      <c r="J148" s="2">
        <f>J149</f>
        <v>100</v>
      </c>
    </row>
    <row r="149" spans="2:10" ht="45.75" customHeight="1">
      <c r="B149" s="137" t="s">
        <v>325</v>
      </c>
      <c r="C149" s="13" t="s">
        <v>4</v>
      </c>
      <c r="D149" s="10" t="s">
        <v>19</v>
      </c>
      <c r="E149" s="11" t="s">
        <v>438</v>
      </c>
      <c r="F149" s="12" t="s">
        <v>55</v>
      </c>
      <c r="G149" s="12" t="s">
        <v>11</v>
      </c>
      <c r="H149" s="13" t="s">
        <v>324</v>
      </c>
      <c r="I149" s="37"/>
      <c r="J149" s="2">
        <f>J150</f>
        <v>100</v>
      </c>
    </row>
    <row r="150" spans="2:10" ht="31.5" customHeight="1">
      <c r="B150" s="157" t="s">
        <v>63</v>
      </c>
      <c r="C150" s="10" t="s">
        <v>4</v>
      </c>
      <c r="D150" s="10" t="s">
        <v>19</v>
      </c>
      <c r="E150" s="11" t="s">
        <v>438</v>
      </c>
      <c r="F150" s="51" t="s">
        <v>55</v>
      </c>
      <c r="G150" s="51" t="s">
        <v>11</v>
      </c>
      <c r="H150" s="51" t="s">
        <v>324</v>
      </c>
      <c r="I150" s="43">
        <v>240</v>
      </c>
      <c r="J150" s="2">
        <f>'Приложение 6 2021 год'!K483</f>
        <v>100</v>
      </c>
    </row>
    <row r="151" spans="2:10" ht="84" customHeight="1">
      <c r="B151" s="9" t="s">
        <v>326</v>
      </c>
      <c r="C151" s="10" t="s">
        <v>4</v>
      </c>
      <c r="D151" s="10" t="s">
        <v>19</v>
      </c>
      <c r="E151" s="11" t="s">
        <v>438</v>
      </c>
      <c r="F151" s="127" t="s">
        <v>55</v>
      </c>
      <c r="G151" s="127" t="s">
        <v>13</v>
      </c>
      <c r="H151" s="65" t="s">
        <v>53</v>
      </c>
      <c r="I151" s="43"/>
      <c r="J151" s="2">
        <f>J152</f>
        <v>4583</v>
      </c>
    </row>
    <row r="152" spans="2:10" s="201" customFormat="1" ht="69.75" customHeight="1">
      <c r="B152" s="9" t="s">
        <v>327</v>
      </c>
      <c r="C152" s="10" t="s">
        <v>4</v>
      </c>
      <c r="D152" s="10" t="s">
        <v>19</v>
      </c>
      <c r="E152" s="11" t="s">
        <v>438</v>
      </c>
      <c r="F152" s="127" t="s">
        <v>55</v>
      </c>
      <c r="G152" s="127" t="s">
        <v>13</v>
      </c>
      <c r="H152" s="65" t="s">
        <v>324</v>
      </c>
      <c r="I152" s="43"/>
      <c r="J152" s="2">
        <f>J153</f>
        <v>4583</v>
      </c>
    </row>
    <row r="153" spans="2:10" s="201" customFormat="1" ht="44.25" customHeight="1">
      <c r="B153" s="9" t="s">
        <v>63</v>
      </c>
      <c r="C153" s="10" t="s">
        <v>4</v>
      </c>
      <c r="D153" s="10" t="s">
        <v>19</v>
      </c>
      <c r="E153" s="11" t="s">
        <v>438</v>
      </c>
      <c r="F153" s="51" t="s">
        <v>55</v>
      </c>
      <c r="G153" s="51" t="s">
        <v>13</v>
      </c>
      <c r="H153" s="51" t="s">
        <v>324</v>
      </c>
      <c r="I153" s="43">
        <v>240</v>
      </c>
      <c r="J153" s="2">
        <f>'Приложение 6 2021 год'!K486</f>
        <v>4583</v>
      </c>
    </row>
    <row r="154" spans="2:10" s="201" customFormat="1" ht="28.5" customHeight="1">
      <c r="B154" s="268" t="s">
        <v>328</v>
      </c>
      <c r="C154" s="10" t="s">
        <v>4</v>
      </c>
      <c r="D154" s="10" t="s">
        <v>19</v>
      </c>
      <c r="E154" s="11" t="s">
        <v>438</v>
      </c>
      <c r="F154" s="127" t="s">
        <v>55</v>
      </c>
      <c r="G154" s="127" t="s">
        <v>15</v>
      </c>
      <c r="H154" s="65" t="s">
        <v>53</v>
      </c>
      <c r="I154" s="43"/>
      <c r="J154" s="2">
        <f>J155</f>
        <v>80</v>
      </c>
    </row>
    <row r="155" spans="2:10" s="201" customFormat="1" ht="26.25" customHeight="1">
      <c r="B155" s="128" t="s">
        <v>329</v>
      </c>
      <c r="C155" s="10" t="s">
        <v>4</v>
      </c>
      <c r="D155" s="10" t="s">
        <v>19</v>
      </c>
      <c r="E155" s="11" t="s">
        <v>438</v>
      </c>
      <c r="F155" s="127" t="s">
        <v>55</v>
      </c>
      <c r="G155" s="127" t="s">
        <v>15</v>
      </c>
      <c r="H155" s="51" t="s">
        <v>110</v>
      </c>
      <c r="I155" s="43"/>
      <c r="J155" s="2">
        <f>J156</f>
        <v>80</v>
      </c>
    </row>
    <row r="156" spans="2:10" s="201" customFormat="1" ht="33" customHeight="1">
      <c r="B156" s="156" t="s">
        <v>63</v>
      </c>
      <c r="C156" s="10" t="s">
        <v>4</v>
      </c>
      <c r="D156" s="10" t="s">
        <v>19</v>
      </c>
      <c r="E156" s="11" t="s">
        <v>438</v>
      </c>
      <c r="F156" s="127" t="s">
        <v>55</v>
      </c>
      <c r="G156" s="127" t="s">
        <v>15</v>
      </c>
      <c r="H156" s="65" t="s">
        <v>110</v>
      </c>
      <c r="I156" s="43">
        <v>240</v>
      </c>
      <c r="J156" s="2">
        <f>'Приложение 6 2021 год'!K489</f>
        <v>80</v>
      </c>
    </row>
    <row r="157" spans="2:10" s="220" customFormat="1" ht="57.75" customHeight="1">
      <c r="B157" s="227" t="s">
        <v>509</v>
      </c>
      <c r="C157" s="10" t="s">
        <v>4</v>
      </c>
      <c r="D157" s="11" t="s">
        <v>19</v>
      </c>
      <c r="E157" s="359" t="s">
        <v>492</v>
      </c>
      <c r="F157" s="141" t="s">
        <v>52</v>
      </c>
      <c r="G157" s="141" t="s">
        <v>5</v>
      </c>
      <c r="H157" s="209" t="s">
        <v>53</v>
      </c>
      <c r="I157" s="37"/>
      <c r="J157" s="2">
        <f>J158</f>
        <v>6548.99</v>
      </c>
    </row>
    <row r="158" spans="2:10" s="220" customFormat="1" ht="42.75" customHeight="1">
      <c r="B158" s="227" t="s">
        <v>493</v>
      </c>
      <c r="C158" s="37" t="s">
        <v>4</v>
      </c>
      <c r="D158" s="37" t="s">
        <v>19</v>
      </c>
      <c r="E158" s="359" t="s">
        <v>492</v>
      </c>
      <c r="F158" s="141" t="s">
        <v>55</v>
      </c>
      <c r="G158" s="141" t="s">
        <v>5</v>
      </c>
      <c r="H158" s="209" t="s">
        <v>53</v>
      </c>
      <c r="I158" s="37"/>
      <c r="J158" s="2">
        <f>J159</f>
        <v>6548.99</v>
      </c>
    </row>
    <row r="159" spans="2:10" s="220" customFormat="1" ht="39.75" customHeight="1">
      <c r="B159" s="227" t="s">
        <v>513</v>
      </c>
      <c r="C159" s="37" t="s">
        <v>4</v>
      </c>
      <c r="D159" s="37" t="s">
        <v>19</v>
      </c>
      <c r="E159" s="368" t="s">
        <v>492</v>
      </c>
      <c r="F159" s="369" t="s">
        <v>55</v>
      </c>
      <c r="G159" s="369" t="s">
        <v>7</v>
      </c>
      <c r="H159" s="54" t="s">
        <v>53</v>
      </c>
      <c r="I159" s="37"/>
      <c r="J159" s="2">
        <f>J160</f>
        <v>6548.99</v>
      </c>
    </row>
    <row r="160" spans="2:10" s="220" customFormat="1" ht="32.25" customHeight="1">
      <c r="B160" s="370" t="s">
        <v>514</v>
      </c>
      <c r="C160" s="37" t="s">
        <v>4</v>
      </c>
      <c r="D160" s="37" t="s">
        <v>19</v>
      </c>
      <c r="E160" s="368" t="s">
        <v>492</v>
      </c>
      <c r="F160" s="369" t="s">
        <v>55</v>
      </c>
      <c r="G160" s="369" t="s">
        <v>7</v>
      </c>
      <c r="H160" s="72" t="s">
        <v>437</v>
      </c>
      <c r="I160" s="37"/>
      <c r="J160" s="2">
        <f>J161</f>
        <v>6548.99</v>
      </c>
    </row>
    <row r="161" spans="2:10" s="220" customFormat="1" ht="37.5" customHeight="1">
      <c r="B161" s="9" t="s">
        <v>63</v>
      </c>
      <c r="C161" s="37" t="s">
        <v>4</v>
      </c>
      <c r="D161" s="37" t="s">
        <v>19</v>
      </c>
      <c r="E161" s="368" t="s">
        <v>492</v>
      </c>
      <c r="F161" s="369" t="s">
        <v>55</v>
      </c>
      <c r="G161" s="369" t="s">
        <v>7</v>
      </c>
      <c r="H161" s="72" t="s">
        <v>437</v>
      </c>
      <c r="I161" s="37" t="s">
        <v>64</v>
      </c>
      <c r="J161" s="2">
        <f>'Приложение 6 2021 год'!K284</f>
        <v>6548.99</v>
      </c>
    </row>
    <row r="162" spans="2:10" s="220" customFormat="1" ht="52.5" customHeight="1">
      <c r="B162" s="117" t="s">
        <v>547</v>
      </c>
      <c r="C162" s="10" t="s">
        <v>4</v>
      </c>
      <c r="D162" s="10" t="s">
        <v>19</v>
      </c>
      <c r="E162" s="145" t="s">
        <v>522</v>
      </c>
      <c r="F162" s="146" t="s">
        <v>52</v>
      </c>
      <c r="G162" s="146" t="s">
        <v>5</v>
      </c>
      <c r="H162" s="147" t="s">
        <v>53</v>
      </c>
      <c r="I162" s="37"/>
      <c r="J162" s="2">
        <f>J163</f>
        <v>15</v>
      </c>
    </row>
    <row r="163" spans="2:10" s="220" customFormat="1" ht="23.25" customHeight="1">
      <c r="B163" s="117" t="s">
        <v>523</v>
      </c>
      <c r="C163" s="10" t="s">
        <v>4</v>
      </c>
      <c r="D163" s="10" t="s">
        <v>19</v>
      </c>
      <c r="E163" s="62" t="s">
        <v>522</v>
      </c>
      <c r="F163" s="62" t="s">
        <v>55</v>
      </c>
      <c r="G163" s="62" t="s">
        <v>5</v>
      </c>
      <c r="H163" s="151" t="s">
        <v>53</v>
      </c>
      <c r="I163" s="37"/>
      <c r="J163" s="2">
        <f>J164</f>
        <v>15</v>
      </c>
    </row>
    <row r="164" spans="2:10" s="220" customFormat="1" ht="49.5" customHeight="1">
      <c r="B164" s="117" t="s">
        <v>535</v>
      </c>
      <c r="C164" s="10" t="s">
        <v>4</v>
      </c>
      <c r="D164" s="10" t="s">
        <v>19</v>
      </c>
      <c r="E164" s="359" t="s">
        <v>522</v>
      </c>
      <c r="F164" s="141" t="s">
        <v>55</v>
      </c>
      <c r="G164" s="141" t="s">
        <v>4</v>
      </c>
      <c r="H164" s="209" t="s">
        <v>53</v>
      </c>
      <c r="I164" s="37"/>
      <c r="J164" s="2">
        <f>J165</f>
        <v>15</v>
      </c>
    </row>
    <row r="165" spans="2:10" s="220" customFormat="1" ht="20.25" customHeight="1">
      <c r="B165" s="184" t="s">
        <v>548</v>
      </c>
      <c r="C165" s="10" t="s">
        <v>4</v>
      </c>
      <c r="D165" s="10" t="s">
        <v>19</v>
      </c>
      <c r="E165" s="359" t="s">
        <v>522</v>
      </c>
      <c r="F165" s="141" t="s">
        <v>55</v>
      </c>
      <c r="G165" s="141" t="s">
        <v>4</v>
      </c>
      <c r="H165" s="243" t="s">
        <v>530</v>
      </c>
      <c r="I165" s="37"/>
      <c r="J165" s="2">
        <f>J166</f>
        <v>15</v>
      </c>
    </row>
    <row r="166" spans="2:10" s="220" customFormat="1" ht="29.25" customHeight="1">
      <c r="B166" s="48" t="s">
        <v>63</v>
      </c>
      <c r="C166" s="10" t="s">
        <v>4</v>
      </c>
      <c r="D166" s="10" t="s">
        <v>19</v>
      </c>
      <c r="E166" s="359" t="s">
        <v>522</v>
      </c>
      <c r="F166" s="141" t="s">
        <v>55</v>
      </c>
      <c r="G166" s="141" t="s">
        <v>4</v>
      </c>
      <c r="H166" s="243" t="s">
        <v>530</v>
      </c>
      <c r="I166" s="37" t="s">
        <v>64</v>
      </c>
      <c r="J166" s="2">
        <f>'Приложение 6 2021 год'!K307+'Приложение 6 2021 год'!K26+'Приложение 6 2021 год'!K544</f>
        <v>15</v>
      </c>
    </row>
    <row r="167" spans="2:10" s="220" customFormat="1" ht="22.5" customHeight="1">
      <c r="B167" s="184" t="s">
        <v>71</v>
      </c>
      <c r="C167" s="144" t="s">
        <v>4</v>
      </c>
      <c r="D167" s="144" t="s">
        <v>19</v>
      </c>
      <c r="E167" s="208" t="s">
        <v>72</v>
      </c>
      <c r="F167" s="141" t="s">
        <v>52</v>
      </c>
      <c r="G167" s="141" t="s">
        <v>5</v>
      </c>
      <c r="H167" s="141" t="s">
        <v>53</v>
      </c>
      <c r="I167" s="37"/>
      <c r="J167" s="2">
        <f>J168</f>
        <v>358.5</v>
      </c>
    </row>
    <row r="168" spans="2:10" s="220" customFormat="1" ht="67.5" customHeight="1">
      <c r="B168" s="316" t="s">
        <v>441</v>
      </c>
      <c r="C168" s="144" t="s">
        <v>4</v>
      </c>
      <c r="D168" s="144" t="s">
        <v>19</v>
      </c>
      <c r="E168" s="11" t="s">
        <v>72</v>
      </c>
      <c r="F168" s="12" t="s">
        <v>52</v>
      </c>
      <c r="G168" s="12" t="s">
        <v>5</v>
      </c>
      <c r="H168" s="12" t="s">
        <v>442</v>
      </c>
      <c r="I168" s="37"/>
      <c r="J168" s="2">
        <f>J169</f>
        <v>358.5</v>
      </c>
    </row>
    <row r="169" spans="2:10" s="220" customFormat="1" ht="30" customHeight="1">
      <c r="B169" s="9" t="s">
        <v>63</v>
      </c>
      <c r="C169" s="144" t="s">
        <v>4</v>
      </c>
      <c r="D169" s="144" t="s">
        <v>19</v>
      </c>
      <c r="E169" s="11" t="s">
        <v>72</v>
      </c>
      <c r="F169" s="12" t="s">
        <v>52</v>
      </c>
      <c r="G169" s="12" t="s">
        <v>5</v>
      </c>
      <c r="H169" s="12" t="s">
        <v>442</v>
      </c>
      <c r="I169" s="37" t="s">
        <v>64</v>
      </c>
      <c r="J169" s="2">
        <f>'Приложение 6 2021 год'!K310</f>
        <v>358.5</v>
      </c>
    </row>
    <row r="170" spans="2:10" s="201" customFormat="1" ht="30.75" customHeight="1">
      <c r="B170" s="49" t="s">
        <v>403</v>
      </c>
      <c r="C170" s="45" t="s">
        <v>9</v>
      </c>
      <c r="D170" s="45" t="s">
        <v>5</v>
      </c>
      <c r="E170" s="26"/>
      <c r="F170" s="27"/>
      <c r="G170" s="27"/>
      <c r="H170" s="27"/>
      <c r="I170" s="37"/>
      <c r="J170" s="46">
        <f>J171+J180</f>
        <v>2525.9</v>
      </c>
    </row>
    <row r="171" spans="2:10" s="201" customFormat="1" ht="29.25" customHeight="1">
      <c r="B171" s="49" t="s">
        <v>521</v>
      </c>
      <c r="C171" s="47" t="s">
        <v>9</v>
      </c>
      <c r="D171" s="47" t="s">
        <v>36</v>
      </c>
      <c r="E171" s="26"/>
      <c r="F171" s="27"/>
      <c r="G171" s="27"/>
      <c r="H171" s="27"/>
      <c r="I171" s="47"/>
      <c r="J171" s="46">
        <f>J172</f>
        <v>2401.3</v>
      </c>
    </row>
    <row r="172" spans="2:10" s="201" customFormat="1" ht="46.5" customHeight="1">
      <c r="B172" s="117" t="s">
        <v>547</v>
      </c>
      <c r="C172" s="10" t="s">
        <v>9</v>
      </c>
      <c r="D172" s="10" t="s">
        <v>36</v>
      </c>
      <c r="E172" s="145" t="s">
        <v>522</v>
      </c>
      <c r="F172" s="146" t="s">
        <v>52</v>
      </c>
      <c r="G172" s="146" t="s">
        <v>5</v>
      </c>
      <c r="H172" s="147" t="s">
        <v>53</v>
      </c>
      <c r="I172" s="37"/>
      <c r="J172" s="2">
        <f>J173</f>
        <v>2401.3</v>
      </c>
    </row>
    <row r="173" spans="2:10" s="201" customFormat="1" ht="24" customHeight="1">
      <c r="B173" s="117" t="s">
        <v>523</v>
      </c>
      <c r="C173" s="10" t="s">
        <v>9</v>
      </c>
      <c r="D173" s="10" t="s">
        <v>36</v>
      </c>
      <c r="E173" s="62" t="s">
        <v>522</v>
      </c>
      <c r="F173" s="62" t="s">
        <v>55</v>
      </c>
      <c r="G173" s="62" t="s">
        <v>5</v>
      </c>
      <c r="H173" s="151" t="s">
        <v>53</v>
      </c>
      <c r="I173" s="37"/>
      <c r="J173" s="2">
        <f>J174</f>
        <v>2401.3</v>
      </c>
    </row>
    <row r="174" spans="2:10" s="201" customFormat="1" ht="45.75" customHeight="1">
      <c r="B174" s="117" t="s">
        <v>528</v>
      </c>
      <c r="C174" s="10" t="s">
        <v>9</v>
      </c>
      <c r="D174" s="10" t="s">
        <v>36</v>
      </c>
      <c r="E174" s="359" t="s">
        <v>522</v>
      </c>
      <c r="F174" s="141" t="s">
        <v>55</v>
      </c>
      <c r="G174" s="141" t="s">
        <v>20</v>
      </c>
      <c r="H174" s="302" t="s">
        <v>53</v>
      </c>
      <c r="I174" s="37"/>
      <c r="J174" s="2">
        <f>J175+J178</f>
        <v>2401.3</v>
      </c>
    </row>
    <row r="175" spans="2:10" s="201" customFormat="1" ht="31.5" customHeight="1">
      <c r="B175" s="9" t="s">
        <v>114</v>
      </c>
      <c r="C175" s="10" t="s">
        <v>9</v>
      </c>
      <c r="D175" s="10" t="s">
        <v>36</v>
      </c>
      <c r="E175" s="359" t="s">
        <v>522</v>
      </c>
      <c r="F175" s="141" t="s">
        <v>55</v>
      </c>
      <c r="G175" s="141" t="s">
        <v>20</v>
      </c>
      <c r="H175" s="13" t="s">
        <v>115</v>
      </c>
      <c r="I175" s="37"/>
      <c r="J175" s="2">
        <f>J176+J177</f>
        <v>2112</v>
      </c>
    </row>
    <row r="176" spans="2:10" s="201" customFormat="1" ht="24" customHeight="1">
      <c r="B176" s="41" t="s">
        <v>96</v>
      </c>
      <c r="C176" s="10" t="s">
        <v>9</v>
      </c>
      <c r="D176" s="10" t="s">
        <v>36</v>
      </c>
      <c r="E176" s="359" t="s">
        <v>522</v>
      </c>
      <c r="F176" s="141" t="s">
        <v>55</v>
      </c>
      <c r="G176" s="141" t="s">
        <v>20</v>
      </c>
      <c r="H176" s="13" t="s">
        <v>115</v>
      </c>
      <c r="I176" s="37" t="s">
        <v>97</v>
      </c>
      <c r="J176" s="2">
        <f>'Приложение 6 2021 год'!K317</f>
        <v>1662</v>
      </c>
    </row>
    <row r="177" spans="2:10" s="201" customFormat="1" ht="32.25" customHeight="1">
      <c r="B177" s="9" t="s">
        <v>63</v>
      </c>
      <c r="C177" s="10" t="s">
        <v>9</v>
      </c>
      <c r="D177" s="10" t="s">
        <v>36</v>
      </c>
      <c r="E177" s="359" t="s">
        <v>522</v>
      </c>
      <c r="F177" s="141" t="s">
        <v>55</v>
      </c>
      <c r="G177" s="141" t="s">
        <v>20</v>
      </c>
      <c r="H177" s="13" t="s">
        <v>115</v>
      </c>
      <c r="I177" s="37" t="s">
        <v>64</v>
      </c>
      <c r="J177" s="2">
        <f>'Приложение 6 2021 год'!K318</f>
        <v>450</v>
      </c>
    </row>
    <row r="178" spans="2:10" s="201" customFormat="1" ht="48.75" customHeight="1">
      <c r="B178" s="156" t="s">
        <v>298</v>
      </c>
      <c r="C178" s="32" t="s">
        <v>9</v>
      </c>
      <c r="D178" s="32" t="s">
        <v>36</v>
      </c>
      <c r="E178" s="359" t="s">
        <v>522</v>
      </c>
      <c r="F178" s="141" t="s">
        <v>55</v>
      </c>
      <c r="G178" s="141" t="s">
        <v>20</v>
      </c>
      <c r="H178" s="28" t="s">
        <v>299</v>
      </c>
      <c r="I178" s="33"/>
      <c r="J178" s="15">
        <f>J179</f>
        <v>289.3</v>
      </c>
    </row>
    <row r="179" spans="2:10" s="201" customFormat="1" ht="22.5" customHeight="1">
      <c r="B179" s="227" t="s">
        <v>96</v>
      </c>
      <c r="C179" s="32" t="s">
        <v>9</v>
      </c>
      <c r="D179" s="32" t="s">
        <v>36</v>
      </c>
      <c r="E179" s="359" t="s">
        <v>522</v>
      </c>
      <c r="F179" s="141" t="s">
        <v>55</v>
      </c>
      <c r="G179" s="141" t="s">
        <v>20</v>
      </c>
      <c r="H179" s="28" t="s">
        <v>299</v>
      </c>
      <c r="I179" s="33" t="s">
        <v>97</v>
      </c>
      <c r="J179" s="15">
        <f>'Приложение 6 2021 год'!K320</f>
        <v>289.3</v>
      </c>
    </row>
    <row r="180" spans="2:10" s="201" customFormat="1" ht="29.25" customHeight="1">
      <c r="B180" s="185" t="s">
        <v>21</v>
      </c>
      <c r="C180" s="45" t="s">
        <v>9</v>
      </c>
      <c r="D180" s="45" t="s">
        <v>22</v>
      </c>
      <c r="E180" s="26"/>
      <c r="F180" s="27"/>
      <c r="G180" s="27"/>
      <c r="H180" s="27"/>
      <c r="I180" s="10"/>
      <c r="J180" s="186">
        <f>J181</f>
        <v>124.6</v>
      </c>
    </row>
    <row r="181" spans="2:10" s="201" customFormat="1" ht="48" customHeight="1">
      <c r="B181" s="128" t="s">
        <v>547</v>
      </c>
      <c r="C181" s="10" t="s">
        <v>9</v>
      </c>
      <c r="D181" s="10" t="s">
        <v>22</v>
      </c>
      <c r="E181" s="145" t="s">
        <v>522</v>
      </c>
      <c r="F181" s="146" t="s">
        <v>52</v>
      </c>
      <c r="G181" s="146" t="s">
        <v>5</v>
      </c>
      <c r="H181" s="147" t="s">
        <v>53</v>
      </c>
      <c r="I181" s="152"/>
      <c r="J181" s="2">
        <f>J182+J195</f>
        <v>124.6</v>
      </c>
    </row>
    <row r="182" spans="2:10" s="201" customFormat="1" ht="26.25" customHeight="1">
      <c r="B182" s="117" t="s">
        <v>523</v>
      </c>
      <c r="C182" s="10" t="s">
        <v>9</v>
      </c>
      <c r="D182" s="10" t="s">
        <v>22</v>
      </c>
      <c r="E182" s="62" t="s">
        <v>522</v>
      </c>
      <c r="F182" s="62" t="s">
        <v>55</v>
      </c>
      <c r="G182" s="62" t="s">
        <v>5</v>
      </c>
      <c r="H182" s="151" t="s">
        <v>53</v>
      </c>
      <c r="I182" s="152"/>
      <c r="J182" s="2">
        <f>J189+J192+J186+J183</f>
        <v>114.6</v>
      </c>
    </row>
    <row r="183" spans="2:10" s="201" customFormat="1" ht="32.25" customHeight="1">
      <c r="B183" s="117" t="s">
        <v>536</v>
      </c>
      <c r="C183" s="37" t="s">
        <v>9</v>
      </c>
      <c r="D183" s="37" t="s">
        <v>22</v>
      </c>
      <c r="E183" s="359" t="s">
        <v>522</v>
      </c>
      <c r="F183" s="141" t="s">
        <v>55</v>
      </c>
      <c r="G183" s="141" t="s">
        <v>7</v>
      </c>
      <c r="H183" s="243" t="s">
        <v>530</v>
      </c>
      <c r="I183" s="43"/>
      <c r="J183" s="2">
        <f>J184</f>
        <v>20</v>
      </c>
    </row>
    <row r="184" spans="2:10" s="201" customFormat="1" ht="26.25" customHeight="1">
      <c r="B184" s="184" t="s">
        <v>548</v>
      </c>
      <c r="C184" s="37" t="s">
        <v>9</v>
      </c>
      <c r="D184" s="37" t="s">
        <v>22</v>
      </c>
      <c r="E184" s="359" t="s">
        <v>522</v>
      </c>
      <c r="F184" s="141" t="s">
        <v>55</v>
      </c>
      <c r="G184" s="141" t="s">
        <v>7</v>
      </c>
      <c r="H184" s="243" t="s">
        <v>530</v>
      </c>
      <c r="I184" s="43"/>
      <c r="J184" s="2">
        <f>J185</f>
        <v>20</v>
      </c>
    </row>
    <row r="185" spans="2:10" s="201" customFormat="1" ht="26.25" customHeight="1">
      <c r="B185" s="48" t="s">
        <v>63</v>
      </c>
      <c r="C185" s="37" t="s">
        <v>9</v>
      </c>
      <c r="D185" s="37" t="s">
        <v>22</v>
      </c>
      <c r="E185" s="359" t="s">
        <v>522</v>
      </c>
      <c r="F185" s="141" t="s">
        <v>55</v>
      </c>
      <c r="G185" s="141" t="s">
        <v>7</v>
      </c>
      <c r="H185" s="243" t="s">
        <v>530</v>
      </c>
      <c r="I185" s="43">
        <v>240</v>
      </c>
      <c r="J185" s="2">
        <f>'Приложение 6 2021 год'!K551+'Приложение 6 2021 год'!K33</f>
        <v>20</v>
      </c>
    </row>
    <row r="186" spans="2:10" s="201" customFormat="1" ht="33.75" customHeight="1">
      <c r="B186" s="117" t="s">
        <v>534</v>
      </c>
      <c r="C186" s="10" t="s">
        <v>9</v>
      </c>
      <c r="D186" s="10" t="s">
        <v>22</v>
      </c>
      <c r="E186" s="359" t="s">
        <v>522</v>
      </c>
      <c r="F186" s="141" t="s">
        <v>55</v>
      </c>
      <c r="G186" s="141" t="s">
        <v>9</v>
      </c>
      <c r="H186" s="209" t="s">
        <v>53</v>
      </c>
      <c r="I186" s="152"/>
      <c r="J186" s="2">
        <f>J187</f>
        <v>30</v>
      </c>
    </row>
    <row r="187" spans="2:10" s="201" customFormat="1" ht="26.25" customHeight="1">
      <c r="B187" s="184" t="s">
        <v>548</v>
      </c>
      <c r="C187" s="10" t="s">
        <v>9</v>
      </c>
      <c r="D187" s="11" t="s">
        <v>22</v>
      </c>
      <c r="E187" s="359" t="s">
        <v>522</v>
      </c>
      <c r="F187" s="141" t="s">
        <v>55</v>
      </c>
      <c r="G187" s="141" t="s">
        <v>9</v>
      </c>
      <c r="H187" s="243" t="s">
        <v>530</v>
      </c>
      <c r="I187" s="152"/>
      <c r="J187" s="2">
        <f>J188</f>
        <v>30</v>
      </c>
    </row>
    <row r="188" spans="2:10" s="201" customFormat="1" ht="26.25" customHeight="1">
      <c r="B188" s="48" t="s">
        <v>63</v>
      </c>
      <c r="C188" s="10" t="s">
        <v>9</v>
      </c>
      <c r="D188" s="10" t="s">
        <v>22</v>
      </c>
      <c r="E188" s="359" t="s">
        <v>522</v>
      </c>
      <c r="F188" s="141" t="s">
        <v>55</v>
      </c>
      <c r="G188" s="141" t="s">
        <v>9</v>
      </c>
      <c r="H188" s="243" t="s">
        <v>530</v>
      </c>
      <c r="I188" s="152" t="s">
        <v>64</v>
      </c>
      <c r="J188" s="2">
        <f>'Приложение 6 2021 год'!K326</f>
        <v>30</v>
      </c>
    </row>
    <row r="189" spans="2:10" s="201" customFormat="1" ht="32.25" customHeight="1">
      <c r="B189" s="117" t="s">
        <v>526</v>
      </c>
      <c r="C189" s="10" t="s">
        <v>9</v>
      </c>
      <c r="D189" s="11" t="s">
        <v>22</v>
      </c>
      <c r="E189" s="359" t="s">
        <v>522</v>
      </c>
      <c r="F189" s="141" t="s">
        <v>55</v>
      </c>
      <c r="G189" s="141" t="s">
        <v>11</v>
      </c>
      <c r="H189" s="209" t="s">
        <v>53</v>
      </c>
      <c r="I189" s="152"/>
      <c r="J189" s="2">
        <f>J190</f>
        <v>54.6</v>
      </c>
    </row>
    <row r="190" spans="2:10" s="201" customFormat="1" ht="32.25" customHeight="1">
      <c r="B190" s="48" t="s">
        <v>116</v>
      </c>
      <c r="C190" s="37" t="s">
        <v>9</v>
      </c>
      <c r="D190" s="37" t="s">
        <v>22</v>
      </c>
      <c r="E190" s="359" t="s">
        <v>522</v>
      </c>
      <c r="F190" s="141" t="s">
        <v>55</v>
      </c>
      <c r="G190" s="141" t="s">
        <v>11</v>
      </c>
      <c r="H190" s="51" t="s">
        <v>117</v>
      </c>
      <c r="I190" s="37"/>
      <c r="J190" s="2">
        <f>J191</f>
        <v>54.6</v>
      </c>
    </row>
    <row r="191" spans="2:10" s="201" customFormat="1" ht="32.25" customHeight="1">
      <c r="B191" s="9" t="s">
        <v>63</v>
      </c>
      <c r="C191" s="37" t="s">
        <v>9</v>
      </c>
      <c r="D191" s="37" t="s">
        <v>22</v>
      </c>
      <c r="E191" s="359" t="s">
        <v>522</v>
      </c>
      <c r="F191" s="141" t="s">
        <v>55</v>
      </c>
      <c r="G191" s="141" t="s">
        <v>11</v>
      </c>
      <c r="H191" s="12" t="s">
        <v>117</v>
      </c>
      <c r="I191" s="37" t="s">
        <v>64</v>
      </c>
      <c r="J191" s="2">
        <f>'Приложение 6 2021 год'!K329</f>
        <v>54.6</v>
      </c>
    </row>
    <row r="192" spans="2:10" s="201" customFormat="1" ht="32.25" customHeight="1">
      <c r="B192" s="117" t="s">
        <v>533</v>
      </c>
      <c r="C192" s="37" t="s">
        <v>9</v>
      </c>
      <c r="D192" s="37" t="s">
        <v>22</v>
      </c>
      <c r="E192" s="359" t="s">
        <v>522</v>
      </c>
      <c r="F192" s="141" t="s">
        <v>55</v>
      </c>
      <c r="G192" s="141" t="s">
        <v>30</v>
      </c>
      <c r="H192" s="302" t="s">
        <v>53</v>
      </c>
      <c r="I192" s="37"/>
      <c r="J192" s="2">
        <f>J193</f>
        <v>10</v>
      </c>
    </row>
    <row r="193" spans="2:10" s="201" customFormat="1" ht="32.25" customHeight="1">
      <c r="B193" s="184" t="s">
        <v>548</v>
      </c>
      <c r="C193" s="37" t="s">
        <v>9</v>
      </c>
      <c r="D193" s="37" t="s">
        <v>22</v>
      </c>
      <c r="E193" s="371" t="s">
        <v>522</v>
      </c>
      <c r="F193" s="224" t="s">
        <v>55</v>
      </c>
      <c r="G193" s="224" t="s">
        <v>30</v>
      </c>
      <c r="H193" s="59" t="s">
        <v>530</v>
      </c>
      <c r="I193" s="37"/>
      <c r="J193" s="2">
        <f>J194</f>
        <v>10</v>
      </c>
    </row>
    <row r="194" spans="2:10" s="201" customFormat="1" ht="32.25" customHeight="1">
      <c r="B194" s="48" t="s">
        <v>63</v>
      </c>
      <c r="C194" s="37" t="s">
        <v>9</v>
      </c>
      <c r="D194" s="37" t="s">
        <v>22</v>
      </c>
      <c r="E194" s="359" t="s">
        <v>522</v>
      </c>
      <c r="F194" s="141" t="s">
        <v>55</v>
      </c>
      <c r="G194" s="141" t="s">
        <v>30</v>
      </c>
      <c r="H194" s="243" t="s">
        <v>530</v>
      </c>
      <c r="I194" s="37" t="s">
        <v>64</v>
      </c>
      <c r="J194" s="2">
        <f>'Приложение 6 2021 год'!K332</f>
        <v>10</v>
      </c>
    </row>
    <row r="195" spans="2:10" s="201" customFormat="1" ht="46.5" customHeight="1">
      <c r="B195" s="117" t="s">
        <v>525</v>
      </c>
      <c r="C195" s="10" t="s">
        <v>9</v>
      </c>
      <c r="D195" s="10" t="s">
        <v>22</v>
      </c>
      <c r="E195" s="359" t="s">
        <v>522</v>
      </c>
      <c r="F195" s="141" t="s">
        <v>3</v>
      </c>
      <c r="G195" s="141" t="s">
        <v>5</v>
      </c>
      <c r="H195" s="209" t="s">
        <v>53</v>
      </c>
      <c r="I195" s="37"/>
      <c r="J195" s="2">
        <f>J196</f>
        <v>10</v>
      </c>
    </row>
    <row r="196" spans="2:10" s="201" customFormat="1" ht="45" customHeight="1">
      <c r="B196" s="117" t="s">
        <v>532</v>
      </c>
      <c r="C196" s="10" t="s">
        <v>9</v>
      </c>
      <c r="D196" s="10" t="s">
        <v>22</v>
      </c>
      <c r="E196" s="359" t="s">
        <v>522</v>
      </c>
      <c r="F196" s="141" t="s">
        <v>3</v>
      </c>
      <c r="G196" s="141" t="s">
        <v>4</v>
      </c>
      <c r="H196" s="209" t="s">
        <v>53</v>
      </c>
      <c r="I196" s="37"/>
      <c r="J196" s="2">
        <f>J197</f>
        <v>10</v>
      </c>
    </row>
    <row r="197" spans="2:10" s="201" customFormat="1" ht="21" customHeight="1">
      <c r="B197" s="184" t="s">
        <v>548</v>
      </c>
      <c r="C197" s="10" t="s">
        <v>9</v>
      </c>
      <c r="D197" s="10" t="s">
        <v>22</v>
      </c>
      <c r="E197" s="359" t="s">
        <v>522</v>
      </c>
      <c r="F197" s="141" t="s">
        <v>3</v>
      </c>
      <c r="G197" s="141" t="s">
        <v>4</v>
      </c>
      <c r="H197" s="59" t="s">
        <v>530</v>
      </c>
      <c r="I197" s="37"/>
      <c r="J197" s="2">
        <f>J198</f>
        <v>10</v>
      </c>
    </row>
    <row r="198" spans="2:10" s="201" customFormat="1" ht="32.25" customHeight="1">
      <c r="B198" s="9" t="s">
        <v>63</v>
      </c>
      <c r="C198" s="10" t="s">
        <v>9</v>
      </c>
      <c r="D198" s="10" t="s">
        <v>22</v>
      </c>
      <c r="E198" s="359" t="s">
        <v>522</v>
      </c>
      <c r="F198" s="141" t="s">
        <v>3</v>
      </c>
      <c r="G198" s="141" t="s">
        <v>4</v>
      </c>
      <c r="H198" s="58" t="s">
        <v>530</v>
      </c>
      <c r="I198" s="37" t="s">
        <v>64</v>
      </c>
      <c r="J198" s="2">
        <f>'Приложение 6 2021 год'!K37+'Приложение 6 2021 год'!K555</f>
        <v>10</v>
      </c>
    </row>
    <row r="199" spans="2:10" s="201" customFormat="1" ht="12.75">
      <c r="B199" s="49" t="s">
        <v>404</v>
      </c>
      <c r="C199" s="45" t="s">
        <v>11</v>
      </c>
      <c r="D199" s="45" t="s">
        <v>5</v>
      </c>
      <c r="E199" s="26"/>
      <c r="F199" s="27"/>
      <c r="G199" s="27"/>
      <c r="H199" s="27"/>
      <c r="I199" s="60"/>
      <c r="J199" s="186">
        <f>J200+J206+J226</f>
        <v>31301.64</v>
      </c>
    </row>
    <row r="200" spans="2:10" s="201" customFormat="1" ht="12.75">
      <c r="B200" s="353" t="s">
        <v>364</v>
      </c>
      <c r="C200" s="271" t="s">
        <v>11</v>
      </c>
      <c r="D200" s="261" t="s">
        <v>33</v>
      </c>
      <c r="E200" s="354"/>
      <c r="F200" s="324"/>
      <c r="G200" s="324"/>
      <c r="H200" s="324"/>
      <c r="I200" s="47"/>
      <c r="J200" s="46">
        <f>J201</f>
        <v>3056.8399999999997</v>
      </c>
    </row>
    <row r="201" spans="2:10" s="201" customFormat="1" ht="51">
      <c r="B201" s="239" t="s">
        <v>479</v>
      </c>
      <c r="C201" s="10" t="s">
        <v>11</v>
      </c>
      <c r="D201" s="10" t="s">
        <v>33</v>
      </c>
      <c r="E201" s="208" t="s">
        <v>480</v>
      </c>
      <c r="F201" s="141" t="s">
        <v>52</v>
      </c>
      <c r="G201" s="141" t="s">
        <v>5</v>
      </c>
      <c r="H201" s="209" t="s">
        <v>53</v>
      </c>
      <c r="I201" s="37"/>
      <c r="J201" s="2">
        <f>J202</f>
        <v>3056.8399999999997</v>
      </c>
    </row>
    <row r="202" spans="2:10" s="201" customFormat="1" ht="25.5">
      <c r="B202" s="239" t="s">
        <v>482</v>
      </c>
      <c r="C202" s="10" t="s">
        <v>11</v>
      </c>
      <c r="D202" s="10" t="s">
        <v>33</v>
      </c>
      <c r="E202" s="51" t="s">
        <v>480</v>
      </c>
      <c r="F202" s="224" t="s">
        <v>62</v>
      </c>
      <c r="G202" s="224" t="s">
        <v>5</v>
      </c>
      <c r="H202" s="224" t="s">
        <v>53</v>
      </c>
      <c r="I202" s="37"/>
      <c r="J202" s="2">
        <f>J203</f>
        <v>3056.8399999999997</v>
      </c>
    </row>
    <row r="203" spans="2:10" s="201" customFormat="1" ht="32.25" customHeight="1">
      <c r="B203" s="239" t="s">
        <v>491</v>
      </c>
      <c r="C203" s="10" t="s">
        <v>11</v>
      </c>
      <c r="D203" s="10" t="s">
        <v>33</v>
      </c>
      <c r="E203" s="359" t="s">
        <v>480</v>
      </c>
      <c r="F203" s="141" t="s">
        <v>62</v>
      </c>
      <c r="G203" s="141" t="s">
        <v>4</v>
      </c>
      <c r="H203" s="209" t="s">
        <v>53</v>
      </c>
      <c r="I203" s="152"/>
      <c r="J203" s="2">
        <f>J204</f>
        <v>3056.8399999999997</v>
      </c>
    </row>
    <row r="204" spans="2:10" s="201" customFormat="1" ht="37.5" customHeight="1">
      <c r="B204" s="184" t="s">
        <v>365</v>
      </c>
      <c r="C204" s="28" t="s">
        <v>11</v>
      </c>
      <c r="D204" s="32" t="s">
        <v>33</v>
      </c>
      <c r="E204" s="359" t="s">
        <v>480</v>
      </c>
      <c r="F204" s="141" t="s">
        <v>62</v>
      </c>
      <c r="G204" s="141" t="s">
        <v>4</v>
      </c>
      <c r="H204" s="209" t="s">
        <v>538</v>
      </c>
      <c r="I204" s="37"/>
      <c r="J204" s="2">
        <f>J205</f>
        <v>3056.8399999999997</v>
      </c>
    </row>
    <row r="205" spans="2:10" s="201" customFormat="1" ht="33.75" customHeight="1">
      <c r="B205" s="9" t="s">
        <v>63</v>
      </c>
      <c r="C205" s="28" t="s">
        <v>11</v>
      </c>
      <c r="D205" s="32" t="s">
        <v>33</v>
      </c>
      <c r="E205" s="359" t="s">
        <v>480</v>
      </c>
      <c r="F205" s="141" t="s">
        <v>62</v>
      </c>
      <c r="G205" s="141" t="s">
        <v>4</v>
      </c>
      <c r="H205" s="209" t="s">
        <v>538</v>
      </c>
      <c r="I205" s="37" t="s">
        <v>64</v>
      </c>
      <c r="J205" s="2">
        <f>'Приложение 6 2021 год'!K339</f>
        <v>3056.8399999999997</v>
      </c>
    </row>
    <row r="206" spans="2:10" s="201" customFormat="1" ht="20.25" customHeight="1">
      <c r="B206" s="49" t="s">
        <v>23</v>
      </c>
      <c r="C206" s="45" t="s">
        <v>11</v>
      </c>
      <c r="D206" s="45" t="s">
        <v>20</v>
      </c>
      <c r="E206" s="26"/>
      <c r="F206" s="27"/>
      <c r="G206" s="27"/>
      <c r="H206" s="27"/>
      <c r="I206" s="47"/>
      <c r="J206" s="46">
        <f>J207</f>
        <v>22832.9</v>
      </c>
    </row>
    <row r="207" spans="2:10" s="201" customFormat="1" ht="51" customHeight="1">
      <c r="B207" s="239" t="s">
        <v>479</v>
      </c>
      <c r="C207" s="10" t="s">
        <v>11</v>
      </c>
      <c r="D207" s="10" t="s">
        <v>20</v>
      </c>
      <c r="E207" s="359" t="s">
        <v>480</v>
      </c>
      <c r="F207" s="141" t="s">
        <v>52</v>
      </c>
      <c r="G207" s="141" t="s">
        <v>5</v>
      </c>
      <c r="H207" s="209" t="s">
        <v>53</v>
      </c>
      <c r="I207" s="37"/>
      <c r="J207" s="2">
        <f>J208</f>
        <v>22832.9</v>
      </c>
    </row>
    <row r="208" spans="2:10" s="201" customFormat="1" ht="43.5" customHeight="1">
      <c r="B208" s="239" t="s">
        <v>481</v>
      </c>
      <c r="C208" s="10" t="s">
        <v>11</v>
      </c>
      <c r="D208" s="10" t="s">
        <v>20</v>
      </c>
      <c r="E208" s="359" t="s">
        <v>480</v>
      </c>
      <c r="F208" s="141" t="s">
        <v>55</v>
      </c>
      <c r="G208" s="141" t="s">
        <v>5</v>
      </c>
      <c r="H208" s="209" t="s">
        <v>53</v>
      </c>
      <c r="I208" s="37"/>
      <c r="J208" s="2">
        <f>J209+J217</f>
        <v>22832.9</v>
      </c>
    </row>
    <row r="209" spans="2:10" s="201" customFormat="1" ht="42" customHeight="1">
      <c r="B209" s="239" t="s">
        <v>483</v>
      </c>
      <c r="C209" s="10" t="s">
        <v>11</v>
      </c>
      <c r="D209" s="10" t="s">
        <v>20</v>
      </c>
      <c r="E209" s="359" t="s">
        <v>480</v>
      </c>
      <c r="F209" s="141" t="s">
        <v>55</v>
      </c>
      <c r="G209" s="141" t="s">
        <v>4</v>
      </c>
      <c r="H209" s="209" t="s">
        <v>53</v>
      </c>
      <c r="I209" s="37"/>
      <c r="J209" s="2">
        <f>J210+J213+J215</f>
        <v>13778.4</v>
      </c>
    </row>
    <row r="210" spans="2:10" s="201" customFormat="1" ht="36.75" customHeight="1">
      <c r="B210" s="9" t="s">
        <v>484</v>
      </c>
      <c r="C210" s="10" t="s">
        <v>11</v>
      </c>
      <c r="D210" s="10" t="s">
        <v>20</v>
      </c>
      <c r="E210" s="51" t="s">
        <v>480</v>
      </c>
      <c r="F210" s="224" t="s">
        <v>55</v>
      </c>
      <c r="G210" s="224" t="s">
        <v>4</v>
      </c>
      <c r="H210" s="224" t="s">
        <v>485</v>
      </c>
      <c r="I210" s="37"/>
      <c r="J210" s="2">
        <f>J211+J212</f>
        <v>5620.34</v>
      </c>
    </row>
    <row r="211" spans="2:10" s="201" customFormat="1" ht="17.25" customHeight="1">
      <c r="B211" s="9" t="s">
        <v>119</v>
      </c>
      <c r="C211" s="10" t="s">
        <v>11</v>
      </c>
      <c r="D211" s="10" t="s">
        <v>20</v>
      </c>
      <c r="E211" s="359" t="s">
        <v>480</v>
      </c>
      <c r="F211" s="141" t="s">
        <v>55</v>
      </c>
      <c r="G211" s="141" t="s">
        <v>4</v>
      </c>
      <c r="H211" s="209" t="s">
        <v>485</v>
      </c>
      <c r="I211" s="37" t="s">
        <v>64</v>
      </c>
      <c r="J211" s="2">
        <f>'Приложение 6 2021 год'!K345</f>
        <v>2558.88</v>
      </c>
    </row>
    <row r="212" spans="2:10" s="201" customFormat="1" ht="17.25" customHeight="1">
      <c r="B212" s="31" t="s">
        <v>455</v>
      </c>
      <c r="C212" s="10" t="s">
        <v>11</v>
      </c>
      <c r="D212" s="10" t="s">
        <v>20</v>
      </c>
      <c r="E212" s="359" t="s">
        <v>480</v>
      </c>
      <c r="F212" s="141" t="s">
        <v>55</v>
      </c>
      <c r="G212" s="141" t="s">
        <v>4</v>
      </c>
      <c r="H212" s="209" t="s">
        <v>485</v>
      </c>
      <c r="I212" s="37" t="s">
        <v>454</v>
      </c>
      <c r="J212" s="2">
        <f>'Приложение 6 2021 год'!K688</f>
        <v>3061.46</v>
      </c>
    </row>
    <row r="213" spans="2:10" s="201" customFormat="1" ht="34.5" customHeight="1">
      <c r="B213" s="372" t="s">
        <v>486</v>
      </c>
      <c r="C213" s="10" t="s">
        <v>11</v>
      </c>
      <c r="D213" s="10" t="s">
        <v>20</v>
      </c>
      <c r="E213" s="359" t="s">
        <v>480</v>
      </c>
      <c r="F213" s="141" t="s">
        <v>55</v>
      </c>
      <c r="G213" s="141" t="s">
        <v>4</v>
      </c>
      <c r="H213" s="209" t="s">
        <v>118</v>
      </c>
      <c r="I213" s="37"/>
      <c r="J213" s="2">
        <f>J214</f>
        <v>6879.9</v>
      </c>
    </row>
    <row r="214" spans="2:10" s="201" customFormat="1" ht="20.25" customHeight="1">
      <c r="B214" s="31" t="s">
        <v>455</v>
      </c>
      <c r="C214" s="10" t="s">
        <v>11</v>
      </c>
      <c r="D214" s="10" t="s">
        <v>20</v>
      </c>
      <c r="E214" s="359" t="s">
        <v>480</v>
      </c>
      <c r="F214" s="141" t="s">
        <v>55</v>
      </c>
      <c r="G214" s="141" t="s">
        <v>4</v>
      </c>
      <c r="H214" s="209" t="s">
        <v>118</v>
      </c>
      <c r="I214" s="37" t="s">
        <v>454</v>
      </c>
      <c r="J214" s="2">
        <f>'Приложение 6 2021 год'!K690</f>
        <v>6879.9</v>
      </c>
    </row>
    <row r="215" spans="2:10" s="201" customFormat="1" ht="53.25" customHeight="1">
      <c r="B215" s="31" t="s">
        <v>478</v>
      </c>
      <c r="C215" s="10" t="s">
        <v>11</v>
      </c>
      <c r="D215" s="10" t="s">
        <v>20</v>
      </c>
      <c r="E215" s="359" t="s">
        <v>480</v>
      </c>
      <c r="F215" s="141" t="s">
        <v>55</v>
      </c>
      <c r="G215" s="141" t="s">
        <v>4</v>
      </c>
      <c r="H215" s="209" t="s">
        <v>120</v>
      </c>
      <c r="I215" s="37"/>
      <c r="J215" s="2">
        <f>J216</f>
        <v>1278.16</v>
      </c>
    </row>
    <row r="216" spans="2:10" s="201" customFormat="1" ht="24.75" customHeight="1">
      <c r="B216" s="277" t="s">
        <v>455</v>
      </c>
      <c r="C216" s="10" t="s">
        <v>11</v>
      </c>
      <c r="D216" s="10" t="s">
        <v>20</v>
      </c>
      <c r="E216" s="359" t="s">
        <v>480</v>
      </c>
      <c r="F216" s="141" t="s">
        <v>55</v>
      </c>
      <c r="G216" s="141" t="s">
        <v>4</v>
      </c>
      <c r="H216" s="209" t="s">
        <v>120</v>
      </c>
      <c r="I216" s="37" t="s">
        <v>454</v>
      </c>
      <c r="J216" s="2">
        <f>'Приложение 6 2021 год'!K692</f>
        <v>1278.16</v>
      </c>
    </row>
    <row r="217" spans="2:10" s="201" customFormat="1" ht="24.75" customHeight="1">
      <c r="B217" s="39" t="s">
        <v>487</v>
      </c>
      <c r="C217" s="10"/>
      <c r="D217" s="10"/>
      <c r="E217" s="359" t="s">
        <v>480</v>
      </c>
      <c r="F217" s="141" t="s">
        <v>55</v>
      </c>
      <c r="G217" s="141" t="s">
        <v>7</v>
      </c>
      <c r="H217" s="209" t="s">
        <v>53</v>
      </c>
      <c r="I217" s="37"/>
      <c r="J217" s="2">
        <f>J218+J220+J222+J224</f>
        <v>9054.5</v>
      </c>
    </row>
    <row r="218" spans="2:10" s="201" customFormat="1" ht="38.25" customHeight="1">
      <c r="B218" s="39" t="s">
        <v>345</v>
      </c>
      <c r="C218" s="32" t="s">
        <v>11</v>
      </c>
      <c r="D218" s="57" t="s">
        <v>20</v>
      </c>
      <c r="E218" s="359" t="s">
        <v>480</v>
      </c>
      <c r="F218" s="141" t="s">
        <v>55</v>
      </c>
      <c r="G218" s="141" t="s">
        <v>7</v>
      </c>
      <c r="H218" s="209" t="s">
        <v>121</v>
      </c>
      <c r="I218" s="152"/>
      <c r="J218" s="2">
        <f>J219</f>
        <v>3925.5</v>
      </c>
    </row>
    <row r="219" spans="2:10" s="201" customFormat="1" ht="21" customHeight="1">
      <c r="B219" s="31" t="s">
        <v>455</v>
      </c>
      <c r="C219" s="10" t="s">
        <v>11</v>
      </c>
      <c r="D219" s="10" t="s">
        <v>20</v>
      </c>
      <c r="E219" s="359" t="s">
        <v>480</v>
      </c>
      <c r="F219" s="141" t="s">
        <v>55</v>
      </c>
      <c r="G219" s="141" t="s">
        <v>7</v>
      </c>
      <c r="H219" s="209" t="s">
        <v>121</v>
      </c>
      <c r="I219" s="152" t="s">
        <v>454</v>
      </c>
      <c r="J219" s="2">
        <f>'Приложение 6 2021 год'!K695</f>
        <v>3925.5</v>
      </c>
    </row>
    <row r="220" spans="2:10" s="201" customFormat="1" ht="31.5" customHeight="1">
      <c r="B220" s="39" t="s">
        <v>346</v>
      </c>
      <c r="C220" s="32" t="s">
        <v>11</v>
      </c>
      <c r="D220" s="32" t="s">
        <v>20</v>
      </c>
      <c r="E220" s="359" t="s">
        <v>480</v>
      </c>
      <c r="F220" s="141" t="s">
        <v>55</v>
      </c>
      <c r="G220" s="141" t="s">
        <v>7</v>
      </c>
      <c r="H220" s="209" t="s">
        <v>122</v>
      </c>
      <c r="I220" s="33"/>
      <c r="J220" s="2">
        <f>J221</f>
        <v>4099</v>
      </c>
    </row>
    <row r="221" spans="2:10" s="201" customFormat="1" ht="18" customHeight="1">
      <c r="B221" s="31" t="s">
        <v>455</v>
      </c>
      <c r="C221" s="32" t="s">
        <v>11</v>
      </c>
      <c r="D221" s="32" t="s">
        <v>20</v>
      </c>
      <c r="E221" s="359" t="s">
        <v>480</v>
      </c>
      <c r="F221" s="141" t="s">
        <v>55</v>
      </c>
      <c r="G221" s="141" t="s">
        <v>7</v>
      </c>
      <c r="H221" s="209" t="s">
        <v>122</v>
      </c>
      <c r="I221" s="33" t="s">
        <v>454</v>
      </c>
      <c r="J221" s="2">
        <f>'Приложение 6 2021 год'!K697</f>
        <v>4099</v>
      </c>
    </row>
    <row r="222" spans="2:10" s="201" customFormat="1" ht="16.5" customHeight="1">
      <c r="B222" s="373" t="s">
        <v>366</v>
      </c>
      <c r="C222" s="32" t="s">
        <v>11</v>
      </c>
      <c r="D222" s="32" t="s">
        <v>20</v>
      </c>
      <c r="E222" s="359" t="s">
        <v>480</v>
      </c>
      <c r="F222" s="141" t="s">
        <v>55</v>
      </c>
      <c r="G222" s="141" t="s">
        <v>7</v>
      </c>
      <c r="H222" s="209" t="s">
        <v>489</v>
      </c>
      <c r="I222" s="14"/>
      <c r="J222" s="2">
        <f>J223</f>
        <v>800</v>
      </c>
    </row>
    <row r="223" spans="2:10" s="201" customFormat="1" ht="18.75" customHeight="1">
      <c r="B223" s="116" t="s">
        <v>119</v>
      </c>
      <c r="C223" s="32" t="s">
        <v>11</v>
      </c>
      <c r="D223" s="32" t="s">
        <v>20</v>
      </c>
      <c r="E223" s="359" t="s">
        <v>480</v>
      </c>
      <c r="F223" s="141" t="s">
        <v>55</v>
      </c>
      <c r="G223" s="141" t="s">
        <v>7</v>
      </c>
      <c r="H223" s="209" t="s">
        <v>489</v>
      </c>
      <c r="I223" s="14">
        <v>240</v>
      </c>
      <c r="J223" s="2">
        <f>'Приложение 6 2021 год'!K500</f>
        <v>800</v>
      </c>
    </row>
    <row r="224" spans="2:10" s="201" customFormat="1" ht="28.5" customHeight="1">
      <c r="B224" s="373" t="s">
        <v>488</v>
      </c>
      <c r="C224" s="32" t="s">
        <v>11</v>
      </c>
      <c r="D224" s="32" t="s">
        <v>20</v>
      </c>
      <c r="E224" s="359" t="s">
        <v>480</v>
      </c>
      <c r="F224" s="141" t="s">
        <v>55</v>
      </c>
      <c r="G224" s="141" t="s">
        <v>7</v>
      </c>
      <c r="H224" s="209" t="s">
        <v>490</v>
      </c>
      <c r="I224" s="14"/>
      <c r="J224" s="2">
        <f>J225</f>
        <v>230</v>
      </c>
    </row>
    <row r="225" spans="2:10" s="201" customFormat="1" ht="24.75" customHeight="1">
      <c r="B225" s="373" t="s">
        <v>367</v>
      </c>
      <c r="C225" s="32" t="s">
        <v>11</v>
      </c>
      <c r="D225" s="32" t="s">
        <v>20</v>
      </c>
      <c r="E225" s="359" t="s">
        <v>480</v>
      </c>
      <c r="F225" s="141" t="s">
        <v>55</v>
      </c>
      <c r="G225" s="141" t="s">
        <v>7</v>
      </c>
      <c r="H225" s="224" t="s">
        <v>490</v>
      </c>
      <c r="I225" s="14">
        <v>240</v>
      </c>
      <c r="J225" s="2">
        <f>'Приложение 6 2021 год'!K348</f>
        <v>230</v>
      </c>
    </row>
    <row r="226" spans="2:10" s="201" customFormat="1" ht="18.75" customHeight="1">
      <c r="B226" s="49" t="s">
        <v>24</v>
      </c>
      <c r="C226" s="45" t="s">
        <v>11</v>
      </c>
      <c r="D226" s="45" t="s">
        <v>25</v>
      </c>
      <c r="E226" s="26"/>
      <c r="F226" s="27"/>
      <c r="G226" s="27"/>
      <c r="H226" s="27"/>
      <c r="I226" s="47"/>
      <c r="J226" s="46">
        <f>J227+J247+J258</f>
        <v>5411.9</v>
      </c>
    </row>
    <row r="227" spans="2:10" s="201" customFormat="1" ht="44.25" customHeight="1">
      <c r="B227" s="50" t="s">
        <v>338</v>
      </c>
      <c r="C227" s="10" t="s">
        <v>11</v>
      </c>
      <c r="D227" s="10" t="s">
        <v>25</v>
      </c>
      <c r="E227" s="11" t="s">
        <v>438</v>
      </c>
      <c r="F227" s="12" t="s">
        <v>52</v>
      </c>
      <c r="G227" s="12" t="s">
        <v>5</v>
      </c>
      <c r="H227" s="13" t="s">
        <v>53</v>
      </c>
      <c r="I227" s="43"/>
      <c r="J227" s="2">
        <f>J239+J228</f>
        <v>3540.3</v>
      </c>
    </row>
    <row r="228" spans="2:10" s="201" customFormat="1" ht="70.5" customHeight="1">
      <c r="B228" s="156" t="s">
        <v>314</v>
      </c>
      <c r="C228" s="13" t="s">
        <v>11</v>
      </c>
      <c r="D228" s="10" t="s">
        <v>25</v>
      </c>
      <c r="E228" s="11" t="s">
        <v>438</v>
      </c>
      <c r="F228" s="127" t="s">
        <v>62</v>
      </c>
      <c r="G228" s="127" t="s">
        <v>5</v>
      </c>
      <c r="H228" s="65" t="s">
        <v>53</v>
      </c>
      <c r="I228" s="43"/>
      <c r="J228" s="2">
        <f>J229+J232</f>
        <v>170</v>
      </c>
    </row>
    <row r="229" spans="2:10" s="201" customFormat="1" ht="44.25" customHeight="1">
      <c r="B229" s="268" t="s">
        <v>330</v>
      </c>
      <c r="C229" s="13" t="s">
        <v>11</v>
      </c>
      <c r="D229" s="10" t="s">
        <v>25</v>
      </c>
      <c r="E229" s="11" t="s">
        <v>438</v>
      </c>
      <c r="F229" s="127" t="s">
        <v>62</v>
      </c>
      <c r="G229" s="127" t="s">
        <v>4</v>
      </c>
      <c r="H229" s="65" t="s">
        <v>53</v>
      </c>
      <c r="I229" s="43"/>
      <c r="J229" s="2">
        <f>J230</f>
        <v>0</v>
      </c>
    </row>
    <row r="230" spans="2:10" s="201" customFormat="1" ht="44.25" customHeight="1">
      <c r="B230" s="156" t="s">
        <v>317</v>
      </c>
      <c r="C230" s="13" t="s">
        <v>11</v>
      </c>
      <c r="D230" s="10" t="s">
        <v>25</v>
      </c>
      <c r="E230" s="11" t="s">
        <v>438</v>
      </c>
      <c r="F230" s="51" t="s">
        <v>62</v>
      </c>
      <c r="G230" s="51" t="s">
        <v>4</v>
      </c>
      <c r="H230" s="51" t="s">
        <v>324</v>
      </c>
      <c r="I230" s="43"/>
      <c r="J230" s="2">
        <f>J231</f>
        <v>0</v>
      </c>
    </row>
    <row r="231" spans="2:10" s="201" customFormat="1" ht="44.25" customHeight="1">
      <c r="B231" s="156" t="s">
        <v>63</v>
      </c>
      <c r="C231" s="13" t="s">
        <v>11</v>
      </c>
      <c r="D231" s="10" t="s">
        <v>25</v>
      </c>
      <c r="E231" s="11" t="s">
        <v>438</v>
      </c>
      <c r="F231" s="127" t="s">
        <v>62</v>
      </c>
      <c r="G231" s="127" t="s">
        <v>4</v>
      </c>
      <c r="H231" s="65" t="s">
        <v>324</v>
      </c>
      <c r="I231" s="43">
        <v>240</v>
      </c>
      <c r="J231" s="2">
        <f>'Приложение 6 2021 год'!K506</f>
        <v>0</v>
      </c>
    </row>
    <row r="232" spans="2:10" s="201" customFormat="1" ht="44.25" customHeight="1">
      <c r="B232" s="156" t="s">
        <v>331</v>
      </c>
      <c r="C232" s="13" t="s">
        <v>11</v>
      </c>
      <c r="D232" s="10" t="s">
        <v>25</v>
      </c>
      <c r="E232" s="11" t="s">
        <v>438</v>
      </c>
      <c r="F232" s="51" t="s">
        <v>62</v>
      </c>
      <c r="G232" s="51" t="s">
        <v>7</v>
      </c>
      <c r="H232" s="51" t="s">
        <v>324</v>
      </c>
      <c r="I232" s="43"/>
      <c r="J232" s="2">
        <f>J233+J235+J237</f>
        <v>170</v>
      </c>
    </row>
    <row r="233" spans="2:10" s="201" customFormat="1" ht="44.25" customHeight="1">
      <c r="B233" s="156" t="s">
        <v>332</v>
      </c>
      <c r="C233" s="13" t="s">
        <v>11</v>
      </c>
      <c r="D233" s="10" t="s">
        <v>25</v>
      </c>
      <c r="E233" s="11" t="s">
        <v>438</v>
      </c>
      <c r="F233" s="127" t="s">
        <v>62</v>
      </c>
      <c r="G233" s="127" t="s">
        <v>7</v>
      </c>
      <c r="H233" s="65" t="s">
        <v>110</v>
      </c>
      <c r="I233" s="43"/>
      <c r="J233" s="2">
        <f>J234</f>
        <v>30</v>
      </c>
    </row>
    <row r="234" spans="2:10" s="201" customFormat="1" ht="44.25" customHeight="1">
      <c r="B234" s="156" t="s">
        <v>63</v>
      </c>
      <c r="C234" s="13" t="s">
        <v>11</v>
      </c>
      <c r="D234" s="10" t="s">
        <v>25</v>
      </c>
      <c r="E234" s="11" t="s">
        <v>438</v>
      </c>
      <c r="F234" s="127" t="s">
        <v>62</v>
      </c>
      <c r="G234" s="127" t="s">
        <v>7</v>
      </c>
      <c r="H234" s="65" t="s">
        <v>110</v>
      </c>
      <c r="I234" s="43">
        <v>240</v>
      </c>
      <c r="J234" s="2">
        <f>'Приложение 6 2021 год'!K509</f>
        <v>30</v>
      </c>
    </row>
    <row r="235" spans="2:10" s="201" customFormat="1" ht="44.25" customHeight="1">
      <c r="B235" s="156" t="s">
        <v>333</v>
      </c>
      <c r="C235" s="13" t="s">
        <v>11</v>
      </c>
      <c r="D235" s="10" t="s">
        <v>25</v>
      </c>
      <c r="E235" s="11" t="s">
        <v>438</v>
      </c>
      <c r="F235" s="127" t="s">
        <v>62</v>
      </c>
      <c r="G235" s="127" t="s">
        <v>7</v>
      </c>
      <c r="H235" s="65" t="s">
        <v>111</v>
      </c>
      <c r="I235" s="43"/>
      <c r="J235" s="2">
        <f>J236</f>
        <v>40</v>
      </c>
    </row>
    <row r="236" spans="2:10" s="201" customFormat="1" ht="44.25" customHeight="1">
      <c r="B236" s="156" t="s">
        <v>63</v>
      </c>
      <c r="C236" s="13" t="s">
        <v>11</v>
      </c>
      <c r="D236" s="10" t="s">
        <v>25</v>
      </c>
      <c r="E236" s="11" t="s">
        <v>438</v>
      </c>
      <c r="F236" s="127" t="s">
        <v>62</v>
      </c>
      <c r="G236" s="127" t="s">
        <v>7</v>
      </c>
      <c r="H236" s="65" t="s">
        <v>111</v>
      </c>
      <c r="I236" s="43">
        <v>240</v>
      </c>
      <c r="J236" s="2">
        <f>'Приложение 6 2021 год'!K511</f>
        <v>40</v>
      </c>
    </row>
    <row r="237" spans="2:10" s="201" customFormat="1" ht="44.25" customHeight="1">
      <c r="B237" s="156" t="s">
        <v>334</v>
      </c>
      <c r="C237" s="13" t="s">
        <v>11</v>
      </c>
      <c r="D237" s="10" t="s">
        <v>25</v>
      </c>
      <c r="E237" s="11" t="s">
        <v>438</v>
      </c>
      <c r="F237" s="127" t="s">
        <v>62</v>
      </c>
      <c r="G237" s="127" t="s">
        <v>7</v>
      </c>
      <c r="H237" s="65" t="s">
        <v>113</v>
      </c>
      <c r="I237" s="43"/>
      <c r="J237" s="2">
        <f>J238</f>
        <v>100</v>
      </c>
    </row>
    <row r="238" spans="2:10" s="201" customFormat="1" ht="44.25" customHeight="1">
      <c r="B238" s="156" t="s">
        <v>63</v>
      </c>
      <c r="C238" s="13" t="s">
        <v>11</v>
      </c>
      <c r="D238" s="10" t="s">
        <v>25</v>
      </c>
      <c r="E238" s="11" t="s">
        <v>438</v>
      </c>
      <c r="F238" s="127" t="s">
        <v>62</v>
      </c>
      <c r="G238" s="127" t="s">
        <v>7</v>
      </c>
      <c r="H238" s="65" t="s">
        <v>113</v>
      </c>
      <c r="I238" s="43">
        <v>240</v>
      </c>
      <c r="J238" s="2">
        <f>'Приложение 6 2021 год'!K513</f>
        <v>100</v>
      </c>
    </row>
    <row r="239" spans="2:10" ht="35.25" customHeight="1">
      <c r="B239" s="70" t="s">
        <v>318</v>
      </c>
      <c r="C239" s="10" t="s">
        <v>11</v>
      </c>
      <c r="D239" s="10" t="s">
        <v>25</v>
      </c>
      <c r="E239" s="11" t="s">
        <v>438</v>
      </c>
      <c r="F239" s="51" t="s">
        <v>3</v>
      </c>
      <c r="G239" s="51" t="s">
        <v>5</v>
      </c>
      <c r="H239" s="51" t="s">
        <v>53</v>
      </c>
      <c r="I239" s="43"/>
      <c r="J239" s="2">
        <f>J240</f>
        <v>3370.3</v>
      </c>
    </row>
    <row r="240" spans="2:10" ht="41.25" customHeight="1">
      <c r="B240" s="196" t="s">
        <v>127</v>
      </c>
      <c r="C240" s="10" t="s">
        <v>11</v>
      </c>
      <c r="D240" s="10" t="s">
        <v>25</v>
      </c>
      <c r="E240" s="11" t="s">
        <v>438</v>
      </c>
      <c r="F240" s="12" t="s">
        <v>3</v>
      </c>
      <c r="G240" s="12" t="s">
        <v>4</v>
      </c>
      <c r="H240" s="13" t="s">
        <v>53</v>
      </c>
      <c r="I240" s="43"/>
      <c r="J240" s="2">
        <f>J241+J245</f>
        <v>3370.3</v>
      </c>
    </row>
    <row r="241" spans="2:10" ht="33.75" customHeight="1">
      <c r="B241" s="137" t="s">
        <v>128</v>
      </c>
      <c r="C241" s="10" t="s">
        <v>11</v>
      </c>
      <c r="D241" s="10" t="s">
        <v>25</v>
      </c>
      <c r="E241" s="11" t="s">
        <v>438</v>
      </c>
      <c r="F241" s="51" t="s">
        <v>3</v>
      </c>
      <c r="G241" s="51" t="s">
        <v>4</v>
      </c>
      <c r="H241" s="51" t="s">
        <v>324</v>
      </c>
      <c r="I241" s="43"/>
      <c r="J241" s="2">
        <f>J242+J243+J244</f>
        <v>2910</v>
      </c>
    </row>
    <row r="242" spans="2:10" ht="27.75" customHeight="1">
      <c r="B242" s="157" t="s">
        <v>58</v>
      </c>
      <c r="C242" s="10" t="s">
        <v>11</v>
      </c>
      <c r="D242" s="10" t="s">
        <v>25</v>
      </c>
      <c r="E242" s="11" t="s">
        <v>438</v>
      </c>
      <c r="F242" s="12" t="s">
        <v>3</v>
      </c>
      <c r="G242" s="12" t="s">
        <v>4</v>
      </c>
      <c r="H242" s="13" t="s">
        <v>324</v>
      </c>
      <c r="I242" s="10" t="s">
        <v>59</v>
      </c>
      <c r="J242" s="38">
        <f>'Приложение 6 2021 год'!K517</f>
        <v>2677</v>
      </c>
    </row>
    <row r="243" spans="2:10" ht="31.5" customHeight="1">
      <c r="B243" s="9" t="s">
        <v>63</v>
      </c>
      <c r="C243" s="10" t="s">
        <v>11</v>
      </c>
      <c r="D243" s="10" t="s">
        <v>25</v>
      </c>
      <c r="E243" s="11" t="s">
        <v>438</v>
      </c>
      <c r="F243" s="51" t="s">
        <v>3</v>
      </c>
      <c r="G243" s="51" t="s">
        <v>4</v>
      </c>
      <c r="H243" s="51" t="s">
        <v>324</v>
      </c>
      <c r="I243" s="10" t="s">
        <v>64</v>
      </c>
      <c r="J243" s="38">
        <f>'Приложение 6 2021 год'!K518</f>
        <v>183</v>
      </c>
    </row>
    <row r="244" spans="2:11" s="201" customFormat="1" ht="22.5" customHeight="1">
      <c r="B244" s="9" t="s">
        <v>65</v>
      </c>
      <c r="C244" s="10" t="s">
        <v>11</v>
      </c>
      <c r="D244" s="10" t="s">
        <v>25</v>
      </c>
      <c r="E244" s="11" t="s">
        <v>438</v>
      </c>
      <c r="F244" s="12" t="s">
        <v>3</v>
      </c>
      <c r="G244" s="12" t="s">
        <v>4</v>
      </c>
      <c r="H244" s="13" t="s">
        <v>324</v>
      </c>
      <c r="I244" s="10" t="s">
        <v>66</v>
      </c>
      <c r="J244" s="38">
        <f>'Приложение 6 2021 год'!K519</f>
        <v>50</v>
      </c>
      <c r="K244" s="228"/>
    </row>
    <row r="245" spans="2:10" s="201" customFormat="1" ht="50.25" customHeight="1">
      <c r="B245" s="156" t="s">
        <v>298</v>
      </c>
      <c r="C245" s="32" t="s">
        <v>11</v>
      </c>
      <c r="D245" s="32" t="s">
        <v>25</v>
      </c>
      <c r="E245" s="11" t="s">
        <v>438</v>
      </c>
      <c r="F245" s="72" t="s">
        <v>3</v>
      </c>
      <c r="G245" s="72" t="s">
        <v>4</v>
      </c>
      <c r="H245" s="73" t="s">
        <v>299</v>
      </c>
      <c r="I245" s="33"/>
      <c r="J245" s="15">
        <f>J246</f>
        <v>460.3</v>
      </c>
    </row>
    <row r="246" spans="2:10" s="201" customFormat="1" ht="30.75" customHeight="1">
      <c r="B246" s="184" t="s">
        <v>58</v>
      </c>
      <c r="C246" s="32" t="s">
        <v>11</v>
      </c>
      <c r="D246" s="32" t="s">
        <v>25</v>
      </c>
      <c r="E246" s="11" t="s">
        <v>438</v>
      </c>
      <c r="F246" s="72" t="s">
        <v>3</v>
      </c>
      <c r="G246" s="72" t="s">
        <v>4</v>
      </c>
      <c r="H246" s="73" t="s">
        <v>299</v>
      </c>
      <c r="I246" s="33" t="s">
        <v>59</v>
      </c>
      <c r="J246" s="15">
        <f>'Приложение 6 2021 год'!K521</f>
        <v>460.3</v>
      </c>
    </row>
    <row r="247" spans="2:10" s="201" customFormat="1" ht="47.25" customHeight="1">
      <c r="B247" s="41" t="s">
        <v>129</v>
      </c>
      <c r="C247" s="10" t="s">
        <v>11</v>
      </c>
      <c r="D247" s="10" t="s">
        <v>25</v>
      </c>
      <c r="E247" s="26" t="s">
        <v>7</v>
      </c>
      <c r="F247" s="27" t="s">
        <v>52</v>
      </c>
      <c r="G247" s="27" t="s">
        <v>5</v>
      </c>
      <c r="H247" s="27" t="s">
        <v>53</v>
      </c>
      <c r="I247" s="37"/>
      <c r="J247" s="2">
        <f>J248</f>
        <v>550</v>
      </c>
    </row>
    <row r="248" spans="2:10" s="201" customFormat="1" ht="26.25" customHeight="1">
      <c r="B248" s="41" t="s">
        <v>130</v>
      </c>
      <c r="C248" s="10" t="s">
        <v>11</v>
      </c>
      <c r="D248" s="10" t="s">
        <v>25</v>
      </c>
      <c r="E248" s="26" t="s">
        <v>7</v>
      </c>
      <c r="F248" s="27" t="s">
        <v>78</v>
      </c>
      <c r="G248" s="27" t="s">
        <v>5</v>
      </c>
      <c r="H248" s="34" t="s">
        <v>53</v>
      </c>
      <c r="I248" s="37"/>
      <c r="J248" s="2">
        <f>J249+J252+J255</f>
        <v>550</v>
      </c>
    </row>
    <row r="249" spans="2:11" s="201" customFormat="1" ht="44.25" customHeight="1">
      <c r="B249" s="41" t="s">
        <v>131</v>
      </c>
      <c r="C249" s="10" t="s">
        <v>11</v>
      </c>
      <c r="D249" s="10" t="s">
        <v>25</v>
      </c>
      <c r="E249" s="54" t="s">
        <v>7</v>
      </c>
      <c r="F249" s="54" t="s">
        <v>78</v>
      </c>
      <c r="G249" s="54" t="s">
        <v>4</v>
      </c>
      <c r="H249" s="54" t="s">
        <v>53</v>
      </c>
      <c r="I249" s="37"/>
      <c r="J249" s="2">
        <f>J250</f>
        <v>250</v>
      </c>
      <c r="K249" s="225"/>
    </row>
    <row r="250" spans="2:11" s="201" customFormat="1" ht="18" customHeight="1">
      <c r="B250" s="50" t="s">
        <v>132</v>
      </c>
      <c r="C250" s="10" t="s">
        <v>11</v>
      </c>
      <c r="D250" s="10" t="s">
        <v>25</v>
      </c>
      <c r="E250" s="26" t="s">
        <v>7</v>
      </c>
      <c r="F250" s="27" t="s">
        <v>78</v>
      </c>
      <c r="G250" s="27" t="s">
        <v>4</v>
      </c>
      <c r="H250" s="34" t="s">
        <v>133</v>
      </c>
      <c r="I250" s="37"/>
      <c r="J250" s="2">
        <f>J251</f>
        <v>250</v>
      </c>
      <c r="K250" s="225"/>
    </row>
    <row r="251" spans="2:11" s="201" customFormat="1" ht="23.25" customHeight="1">
      <c r="B251" s="9" t="s">
        <v>70</v>
      </c>
      <c r="C251" s="10" t="s">
        <v>11</v>
      </c>
      <c r="D251" s="10" t="s">
        <v>25</v>
      </c>
      <c r="E251" s="26" t="s">
        <v>7</v>
      </c>
      <c r="F251" s="27" t="s">
        <v>78</v>
      </c>
      <c r="G251" s="27" t="s">
        <v>4</v>
      </c>
      <c r="H251" s="34" t="s">
        <v>133</v>
      </c>
      <c r="I251" s="29">
        <v>610</v>
      </c>
      <c r="J251" s="30">
        <f>'Приложение 6 2021 год'!K44</f>
        <v>250</v>
      </c>
      <c r="K251" s="225"/>
    </row>
    <row r="252" spans="2:11" s="201" customFormat="1" ht="39" customHeight="1">
      <c r="B252" s="9" t="s">
        <v>134</v>
      </c>
      <c r="C252" s="10" t="s">
        <v>11</v>
      </c>
      <c r="D252" s="10" t="s">
        <v>25</v>
      </c>
      <c r="E252" s="54" t="s">
        <v>7</v>
      </c>
      <c r="F252" s="54" t="s">
        <v>78</v>
      </c>
      <c r="G252" s="54" t="s">
        <v>7</v>
      </c>
      <c r="H252" s="54" t="s">
        <v>53</v>
      </c>
      <c r="I252" s="37"/>
      <c r="J252" s="2">
        <f>J253</f>
        <v>250</v>
      </c>
      <c r="K252" s="225"/>
    </row>
    <row r="253" spans="2:11" s="201" customFormat="1" ht="27" customHeight="1">
      <c r="B253" s="50" t="s">
        <v>132</v>
      </c>
      <c r="C253" s="10" t="s">
        <v>11</v>
      </c>
      <c r="D253" s="10" t="s">
        <v>25</v>
      </c>
      <c r="E253" s="26" t="s">
        <v>7</v>
      </c>
      <c r="F253" s="27" t="s">
        <v>78</v>
      </c>
      <c r="G253" s="27" t="s">
        <v>7</v>
      </c>
      <c r="H253" s="34" t="s">
        <v>133</v>
      </c>
      <c r="I253" s="37"/>
      <c r="J253" s="2">
        <f>J254</f>
        <v>250</v>
      </c>
      <c r="K253" s="225"/>
    </row>
    <row r="254" spans="2:11" s="201" customFormat="1" ht="18.75" customHeight="1">
      <c r="B254" s="9" t="s">
        <v>70</v>
      </c>
      <c r="C254" s="10" t="s">
        <v>11</v>
      </c>
      <c r="D254" s="10" t="s">
        <v>25</v>
      </c>
      <c r="E254" s="26" t="s">
        <v>7</v>
      </c>
      <c r="F254" s="27" t="s">
        <v>78</v>
      </c>
      <c r="G254" s="27" t="s">
        <v>7</v>
      </c>
      <c r="H254" s="34" t="s">
        <v>133</v>
      </c>
      <c r="I254" s="37" t="s">
        <v>135</v>
      </c>
      <c r="J254" s="2">
        <f>'Приложение 6 2021 год'!K47</f>
        <v>250</v>
      </c>
      <c r="K254" s="225"/>
    </row>
    <row r="255" spans="2:11" s="201" customFormat="1" ht="40.5" customHeight="1">
      <c r="B255" s="9" t="s">
        <v>136</v>
      </c>
      <c r="C255" s="10" t="s">
        <v>11</v>
      </c>
      <c r="D255" s="10" t="s">
        <v>25</v>
      </c>
      <c r="E255" s="54" t="s">
        <v>7</v>
      </c>
      <c r="F255" s="54" t="s">
        <v>78</v>
      </c>
      <c r="G255" s="54" t="s">
        <v>9</v>
      </c>
      <c r="H255" s="54" t="s">
        <v>53</v>
      </c>
      <c r="I255" s="37"/>
      <c r="J255" s="2">
        <f>J256</f>
        <v>50</v>
      </c>
      <c r="K255" s="225"/>
    </row>
    <row r="256" spans="2:11" s="201" customFormat="1" ht="23.25" customHeight="1">
      <c r="B256" s="41" t="s">
        <v>132</v>
      </c>
      <c r="C256" s="10" t="s">
        <v>11</v>
      </c>
      <c r="D256" s="10" t="s">
        <v>25</v>
      </c>
      <c r="E256" s="26" t="s">
        <v>7</v>
      </c>
      <c r="F256" s="27" t="s">
        <v>78</v>
      </c>
      <c r="G256" s="27" t="s">
        <v>9</v>
      </c>
      <c r="H256" s="34" t="s">
        <v>133</v>
      </c>
      <c r="I256" s="37"/>
      <c r="J256" s="2">
        <f>J257</f>
        <v>50</v>
      </c>
      <c r="K256" s="225"/>
    </row>
    <row r="257" spans="2:11" s="201" customFormat="1" ht="16.5" customHeight="1">
      <c r="B257" s="9" t="s">
        <v>70</v>
      </c>
      <c r="C257" s="10" t="s">
        <v>11</v>
      </c>
      <c r="D257" s="10" t="s">
        <v>25</v>
      </c>
      <c r="E257" s="26" t="s">
        <v>7</v>
      </c>
      <c r="F257" s="27" t="s">
        <v>78</v>
      </c>
      <c r="G257" s="27" t="s">
        <v>9</v>
      </c>
      <c r="H257" s="34" t="s">
        <v>133</v>
      </c>
      <c r="I257" s="37" t="s">
        <v>135</v>
      </c>
      <c r="J257" s="2">
        <f>'Приложение 6 2021 год'!K50</f>
        <v>50</v>
      </c>
      <c r="K257" s="225"/>
    </row>
    <row r="258" spans="2:11" s="201" customFormat="1" ht="44.25" customHeight="1">
      <c r="B258" s="9" t="s">
        <v>101</v>
      </c>
      <c r="C258" s="10" t="s">
        <v>11</v>
      </c>
      <c r="D258" s="10" t="s">
        <v>25</v>
      </c>
      <c r="E258" s="61">
        <v>37</v>
      </c>
      <c r="F258" s="62">
        <v>0</v>
      </c>
      <c r="G258" s="62" t="s">
        <v>5</v>
      </c>
      <c r="H258" s="62" t="s">
        <v>53</v>
      </c>
      <c r="I258" s="37"/>
      <c r="J258" s="2">
        <f>J259</f>
        <v>1321.6</v>
      </c>
      <c r="K258" s="225"/>
    </row>
    <row r="259" spans="2:11" s="201" customFormat="1" ht="37.5" customHeight="1">
      <c r="B259" s="31" t="s">
        <v>123</v>
      </c>
      <c r="C259" s="32" t="s">
        <v>11</v>
      </c>
      <c r="D259" s="32" t="s">
        <v>25</v>
      </c>
      <c r="E259" s="63" t="s">
        <v>103</v>
      </c>
      <c r="F259" s="64" t="s">
        <v>52</v>
      </c>
      <c r="G259" s="64" t="s">
        <v>15</v>
      </c>
      <c r="H259" s="65" t="s">
        <v>53</v>
      </c>
      <c r="I259" s="37"/>
      <c r="J259" s="2">
        <f>J260</f>
        <v>1321.6</v>
      </c>
      <c r="K259" s="225"/>
    </row>
    <row r="260" spans="2:11" s="201" customFormat="1" ht="29.25" customHeight="1">
      <c r="B260" s="31" t="s">
        <v>277</v>
      </c>
      <c r="C260" s="32" t="s">
        <v>11</v>
      </c>
      <c r="D260" s="32" t="s">
        <v>25</v>
      </c>
      <c r="E260" s="66" t="s">
        <v>103</v>
      </c>
      <c r="F260" s="66" t="s">
        <v>52</v>
      </c>
      <c r="G260" s="66" t="s">
        <v>15</v>
      </c>
      <c r="H260" s="131" t="s">
        <v>124</v>
      </c>
      <c r="I260" s="37"/>
      <c r="J260" s="2">
        <f>J261</f>
        <v>1321.6</v>
      </c>
      <c r="K260" s="225"/>
    </row>
    <row r="261" spans="2:11" s="201" customFormat="1" ht="50.25" customHeight="1">
      <c r="B261" s="31" t="s">
        <v>125</v>
      </c>
      <c r="C261" s="32" t="s">
        <v>11</v>
      </c>
      <c r="D261" s="32" t="s">
        <v>25</v>
      </c>
      <c r="E261" s="67" t="s">
        <v>103</v>
      </c>
      <c r="F261" s="68" t="s">
        <v>52</v>
      </c>
      <c r="G261" s="68" t="s">
        <v>15</v>
      </c>
      <c r="H261" s="58" t="s">
        <v>124</v>
      </c>
      <c r="I261" s="37" t="s">
        <v>126</v>
      </c>
      <c r="J261" s="2">
        <f>'Приложение 6 2021 год'!K353</f>
        <v>1321.6</v>
      </c>
      <c r="K261" s="225"/>
    </row>
    <row r="262" spans="2:11" s="201" customFormat="1" ht="14.25" customHeight="1">
      <c r="B262" s="181" t="s">
        <v>405</v>
      </c>
      <c r="C262" s="45" t="s">
        <v>13</v>
      </c>
      <c r="D262" s="45" t="s">
        <v>5</v>
      </c>
      <c r="E262" s="11"/>
      <c r="F262" s="12"/>
      <c r="G262" s="12"/>
      <c r="H262" s="12"/>
      <c r="I262" s="47"/>
      <c r="J262" s="46">
        <f>J263+J274+J311</f>
        <v>117442.72</v>
      </c>
      <c r="K262" s="225"/>
    </row>
    <row r="263" spans="2:11" s="201" customFormat="1" ht="14.25" customHeight="1">
      <c r="B263" s="139" t="s">
        <v>26</v>
      </c>
      <c r="C263" s="45" t="s">
        <v>13</v>
      </c>
      <c r="D263" s="45" t="s">
        <v>4</v>
      </c>
      <c r="E263" s="26"/>
      <c r="F263" s="27"/>
      <c r="G263" s="27"/>
      <c r="H263" s="27"/>
      <c r="I263" s="37"/>
      <c r="J263" s="46">
        <f>J264+J269</f>
        <v>1250.7</v>
      </c>
      <c r="K263" s="225"/>
    </row>
    <row r="264" spans="2:11" s="201" customFormat="1" ht="55.5" customHeight="1">
      <c r="B264" s="227" t="s">
        <v>509</v>
      </c>
      <c r="C264" s="10" t="s">
        <v>13</v>
      </c>
      <c r="D264" s="10" t="s">
        <v>4</v>
      </c>
      <c r="E264" s="359" t="s">
        <v>492</v>
      </c>
      <c r="F264" s="141" t="s">
        <v>52</v>
      </c>
      <c r="G264" s="141" t="s">
        <v>5</v>
      </c>
      <c r="H264" s="209" t="s">
        <v>53</v>
      </c>
      <c r="I264" s="37"/>
      <c r="J264" s="2">
        <f>J265</f>
        <v>1000</v>
      </c>
      <c r="K264" s="225"/>
    </row>
    <row r="265" spans="2:11" s="201" customFormat="1" ht="41.25" customHeight="1">
      <c r="B265" s="227" t="s">
        <v>518</v>
      </c>
      <c r="C265" s="10" t="s">
        <v>13</v>
      </c>
      <c r="D265" s="10" t="s">
        <v>4</v>
      </c>
      <c r="E265" s="359" t="s">
        <v>492</v>
      </c>
      <c r="F265" s="141" t="s">
        <v>3</v>
      </c>
      <c r="G265" s="141" t="s">
        <v>5</v>
      </c>
      <c r="H265" s="209" t="s">
        <v>53</v>
      </c>
      <c r="I265" s="37"/>
      <c r="J265" s="2">
        <f>J266</f>
        <v>1000</v>
      </c>
      <c r="K265" s="225"/>
    </row>
    <row r="266" spans="2:11" s="201" customFormat="1" ht="36" customHeight="1">
      <c r="B266" s="48" t="s">
        <v>519</v>
      </c>
      <c r="C266" s="10" t="s">
        <v>13</v>
      </c>
      <c r="D266" s="10" t="s">
        <v>4</v>
      </c>
      <c r="E266" s="359" t="s">
        <v>492</v>
      </c>
      <c r="F266" s="141" t="s">
        <v>3</v>
      </c>
      <c r="G266" s="141" t="s">
        <v>4</v>
      </c>
      <c r="H266" s="209" t="s">
        <v>53</v>
      </c>
      <c r="I266" s="37"/>
      <c r="J266" s="2">
        <f>J267</f>
        <v>1000</v>
      </c>
      <c r="K266" s="225"/>
    </row>
    <row r="267" spans="2:11" s="201" customFormat="1" ht="36.75" customHeight="1">
      <c r="B267" s="48" t="s">
        <v>520</v>
      </c>
      <c r="C267" s="10" t="s">
        <v>13</v>
      </c>
      <c r="D267" s="10" t="s">
        <v>4</v>
      </c>
      <c r="E267" s="359" t="s">
        <v>492</v>
      </c>
      <c r="F267" s="141" t="s">
        <v>3</v>
      </c>
      <c r="G267" s="141" t="s">
        <v>4</v>
      </c>
      <c r="H267" s="209" t="s">
        <v>499</v>
      </c>
      <c r="I267" s="37"/>
      <c r="J267" s="2">
        <f>J268</f>
        <v>1000</v>
      </c>
      <c r="K267" s="225"/>
    </row>
    <row r="268" spans="2:11" s="201" customFormat="1" ht="30" customHeight="1">
      <c r="B268" s="9" t="s">
        <v>63</v>
      </c>
      <c r="C268" s="10" t="s">
        <v>13</v>
      </c>
      <c r="D268" s="10" t="s">
        <v>4</v>
      </c>
      <c r="E268" s="359" t="s">
        <v>492</v>
      </c>
      <c r="F268" s="141" t="s">
        <v>3</v>
      </c>
      <c r="G268" s="141" t="s">
        <v>4</v>
      </c>
      <c r="H268" s="209" t="s">
        <v>499</v>
      </c>
      <c r="I268" s="37" t="s">
        <v>64</v>
      </c>
      <c r="J268" s="2">
        <f>'Приложение 6 2021 год'!K360</f>
        <v>1000</v>
      </c>
      <c r="K268" s="225"/>
    </row>
    <row r="269" spans="2:11" s="201" customFormat="1" ht="46.5" customHeight="1">
      <c r="B269" s="50" t="s">
        <v>338</v>
      </c>
      <c r="C269" s="10" t="s">
        <v>13</v>
      </c>
      <c r="D269" s="10" t="s">
        <v>4</v>
      </c>
      <c r="E269" s="11" t="s">
        <v>438</v>
      </c>
      <c r="F269" s="12" t="s">
        <v>52</v>
      </c>
      <c r="G269" s="12" t="s">
        <v>5</v>
      </c>
      <c r="H269" s="13" t="s">
        <v>53</v>
      </c>
      <c r="I269" s="37"/>
      <c r="J269" s="2">
        <f>J270</f>
        <v>250.7</v>
      </c>
      <c r="K269" s="225"/>
    </row>
    <row r="270" spans="2:11" s="201" customFormat="1" ht="48.75" customHeight="1">
      <c r="B270" s="41" t="s">
        <v>315</v>
      </c>
      <c r="C270" s="10" t="s">
        <v>13</v>
      </c>
      <c r="D270" s="10" t="s">
        <v>4</v>
      </c>
      <c r="E270" s="11" t="s">
        <v>438</v>
      </c>
      <c r="F270" s="12" t="s">
        <v>55</v>
      </c>
      <c r="G270" s="12" t="s">
        <v>5</v>
      </c>
      <c r="H270" s="13" t="s">
        <v>53</v>
      </c>
      <c r="I270" s="37"/>
      <c r="J270" s="2">
        <f>J271</f>
        <v>250.7</v>
      </c>
      <c r="K270" s="225"/>
    </row>
    <row r="271" spans="2:11" s="201" customFormat="1" ht="77.25" customHeight="1">
      <c r="B271" s="9" t="s">
        <v>326</v>
      </c>
      <c r="C271" s="10" t="s">
        <v>13</v>
      </c>
      <c r="D271" s="10" t="s">
        <v>4</v>
      </c>
      <c r="E271" s="11" t="s">
        <v>438</v>
      </c>
      <c r="F271" s="127" t="s">
        <v>55</v>
      </c>
      <c r="G271" s="127" t="s">
        <v>13</v>
      </c>
      <c r="H271" s="65" t="s">
        <v>53</v>
      </c>
      <c r="I271" s="37"/>
      <c r="J271" s="2">
        <f>J272</f>
        <v>250.7</v>
      </c>
      <c r="K271" s="225"/>
    </row>
    <row r="272" spans="2:11" s="201" customFormat="1" ht="14.25" customHeight="1">
      <c r="B272" s="50" t="s">
        <v>335</v>
      </c>
      <c r="C272" s="10" t="s">
        <v>13</v>
      </c>
      <c r="D272" s="10" t="s">
        <v>4</v>
      </c>
      <c r="E272" s="11" t="s">
        <v>438</v>
      </c>
      <c r="F272" s="51" t="s">
        <v>55</v>
      </c>
      <c r="G272" s="51" t="s">
        <v>13</v>
      </c>
      <c r="H272" s="51" t="s">
        <v>110</v>
      </c>
      <c r="I272" s="37"/>
      <c r="J272" s="2">
        <f>J273</f>
        <v>250.7</v>
      </c>
      <c r="K272" s="225"/>
    </row>
    <row r="273" spans="2:11" s="201" customFormat="1" ht="30.75" customHeight="1">
      <c r="B273" s="9" t="s">
        <v>63</v>
      </c>
      <c r="C273" s="10" t="s">
        <v>13</v>
      </c>
      <c r="D273" s="10" t="s">
        <v>4</v>
      </c>
      <c r="E273" s="11" t="s">
        <v>438</v>
      </c>
      <c r="F273" s="12" t="s">
        <v>55</v>
      </c>
      <c r="G273" s="12" t="s">
        <v>13</v>
      </c>
      <c r="H273" s="13" t="s">
        <v>110</v>
      </c>
      <c r="I273" s="37" t="s">
        <v>64</v>
      </c>
      <c r="J273" s="2">
        <f>'Приложение 6 2021 год'!K528</f>
        <v>250.7</v>
      </c>
      <c r="K273" s="225"/>
    </row>
    <row r="274" spans="2:10" s="201" customFormat="1" ht="12.75">
      <c r="B274" s="181" t="s">
        <v>27</v>
      </c>
      <c r="C274" s="45" t="s">
        <v>13</v>
      </c>
      <c r="D274" s="45" t="s">
        <v>7</v>
      </c>
      <c r="E274" s="26"/>
      <c r="F274" s="27"/>
      <c r="G274" s="27"/>
      <c r="H274" s="27"/>
      <c r="I274" s="37"/>
      <c r="J274" s="46">
        <f>J285+J275</f>
        <v>114274.32</v>
      </c>
    </row>
    <row r="275" spans="2:10" s="201" customFormat="1" ht="52.5" customHeight="1">
      <c r="B275" s="56" t="s">
        <v>350</v>
      </c>
      <c r="C275" s="10" t="s">
        <v>13</v>
      </c>
      <c r="D275" s="10" t="s">
        <v>7</v>
      </c>
      <c r="E275" s="154" t="s">
        <v>351</v>
      </c>
      <c r="F275" s="91" t="s">
        <v>52</v>
      </c>
      <c r="G275" s="91" t="s">
        <v>5</v>
      </c>
      <c r="H275" s="155" t="s">
        <v>53</v>
      </c>
      <c r="I275" s="152"/>
      <c r="J275" s="2">
        <f>J276</f>
        <v>92598.52</v>
      </c>
    </row>
    <row r="276" spans="2:10" s="201" customFormat="1" ht="29.25" customHeight="1">
      <c r="B276" s="9" t="s">
        <v>354</v>
      </c>
      <c r="C276" s="10" t="s">
        <v>13</v>
      </c>
      <c r="D276" s="10" t="s">
        <v>7</v>
      </c>
      <c r="E276" s="374" t="s">
        <v>351</v>
      </c>
      <c r="F276" s="54" t="s">
        <v>55</v>
      </c>
      <c r="G276" s="54" t="s">
        <v>5</v>
      </c>
      <c r="H276" s="54" t="s">
        <v>53</v>
      </c>
      <c r="I276" s="37"/>
      <c r="J276" s="2">
        <f>J277+J280</f>
        <v>92598.52</v>
      </c>
    </row>
    <row r="277" spans="2:10" s="201" customFormat="1" ht="34.5" customHeight="1">
      <c r="B277" s="48" t="s">
        <v>471</v>
      </c>
      <c r="C277" s="10" t="s">
        <v>13</v>
      </c>
      <c r="D277" s="10" t="s">
        <v>7</v>
      </c>
      <c r="E277" s="154" t="s">
        <v>351</v>
      </c>
      <c r="F277" s="91" t="s">
        <v>55</v>
      </c>
      <c r="G277" s="91" t="s">
        <v>470</v>
      </c>
      <c r="H277" s="155" t="s">
        <v>53</v>
      </c>
      <c r="I277" s="152"/>
      <c r="J277" s="2">
        <f>J278</f>
        <v>92400</v>
      </c>
    </row>
    <row r="278" spans="2:10" s="201" customFormat="1" ht="51">
      <c r="B278" s="48" t="s">
        <v>472</v>
      </c>
      <c r="C278" s="10" t="s">
        <v>13</v>
      </c>
      <c r="D278" s="10" t="s">
        <v>7</v>
      </c>
      <c r="E278" s="374" t="s">
        <v>351</v>
      </c>
      <c r="F278" s="54" t="s">
        <v>55</v>
      </c>
      <c r="G278" s="91" t="s">
        <v>470</v>
      </c>
      <c r="H278" s="54" t="s">
        <v>349</v>
      </c>
      <c r="I278" s="37"/>
      <c r="J278" s="2">
        <f>J279</f>
        <v>92400</v>
      </c>
    </row>
    <row r="279" spans="2:10" s="201" customFormat="1" ht="12.75">
      <c r="B279" s="48" t="s">
        <v>347</v>
      </c>
      <c r="C279" s="10" t="s">
        <v>13</v>
      </c>
      <c r="D279" s="10" t="s">
        <v>7</v>
      </c>
      <c r="E279" s="154" t="s">
        <v>351</v>
      </c>
      <c r="F279" s="91" t="s">
        <v>55</v>
      </c>
      <c r="G279" s="91" t="s">
        <v>470</v>
      </c>
      <c r="H279" s="155" t="s">
        <v>349</v>
      </c>
      <c r="I279" s="303" t="s">
        <v>348</v>
      </c>
      <c r="J279" s="2">
        <f>'Приложение 6 2021 год'!K366</f>
        <v>92400</v>
      </c>
    </row>
    <row r="280" spans="2:10" s="201" customFormat="1" ht="25.5">
      <c r="B280" s="9" t="s">
        <v>436</v>
      </c>
      <c r="C280" s="10" t="s">
        <v>13</v>
      </c>
      <c r="D280" s="10" t="s">
        <v>7</v>
      </c>
      <c r="E280" s="57" t="s">
        <v>351</v>
      </c>
      <c r="F280" s="58" t="s">
        <v>55</v>
      </c>
      <c r="G280" s="58" t="s">
        <v>15</v>
      </c>
      <c r="H280" s="58" t="s">
        <v>53</v>
      </c>
      <c r="I280" s="129"/>
      <c r="J280" s="355">
        <f>J281+J283</f>
        <v>198.52</v>
      </c>
    </row>
    <row r="281" spans="2:10" s="201" customFormat="1" ht="63.75">
      <c r="B281" s="9" t="s">
        <v>477</v>
      </c>
      <c r="C281" s="10" t="s">
        <v>13</v>
      </c>
      <c r="D281" s="10" t="s">
        <v>7</v>
      </c>
      <c r="E281" s="57" t="s">
        <v>351</v>
      </c>
      <c r="F281" s="58" t="s">
        <v>55</v>
      </c>
      <c r="G281" s="58" t="s">
        <v>15</v>
      </c>
      <c r="H281" s="58" t="s">
        <v>475</v>
      </c>
      <c r="I281" s="14"/>
      <c r="J281" s="15">
        <f>J282</f>
        <v>5</v>
      </c>
    </row>
    <row r="282" spans="2:10" s="201" customFormat="1" ht="25.5">
      <c r="B282" s="116" t="s">
        <v>63</v>
      </c>
      <c r="C282" s="10" t="s">
        <v>13</v>
      </c>
      <c r="D282" s="10" t="s">
        <v>7</v>
      </c>
      <c r="E282" s="323" t="s">
        <v>351</v>
      </c>
      <c r="F282" s="242" t="s">
        <v>55</v>
      </c>
      <c r="G282" s="242" t="s">
        <v>15</v>
      </c>
      <c r="H282" s="242" t="s">
        <v>475</v>
      </c>
      <c r="I282" s="14">
        <v>240</v>
      </c>
      <c r="J282" s="15">
        <f>'Приложение 6 2021 год'!K369</f>
        <v>5</v>
      </c>
    </row>
    <row r="283" spans="2:10" s="201" customFormat="1" ht="63.75">
      <c r="B283" s="128" t="s">
        <v>573</v>
      </c>
      <c r="C283" s="10" t="s">
        <v>13</v>
      </c>
      <c r="D283" s="10" t="s">
        <v>7</v>
      </c>
      <c r="E283" s="323" t="s">
        <v>351</v>
      </c>
      <c r="F283" s="242" t="s">
        <v>55</v>
      </c>
      <c r="G283" s="242" t="s">
        <v>15</v>
      </c>
      <c r="H283" s="242" t="s">
        <v>572</v>
      </c>
      <c r="I283" s="404"/>
      <c r="J283" s="15">
        <f>J284</f>
        <v>193.52</v>
      </c>
    </row>
    <row r="284" spans="2:10" s="201" customFormat="1" ht="25.5">
      <c r="B284" s="116" t="s">
        <v>63</v>
      </c>
      <c r="C284" s="10" t="s">
        <v>13</v>
      </c>
      <c r="D284" s="10" t="s">
        <v>7</v>
      </c>
      <c r="E284" s="323" t="s">
        <v>351</v>
      </c>
      <c r="F284" s="242" t="s">
        <v>55</v>
      </c>
      <c r="G284" s="242" t="s">
        <v>15</v>
      </c>
      <c r="H284" s="242" t="s">
        <v>572</v>
      </c>
      <c r="I284" s="14">
        <v>240</v>
      </c>
      <c r="J284" s="403">
        <f>'Приложение 6 2021 год'!K371</f>
        <v>193.52</v>
      </c>
    </row>
    <row r="285" spans="2:10" s="201" customFormat="1" ht="55.5" customHeight="1">
      <c r="B285" s="227" t="s">
        <v>509</v>
      </c>
      <c r="C285" s="10" t="s">
        <v>13</v>
      </c>
      <c r="D285" s="10" t="s">
        <v>7</v>
      </c>
      <c r="E285" s="126" t="s">
        <v>492</v>
      </c>
      <c r="F285" s="127" t="s">
        <v>52</v>
      </c>
      <c r="G285" s="127" t="s">
        <v>5</v>
      </c>
      <c r="H285" s="65" t="s">
        <v>53</v>
      </c>
      <c r="I285" s="356"/>
      <c r="J285" s="2">
        <f>J286+J307</f>
        <v>21675.8</v>
      </c>
    </row>
    <row r="286" spans="2:10" s="201" customFormat="1" ht="39.75" customHeight="1">
      <c r="B286" s="227" t="s">
        <v>493</v>
      </c>
      <c r="C286" s="37" t="s">
        <v>13</v>
      </c>
      <c r="D286" s="37" t="s">
        <v>7</v>
      </c>
      <c r="E286" s="127"/>
      <c r="F286" s="127"/>
      <c r="G286" s="127"/>
      <c r="H286" s="127"/>
      <c r="I286" s="129"/>
      <c r="J286" s="355">
        <f>J287+J296+J303</f>
        <v>21575.8</v>
      </c>
    </row>
    <row r="287" spans="2:10" s="201" customFormat="1" ht="46.5" customHeight="1">
      <c r="B287" s="41" t="s">
        <v>510</v>
      </c>
      <c r="C287" s="37" t="s">
        <v>13</v>
      </c>
      <c r="D287" s="37" t="s">
        <v>7</v>
      </c>
      <c r="E287" s="359" t="s">
        <v>492</v>
      </c>
      <c r="F287" s="141" t="s">
        <v>55</v>
      </c>
      <c r="G287" s="141" t="s">
        <v>4</v>
      </c>
      <c r="H287" s="209" t="s">
        <v>53</v>
      </c>
      <c r="I287" s="152"/>
      <c r="J287" s="2">
        <f>J288+J291+J294</f>
        <v>1467.1</v>
      </c>
    </row>
    <row r="288" spans="2:10" s="201" customFormat="1" ht="26.25" customHeight="1">
      <c r="B288" s="41" t="s">
        <v>511</v>
      </c>
      <c r="C288" s="33" t="s">
        <v>13</v>
      </c>
      <c r="D288" s="33" t="s">
        <v>7</v>
      </c>
      <c r="E288" s="359" t="s">
        <v>492</v>
      </c>
      <c r="F288" s="141" t="s">
        <v>55</v>
      </c>
      <c r="G288" s="141" t="s">
        <v>4</v>
      </c>
      <c r="H288" s="209" t="s">
        <v>361</v>
      </c>
      <c r="I288" s="152"/>
      <c r="J288" s="2">
        <f>J289+J290</f>
        <v>879.9999999999999</v>
      </c>
    </row>
    <row r="289" spans="2:10" s="201" customFormat="1" ht="29.25" customHeight="1">
      <c r="B289" s="9" t="s">
        <v>63</v>
      </c>
      <c r="C289" s="33" t="s">
        <v>13</v>
      </c>
      <c r="D289" s="33" t="s">
        <v>7</v>
      </c>
      <c r="E289" s="359" t="s">
        <v>492</v>
      </c>
      <c r="F289" s="141" t="s">
        <v>55</v>
      </c>
      <c r="G289" s="141" t="s">
        <v>4</v>
      </c>
      <c r="H289" s="209" t="s">
        <v>361</v>
      </c>
      <c r="I289" s="152" t="s">
        <v>64</v>
      </c>
      <c r="J289" s="2">
        <f>'Приложение 6 2021 год'!K376</f>
        <v>605.5999999999999</v>
      </c>
    </row>
    <row r="290" spans="2:10" s="201" customFormat="1" ht="17.25" customHeight="1">
      <c r="B290" s="184" t="s">
        <v>455</v>
      </c>
      <c r="C290" s="33" t="s">
        <v>13</v>
      </c>
      <c r="D290" s="33" t="s">
        <v>7</v>
      </c>
      <c r="E290" s="359" t="s">
        <v>492</v>
      </c>
      <c r="F290" s="141" t="s">
        <v>55</v>
      </c>
      <c r="G290" s="141" t="s">
        <v>4</v>
      </c>
      <c r="H290" s="209" t="s">
        <v>361</v>
      </c>
      <c r="I290" s="152" t="s">
        <v>454</v>
      </c>
      <c r="J290" s="2">
        <f>'Приложение 6 2021 год'!K704</f>
        <v>274.4</v>
      </c>
    </row>
    <row r="291" spans="2:10" s="201" customFormat="1" ht="27.75" customHeight="1">
      <c r="B291" s="41" t="s">
        <v>512</v>
      </c>
      <c r="C291" s="10" t="s">
        <v>13</v>
      </c>
      <c r="D291" s="10" t="s">
        <v>7</v>
      </c>
      <c r="E291" s="359" t="s">
        <v>492</v>
      </c>
      <c r="F291" s="141" t="s">
        <v>55</v>
      </c>
      <c r="G291" s="141" t="s">
        <v>4</v>
      </c>
      <c r="H291" s="209" t="s">
        <v>362</v>
      </c>
      <c r="I291" s="152"/>
      <c r="J291" s="2">
        <f>J292+J293</f>
        <v>480</v>
      </c>
    </row>
    <row r="292" spans="2:10" s="201" customFormat="1" ht="27.75" customHeight="1">
      <c r="B292" s="116" t="s">
        <v>63</v>
      </c>
      <c r="C292" s="10" t="s">
        <v>13</v>
      </c>
      <c r="D292" s="10" t="s">
        <v>7</v>
      </c>
      <c r="E292" s="359" t="s">
        <v>492</v>
      </c>
      <c r="F292" s="141" t="s">
        <v>55</v>
      </c>
      <c r="G292" s="141" t="s">
        <v>4</v>
      </c>
      <c r="H292" s="209" t="s">
        <v>362</v>
      </c>
      <c r="I292" s="152" t="s">
        <v>64</v>
      </c>
      <c r="J292" s="2">
        <f>'Приложение 6 2021 год'!K378</f>
        <v>320</v>
      </c>
    </row>
    <row r="293" spans="2:10" s="201" customFormat="1" ht="19.5" customHeight="1">
      <c r="B293" s="184" t="s">
        <v>455</v>
      </c>
      <c r="C293" s="10" t="s">
        <v>13</v>
      </c>
      <c r="D293" s="10" t="s">
        <v>7</v>
      </c>
      <c r="E293" s="359" t="s">
        <v>492</v>
      </c>
      <c r="F293" s="141" t="s">
        <v>55</v>
      </c>
      <c r="G293" s="141" t="s">
        <v>4</v>
      </c>
      <c r="H293" s="209" t="s">
        <v>362</v>
      </c>
      <c r="I293" s="152" t="s">
        <v>454</v>
      </c>
      <c r="J293" s="2">
        <f>'Приложение 6 2021 год'!K706</f>
        <v>160</v>
      </c>
    </row>
    <row r="294" spans="2:10" s="201" customFormat="1" ht="54.75" customHeight="1">
      <c r="B294" s="184" t="s">
        <v>466</v>
      </c>
      <c r="C294" s="10" t="s">
        <v>13</v>
      </c>
      <c r="D294" s="10" t="s">
        <v>7</v>
      </c>
      <c r="E294" s="359" t="s">
        <v>492</v>
      </c>
      <c r="F294" s="141" t="s">
        <v>55</v>
      </c>
      <c r="G294" s="141" t="s">
        <v>4</v>
      </c>
      <c r="H294" s="209" t="s">
        <v>500</v>
      </c>
      <c r="I294" s="152"/>
      <c r="J294" s="2">
        <f>J295</f>
        <v>107.1</v>
      </c>
    </row>
    <row r="295" spans="2:10" s="201" customFormat="1" ht="18" customHeight="1">
      <c r="B295" s="184" t="s">
        <v>455</v>
      </c>
      <c r="C295" s="10" t="s">
        <v>13</v>
      </c>
      <c r="D295" s="10" t="s">
        <v>7</v>
      </c>
      <c r="E295" s="359" t="s">
        <v>492</v>
      </c>
      <c r="F295" s="141" t="s">
        <v>55</v>
      </c>
      <c r="G295" s="141" t="s">
        <v>4</v>
      </c>
      <c r="H295" s="209" t="s">
        <v>500</v>
      </c>
      <c r="I295" s="152" t="s">
        <v>454</v>
      </c>
      <c r="J295" s="2">
        <f>'Приложение 6 2021 год'!K708</f>
        <v>107.1</v>
      </c>
    </row>
    <row r="296" spans="2:10" s="201" customFormat="1" ht="42" customHeight="1">
      <c r="B296" s="227" t="s">
        <v>513</v>
      </c>
      <c r="C296" s="10" t="s">
        <v>13</v>
      </c>
      <c r="D296" s="10" t="s">
        <v>7</v>
      </c>
      <c r="E296" s="359" t="s">
        <v>492</v>
      </c>
      <c r="F296" s="141" t="s">
        <v>55</v>
      </c>
      <c r="G296" s="141" t="s">
        <v>7</v>
      </c>
      <c r="H296" s="209" t="s">
        <v>53</v>
      </c>
      <c r="I296" s="37"/>
      <c r="J296" s="2">
        <f>J297+J299+J301</f>
        <v>17842.89</v>
      </c>
    </row>
    <row r="297" spans="2:10" s="201" customFormat="1" ht="36.75" customHeight="1">
      <c r="B297" s="9" t="s">
        <v>395</v>
      </c>
      <c r="C297" s="10" t="s">
        <v>13</v>
      </c>
      <c r="D297" s="10" t="s">
        <v>7</v>
      </c>
      <c r="E297" s="359" t="s">
        <v>492</v>
      </c>
      <c r="F297" s="141" t="s">
        <v>55</v>
      </c>
      <c r="G297" s="141" t="s">
        <v>7</v>
      </c>
      <c r="H297" s="27" t="s">
        <v>394</v>
      </c>
      <c r="I297" s="37"/>
      <c r="J297" s="2">
        <f>J298</f>
        <v>11224.49</v>
      </c>
    </row>
    <row r="298" spans="2:10" s="201" customFormat="1" ht="25.5">
      <c r="B298" s="9" t="s">
        <v>63</v>
      </c>
      <c r="C298" s="10" t="s">
        <v>13</v>
      </c>
      <c r="D298" s="10" t="s">
        <v>7</v>
      </c>
      <c r="E298" s="359" t="s">
        <v>492</v>
      </c>
      <c r="F298" s="141" t="s">
        <v>55</v>
      </c>
      <c r="G298" s="141" t="s">
        <v>7</v>
      </c>
      <c r="H298" s="27" t="s">
        <v>394</v>
      </c>
      <c r="I298" s="37" t="s">
        <v>64</v>
      </c>
      <c r="J298" s="2">
        <f>'Приложение 6 2021 год'!K381</f>
        <v>11224.49</v>
      </c>
    </row>
    <row r="299" spans="2:10" s="201" customFormat="1" ht="55.5" customHeight="1">
      <c r="B299" s="128" t="s">
        <v>568</v>
      </c>
      <c r="C299" s="37" t="s">
        <v>13</v>
      </c>
      <c r="D299" s="37" t="s">
        <v>7</v>
      </c>
      <c r="E299" s="359" t="s">
        <v>492</v>
      </c>
      <c r="F299" s="141" t="s">
        <v>55</v>
      </c>
      <c r="G299" s="141" t="s">
        <v>7</v>
      </c>
      <c r="H299" s="209" t="s">
        <v>505</v>
      </c>
      <c r="I299" s="37"/>
      <c r="J299" s="2">
        <f>J300</f>
        <v>6588.4</v>
      </c>
    </row>
    <row r="300" spans="2:10" s="201" customFormat="1" ht="31.5" customHeight="1">
      <c r="B300" s="116" t="s">
        <v>63</v>
      </c>
      <c r="C300" s="37" t="s">
        <v>13</v>
      </c>
      <c r="D300" s="37" t="s">
        <v>7</v>
      </c>
      <c r="E300" s="359" t="s">
        <v>492</v>
      </c>
      <c r="F300" s="141" t="s">
        <v>55</v>
      </c>
      <c r="G300" s="141" t="s">
        <v>7</v>
      </c>
      <c r="H300" s="209" t="s">
        <v>505</v>
      </c>
      <c r="I300" s="37" t="s">
        <v>64</v>
      </c>
      <c r="J300" s="2">
        <f>'Приложение 6 2021 год'!K383</f>
        <v>6588.4</v>
      </c>
    </row>
    <row r="301" spans="2:10" s="201" customFormat="1" ht="36" customHeight="1">
      <c r="B301" s="9" t="s">
        <v>515</v>
      </c>
      <c r="C301" s="37" t="s">
        <v>13</v>
      </c>
      <c r="D301" s="37" t="s">
        <v>7</v>
      </c>
      <c r="E301" s="359" t="s">
        <v>492</v>
      </c>
      <c r="F301" s="141" t="s">
        <v>55</v>
      </c>
      <c r="G301" s="141" t="s">
        <v>7</v>
      </c>
      <c r="H301" s="209" t="s">
        <v>516</v>
      </c>
      <c r="I301" s="37"/>
      <c r="J301" s="2">
        <f>J302</f>
        <v>30</v>
      </c>
    </row>
    <row r="302" spans="2:10" s="201" customFormat="1" ht="31.5" customHeight="1">
      <c r="B302" s="116" t="s">
        <v>63</v>
      </c>
      <c r="C302" s="37" t="s">
        <v>13</v>
      </c>
      <c r="D302" s="37" t="s">
        <v>7</v>
      </c>
      <c r="E302" s="359" t="s">
        <v>492</v>
      </c>
      <c r="F302" s="141" t="s">
        <v>55</v>
      </c>
      <c r="G302" s="141" t="s">
        <v>7</v>
      </c>
      <c r="H302" s="209" t="s">
        <v>516</v>
      </c>
      <c r="I302" s="37" t="s">
        <v>64</v>
      </c>
      <c r="J302" s="2">
        <f>'Приложение 6 2021 год'!K385</f>
        <v>30</v>
      </c>
    </row>
    <row r="303" spans="2:10" s="201" customFormat="1" ht="30.75" customHeight="1">
      <c r="B303" s="9" t="s">
        <v>495</v>
      </c>
      <c r="C303" s="10" t="s">
        <v>13</v>
      </c>
      <c r="D303" s="10" t="s">
        <v>7</v>
      </c>
      <c r="E303" s="126" t="s">
        <v>492</v>
      </c>
      <c r="F303" s="127" t="s">
        <v>55</v>
      </c>
      <c r="G303" s="127" t="s">
        <v>9</v>
      </c>
      <c r="H303" s="65" t="s">
        <v>496</v>
      </c>
      <c r="I303" s="37"/>
      <c r="J303" s="2">
        <f>J304</f>
        <v>2265.81</v>
      </c>
    </row>
    <row r="304" spans="2:10" s="201" customFormat="1" ht="16.5" customHeight="1">
      <c r="B304" s="9" t="s">
        <v>497</v>
      </c>
      <c r="C304" s="10" t="s">
        <v>13</v>
      </c>
      <c r="D304" s="10" t="s">
        <v>7</v>
      </c>
      <c r="E304" s="126" t="s">
        <v>492</v>
      </c>
      <c r="F304" s="127" t="s">
        <v>55</v>
      </c>
      <c r="G304" s="127" t="s">
        <v>9</v>
      </c>
      <c r="H304" s="65" t="s">
        <v>496</v>
      </c>
      <c r="I304" s="37"/>
      <c r="J304" s="2">
        <f>J305+J306</f>
        <v>2265.81</v>
      </c>
    </row>
    <row r="305" spans="2:10" s="201" customFormat="1" ht="25.5">
      <c r="B305" s="116" t="s">
        <v>63</v>
      </c>
      <c r="C305" s="10" t="s">
        <v>13</v>
      </c>
      <c r="D305" s="10" t="s">
        <v>7</v>
      </c>
      <c r="E305" s="126" t="s">
        <v>492</v>
      </c>
      <c r="F305" s="127" t="s">
        <v>55</v>
      </c>
      <c r="G305" s="127" t="s">
        <v>9</v>
      </c>
      <c r="H305" s="65" t="s">
        <v>496</v>
      </c>
      <c r="I305" s="37" t="s">
        <v>64</v>
      </c>
      <c r="J305" s="2">
        <f>'Приложение 6 2021 год'!K388</f>
        <v>0</v>
      </c>
    </row>
    <row r="306" spans="2:10" s="201" customFormat="1" ht="23.25" customHeight="1">
      <c r="B306" s="184" t="s">
        <v>455</v>
      </c>
      <c r="C306" s="33" t="s">
        <v>13</v>
      </c>
      <c r="D306" s="33" t="s">
        <v>7</v>
      </c>
      <c r="E306" s="126" t="s">
        <v>492</v>
      </c>
      <c r="F306" s="127" t="s">
        <v>55</v>
      </c>
      <c r="G306" s="127" t="s">
        <v>9</v>
      </c>
      <c r="H306" s="65" t="s">
        <v>496</v>
      </c>
      <c r="I306" s="33" t="s">
        <v>454</v>
      </c>
      <c r="J306" s="2">
        <f>'Приложение 6 2021 год'!K711</f>
        <v>2265.81</v>
      </c>
    </row>
    <row r="307" spans="2:10" s="201" customFormat="1" ht="25.5">
      <c r="B307" s="227" t="s">
        <v>494</v>
      </c>
      <c r="C307" s="10" t="s">
        <v>13</v>
      </c>
      <c r="D307" s="10" t="s">
        <v>7</v>
      </c>
      <c r="E307" s="359" t="s">
        <v>492</v>
      </c>
      <c r="F307" s="141" t="s">
        <v>62</v>
      </c>
      <c r="G307" s="141" t="s">
        <v>5</v>
      </c>
      <c r="H307" s="209" t="s">
        <v>53</v>
      </c>
      <c r="I307" s="37"/>
      <c r="J307" s="2">
        <f>J308</f>
        <v>100</v>
      </c>
    </row>
    <row r="308" spans="2:10" s="201" customFormat="1" ht="31.5" customHeight="1">
      <c r="B308" s="9" t="s">
        <v>498</v>
      </c>
      <c r="C308" s="10" t="s">
        <v>13</v>
      </c>
      <c r="D308" s="10" t="s">
        <v>7</v>
      </c>
      <c r="E308" s="359" t="s">
        <v>492</v>
      </c>
      <c r="F308" s="141" t="s">
        <v>62</v>
      </c>
      <c r="G308" s="141" t="s">
        <v>4</v>
      </c>
      <c r="H308" s="209" t="s">
        <v>53</v>
      </c>
      <c r="I308" s="37"/>
      <c r="J308" s="2">
        <f>J309</f>
        <v>100</v>
      </c>
    </row>
    <row r="309" spans="2:10" s="201" customFormat="1" ht="29.25" customHeight="1">
      <c r="B309" s="9" t="s">
        <v>363</v>
      </c>
      <c r="C309" s="10" t="s">
        <v>13</v>
      </c>
      <c r="D309" s="10" t="s">
        <v>7</v>
      </c>
      <c r="E309" s="359" t="s">
        <v>492</v>
      </c>
      <c r="F309" s="141" t="s">
        <v>62</v>
      </c>
      <c r="G309" s="141" t="s">
        <v>4</v>
      </c>
      <c r="H309" s="65" t="s">
        <v>517</v>
      </c>
      <c r="I309" s="37"/>
      <c r="J309" s="2">
        <f>J310</f>
        <v>100</v>
      </c>
    </row>
    <row r="310" spans="2:10" s="201" customFormat="1" ht="29.25" customHeight="1">
      <c r="B310" s="9" t="s">
        <v>63</v>
      </c>
      <c r="C310" s="37" t="s">
        <v>13</v>
      </c>
      <c r="D310" s="37" t="s">
        <v>7</v>
      </c>
      <c r="E310" s="359" t="s">
        <v>492</v>
      </c>
      <c r="F310" s="141" t="s">
        <v>62</v>
      </c>
      <c r="G310" s="141" t="s">
        <v>4</v>
      </c>
      <c r="H310" s="65" t="s">
        <v>517</v>
      </c>
      <c r="I310" s="37" t="s">
        <v>64</v>
      </c>
      <c r="J310" s="2">
        <f>'Приложение 6 2021 год'!K392</f>
        <v>100</v>
      </c>
    </row>
    <row r="311" spans="2:10" s="201" customFormat="1" ht="16.5" customHeight="1">
      <c r="B311" s="139" t="s">
        <v>406</v>
      </c>
      <c r="C311" s="47" t="s">
        <v>13</v>
      </c>
      <c r="D311" s="47" t="s">
        <v>9</v>
      </c>
      <c r="E311" s="214"/>
      <c r="F311" s="215"/>
      <c r="G311" s="215"/>
      <c r="H311" s="216"/>
      <c r="I311" s="47"/>
      <c r="J311" s="46">
        <f>J312</f>
        <v>1917.7</v>
      </c>
    </row>
    <row r="312" spans="2:10" s="201" customFormat="1" ht="40.5" customHeight="1">
      <c r="B312" s="9" t="s">
        <v>355</v>
      </c>
      <c r="C312" s="10" t="s">
        <v>13</v>
      </c>
      <c r="D312" s="10" t="s">
        <v>9</v>
      </c>
      <c r="E312" s="59" t="s">
        <v>137</v>
      </c>
      <c r="F312" s="59" t="s">
        <v>52</v>
      </c>
      <c r="G312" s="59" t="s">
        <v>5</v>
      </c>
      <c r="H312" s="59" t="s">
        <v>53</v>
      </c>
      <c r="I312" s="37"/>
      <c r="J312" s="2">
        <f>J313</f>
        <v>1917.7</v>
      </c>
    </row>
    <row r="313" spans="2:10" s="201" customFormat="1" ht="30.75" customHeight="1">
      <c r="B313" s="9" t="s">
        <v>139</v>
      </c>
      <c r="C313" s="10" t="s">
        <v>13</v>
      </c>
      <c r="D313" s="10" t="s">
        <v>9</v>
      </c>
      <c r="E313" s="120" t="s">
        <v>137</v>
      </c>
      <c r="F313" s="121" t="s">
        <v>52</v>
      </c>
      <c r="G313" s="121" t="s">
        <v>275</v>
      </c>
      <c r="H313" s="122" t="s">
        <v>53</v>
      </c>
      <c r="I313" s="37"/>
      <c r="J313" s="2">
        <f>J314</f>
        <v>1917.7</v>
      </c>
    </row>
    <row r="314" spans="2:10" s="201" customFormat="1" ht="70.5" customHeight="1">
      <c r="B314" s="9" t="s">
        <v>138</v>
      </c>
      <c r="C314" s="10" t="s">
        <v>13</v>
      </c>
      <c r="D314" s="10" t="s">
        <v>9</v>
      </c>
      <c r="E314" s="148" t="s">
        <v>137</v>
      </c>
      <c r="F314" s="149" t="s">
        <v>52</v>
      </c>
      <c r="G314" s="149" t="s">
        <v>275</v>
      </c>
      <c r="H314" s="150" t="s">
        <v>276</v>
      </c>
      <c r="I314" s="37"/>
      <c r="J314" s="2">
        <f>J315</f>
        <v>1917.7</v>
      </c>
    </row>
    <row r="315" spans="2:10" s="201" customFormat="1" ht="31.5" customHeight="1">
      <c r="B315" s="9" t="s">
        <v>63</v>
      </c>
      <c r="C315" s="10" t="s">
        <v>13</v>
      </c>
      <c r="D315" s="10" t="s">
        <v>9</v>
      </c>
      <c r="E315" s="57" t="s">
        <v>137</v>
      </c>
      <c r="F315" s="58" t="s">
        <v>52</v>
      </c>
      <c r="G315" s="58" t="s">
        <v>275</v>
      </c>
      <c r="H315" s="28" t="s">
        <v>276</v>
      </c>
      <c r="I315" s="37" t="s">
        <v>64</v>
      </c>
      <c r="J315" s="2">
        <f>191.8+1725.9</f>
        <v>1917.7</v>
      </c>
    </row>
    <row r="316" spans="2:10" s="201" customFormat="1" ht="19.5" customHeight="1">
      <c r="B316" s="49" t="s">
        <v>407</v>
      </c>
      <c r="C316" s="45" t="s">
        <v>15</v>
      </c>
      <c r="D316" s="45" t="s">
        <v>5</v>
      </c>
      <c r="E316" s="26"/>
      <c r="F316" s="27"/>
      <c r="G316" s="27"/>
      <c r="H316" s="27"/>
      <c r="I316" s="187"/>
      <c r="J316" s="186">
        <f>J317</f>
        <v>6155.75</v>
      </c>
    </row>
    <row r="317" spans="2:10" s="201" customFormat="1" ht="21" customHeight="1">
      <c r="B317" s="49" t="s">
        <v>29</v>
      </c>
      <c r="C317" s="45" t="s">
        <v>15</v>
      </c>
      <c r="D317" s="45" t="s">
        <v>13</v>
      </c>
      <c r="E317" s="26"/>
      <c r="F317" s="27"/>
      <c r="G317" s="27"/>
      <c r="H317" s="27"/>
      <c r="I317" s="60"/>
      <c r="J317" s="38">
        <f>J318</f>
        <v>6155.75</v>
      </c>
    </row>
    <row r="318" spans="2:10" s="201" customFormat="1" ht="43.5" customHeight="1">
      <c r="B318" s="56" t="s">
        <v>350</v>
      </c>
      <c r="C318" s="32" t="s">
        <v>15</v>
      </c>
      <c r="D318" s="32" t="s">
        <v>13</v>
      </c>
      <c r="E318" s="11" t="s">
        <v>351</v>
      </c>
      <c r="F318" s="12" t="s">
        <v>52</v>
      </c>
      <c r="G318" s="12" t="s">
        <v>5</v>
      </c>
      <c r="H318" s="12" t="s">
        <v>53</v>
      </c>
      <c r="I318" s="14"/>
      <c r="J318" s="15">
        <f>J340+J319</f>
        <v>6155.75</v>
      </c>
    </row>
    <row r="319" spans="2:10" s="201" customFormat="1" ht="33.75" customHeight="1">
      <c r="B319" s="9" t="s">
        <v>354</v>
      </c>
      <c r="C319" s="32" t="s">
        <v>15</v>
      </c>
      <c r="D319" s="32" t="s">
        <v>13</v>
      </c>
      <c r="E319" s="51" t="s">
        <v>351</v>
      </c>
      <c r="F319" s="58" t="s">
        <v>55</v>
      </c>
      <c r="G319" s="51" t="s">
        <v>5</v>
      </c>
      <c r="H319" s="54" t="s">
        <v>53</v>
      </c>
      <c r="I319" s="37"/>
      <c r="J319" s="2">
        <f>J320+J326+J329+J323+J332+J337</f>
        <v>6038.85</v>
      </c>
    </row>
    <row r="320" spans="2:10" s="201" customFormat="1" ht="41.25" customHeight="1">
      <c r="B320" s="9" t="s">
        <v>357</v>
      </c>
      <c r="C320" s="32" t="s">
        <v>15</v>
      </c>
      <c r="D320" s="32" t="s">
        <v>13</v>
      </c>
      <c r="E320" s="126" t="s">
        <v>351</v>
      </c>
      <c r="F320" s="58" t="s">
        <v>55</v>
      </c>
      <c r="G320" s="127" t="s">
        <v>4</v>
      </c>
      <c r="H320" s="84" t="s">
        <v>53</v>
      </c>
      <c r="I320" s="37"/>
      <c r="J320" s="2">
        <f>J321</f>
        <v>265.75</v>
      </c>
    </row>
    <row r="321" spans="2:10" s="201" customFormat="1" ht="20.25" customHeight="1">
      <c r="B321" s="39" t="s">
        <v>106</v>
      </c>
      <c r="C321" s="32" t="s">
        <v>15</v>
      </c>
      <c r="D321" s="32" t="s">
        <v>13</v>
      </c>
      <c r="E321" s="51" t="s">
        <v>351</v>
      </c>
      <c r="F321" s="58" t="s">
        <v>55</v>
      </c>
      <c r="G321" s="51" t="s">
        <v>4</v>
      </c>
      <c r="H321" s="54" t="s">
        <v>107</v>
      </c>
      <c r="I321" s="37"/>
      <c r="J321" s="2">
        <f>J322</f>
        <v>265.75</v>
      </c>
    </row>
    <row r="322" spans="2:10" ht="28.5" customHeight="1">
      <c r="B322" s="9" t="s">
        <v>63</v>
      </c>
      <c r="C322" s="32" t="s">
        <v>15</v>
      </c>
      <c r="D322" s="32" t="s">
        <v>13</v>
      </c>
      <c r="E322" s="126" t="s">
        <v>351</v>
      </c>
      <c r="F322" s="58" t="s">
        <v>55</v>
      </c>
      <c r="G322" s="127" t="s">
        <v>4</v>
      </c>
      <c r="H322" s="84" t="s">
        <v>107</v>
      </c>
      <c r="I322" s="37" t="s">
        <v>64</v>
      </c>
      <c r="J322" s="2">
        <f>'Приложение 6 2021 год'!K404</f>
        <v>265.75</v>
      </c>
    </row>
    <row r="323" spans="2:10" ht="30.75" customHeight="1">
      <c r="B323" s="9" t="s">
        <v>141</v>
      </c>
      <c r="C323" s="32" t="s">
        <v>15</v>
      </c>
      <c r="D323" s="32" t="s">
        <v>13</v>
      </c>
      <c r="E323" s="59" t="s">
        <v>351</v>
      </c>
      <c r="F323" s="58" t="s">
        <v>55</v>
      </c>
      <c r="G323" s="59" t="s">
        <v>7</v>
      </c>
      <c r="H323" s="59" t="s">
        <v>53</v>
      </c>
      <c r="I323" s="14"/>
      <c r="J323" s="15">
        <f>J324</f>
        <v>100</v>
      </c>
    </row>
    <row r="324" spans="2:10" ht="23.25" customHeight="1">
      <c r="B324" s="39" t="s">
        <v>106</v>
      </c>
      <c r="C324" s="32" t="s">
        <v>15</v>
      </c>
      <c r="D324" s="32" t="s">
        <v>13</v>
      </c>
      <c r="E324" s="57" t="s">
        <v>351</v>
      </c>
      <c r="F324" s="58" t="s">
        <v>55</v>
      </c>
      <c r="G324" s="58" t="s">
        <v>7</v>
      </c>
      <c r="H324" s="58" t="s">
        <v>107</v>
      </c>
      <c r="I324" s="14"/>
      <c r="J324" s="15">
        <f>J325</f>
        <v>100</v>
      </c>
    </row>
    <row r="325" spans="2:10" ht="27.75" customHeight="1">
      <c r="B325" s="9" t="s">
        <v>63</v>
      </c>
      <c r="C325" s="32" t="s">
        <v>15</v>
      </c>
      <c r="D325" s="32" t="s">
        <v>13</v>
      </c>
      <c r="E325" s="57" t="s">
        <v>351</v>
      </c>
      <c r="F325" s="58" t="s">
        <v>55</v>
      </c>
      <c r="G325" s="58" t="s">
        <v>7</v>
      </c>
      <c r="H325" s="28" t="s">
        <v>107</v>
      </c>
      <c r="I325" s="14">
        <v>240</v>
      </c>
      <c r="J325" s="15">
        <f>'Приложение 6 2021 год'!K407</f>
        <v>100</v>
      </c>
    </row>
    <row r="326" spans="2:10" ht="47.25" customHeight="1">
      <c r="B326" s="39" t="s">
        <v>140</v>
      </c>
      <c r="C326" s="32" t="s">
        <v>15</v>
      </c>
      <c r="D326" s="32" t="s">
        <v>13</v>
      </c>
      <c r="E326" s="120" t="s">
        <v>351</v>
      </c>
      <c r="F326" s="58" t="s">
        <v>55</v>
      </c>
      <c r="G326" s="121" t="s">
        <v>11</v>
      </c>
      <c r="H326" s="122" t="s">
        <v>53</v>
      </c>
      <c r="I326" s="14"/>
      <c r="J326" s="15">
        <f>J327</f>
        <v>257.58000000000004</v>
      </c>
    </row>
    <row r="327" spans="2:10" ht="22.5" customHeight="1">
      <c r="B327" s="39" t="s">
        <v>106</v>
      </c>
      <c r="C327" s="32" t="s">
        <v>15</v>
      </c>
      <c r="D327" s="32" t="s">
        <v>13</v>
      </c>
      <c r="E327" s="148" t="s">
        <v>351</v>
      </c>
      <c r="F327" s="58" t="s">
        <v>55</v>
      </c>
      <c r="G327" s="149" t="s">
        <v>11</v>
      </c>
      <c r="H327" s="149" t="s">
        <v>107</v>
      </c>
      <c r="I327" s="14"/>
      <c r="J327" s="15">
        <f>J328</f>
        <v>257.58000000000004</v>
      </c>
    </row>
    <row r="328" spans="2:10" ht="31.5" customHeight="1">
      <c r="B328" s="9" t="s">
        <v>63</v>
      </c>
      <c r="C328" s="32" t="s">
        <v>15</v>
      </c>
      <c r="D328" s="32" t="s">
        <v>13</v>
      </c>
      <c r="E328" s="57" t="s">
        <v>351</v>
      </c>
      <c r="F328" s="58" t="s">
        <v>55</v>
      </c>
      <c r="G328" s="58" t="s">
        <v>11</v>
      </c>
      <c r="H328" s="28" t="s">
        <v>107</v>
      </c>
      <c r="I328" s="406">
        <v>240</v>
      </c>
      <c r="J328" s="75">
        <f>'Приложение 6 2021 год'!K410</f>
        <v>257.58000000000004</v>
      </c>
    </row>
    <row r="329" spans="2:10" ht="60.75" customHeight="1">
      <c r="B329" s="9" t="s">
        <v>358</v>
      </c>
      <c r="C329" s="32" t="s">
        <v>15</v>
      </c>
      <c r="D329" s="32" t="s">
        <v>13</v>
      </c>
      <c r="E329" s="57" t="s">
        <v>351</v>
      </c>
      <c r="F329" s="58" t="s">
        <v>55</v>
      </c>
      <c r="G329" s="58" t="s">
        <v>13</v>
      </c>
      <c r="H329" s="58" t="s">
        <v>53</v>
      </c>
      <c r="I329" s="14"/>
      <c r="J329" s="15">
        <f>J330</f>
        <v>135.6</v>
      </c>
    </row>
    <row r="330" spans="2:10" ht="21" customHeight="1">
      <c r="B330" s="39" t="s">
        <v>106</v>
      </c>
      <c r="C330" s="32" t="s">
        <v>15</v>
      </c>
      <c r="D330" s="32" t="s">
        <v>13</v>
      </c>
      <c r="E330" s="57" t="s">
        <v>351</v>
      </c>
      <c r="F330" s="58" t="s">
        <v>55</v>
      </c>
      <c r="G330" s="58" t="s">
        <v>13</v>
      </c>
      <c r="H330" s="58" t="s">
        <v>107</v>
      </c>
      <c r="I330" s="14"/>
      <c r="J330" s="15">
        <f>J331</f>
        <v>135.6</v>
      </c>
    </row>
    <row r="331" spans="2:10" ht="29.25" customHeight="1">
      <c r="B331" s="9" t="s">
        <v>63</v>
      </c>
      <c r="C331" s="32" t="s">
        <v>15</v>
      </c>
      <c r="D331" s="32" t="s">
        <v>13</v>
      </c>
      <c r="E331" s="57" t="s">
        <v>351</v>
      </c>
      <c r="F331" s="58" t="s">
        <v>55</v>
      </c>
      <c r="G331" s="58" t="s">
        <v>13</v>
      </c>
      <c r="H331" s="58" t="s">
        <v>107</v>
      </c>
      <c r="I331" s="14">
        <v>240</v>
      </c>
      <c r="J331" s="15">
        <f>'Приложение 6 2021 год'!K413</f>
        <v>135.6</v>
      </c>
    </row>
    <row r="332" spans="2:10" ht="29.25" customHeight="1">
      <c r="B332" s="9" t="s">
        <v>359</v>
      </c>
      <c r="C332" s="32" t="s">
        <v>15</v>
      </c>
      <c r="D332" s="32" t="s">
        <v>13</v>
      </c>
      <c r="E332" s="57" t="s">
        <v>351</v>
      </c>
      <c r="F332" s="58" t="s">
        <v>55</v>
      </c>
      <c r="G332" s="58" t="s">
        <v>15</v>
      </c>
      <c r="H332" s="58" t="s">
        <v>53</v>
      </c>
      <c r="I332" s="14"/>
      <c r="J332" s="15">
        <f>J333+J335</f>
        <v>5269.42</v>
      </c>
    </row>
    <row r="333" spans="2:10" ht="70.5" customHeight="1">
      <c r="B333" s="39" t="s">
        <v>473</v>
      </c>
      <c r="C333" s="32" t="s">
        <v>15</v>
      </c>
      <c r="D333" s="32" t="s">
        <v>13</v>
      </c>
      <c r="E333" s="57" t="s">
        <v>351</v>
      </c>
      <c r="F333" s="58" t="s">
        <v>55</v>
      </c>
      <c r="G333" s="58" t="s">
        <v>15</v>
      </c>
      <c r="H333" s="58" t="s">
        <v>394</v>
      </c>
      <c r="I333" s="14"/>
      <c r="J333" s="15">
        <f>J334</f>
        <v>5187</v>
      </c>
    </row>
    <row r="334" spans="2:10" ht="29.25" customHeight="1">
      <c r="B334" s="9" t="s">
        <v>63</v>
      </c>
      <c r="C334" s="32" t="s">
        <v>15</v>
      </c>
      <c r="D334" s="32" t="s">
        <v>13</v>
      </c>
      <c r="E334" s="57" t="s">
        <v>351</v>
      </c>
      <c r="F334" s="58" t="s">
        <v>55</v>
      </c>
      <c r="G334" s="58" t="s">
        <v>15</v>
      </c>
      <c r="H334" s="58" t="s">
        <v>394</v>
      </c>
      <c r="I334" s="14">
        <v>240</v>
      </c>
      <c r="J334" s="15">
        <f>'Приложение 6 2021 год'!K416</f>
        <v>5187</v>
      </c>
    </row>
    <row r="335" spans="2:10" ht="29.25" customHeight="1">
      <c r="B335" s="9" t="s">
        <v>476</v>
      </c>
      <c r="C335" s="32" t="s">
        <v>15</v>
      </c>
      <c r="D335" s="32" t="s">
        <v>13</v>
      </c>
      <c r="E335" s="57" t="s">
        <v>351</v>
      </c>
      <c r="F335" s="58" t="s">
        <v>55</v>
      </c>
      <c r="G335" s="58" t="s">
        <v>15</v>
      </c>
      <c r="H335" s="58" t="s">
        <v>474</v>
      </c>
      <c r="I335" s="14"/>
      <c r="J335" s="15">
        <f>J336</f>
        <v>82.42</v>
      </c>
    </row>
    <row r="336" spans="2:10" ht="29.25" customHeight="1">
      <c r="B336" s="9" t="s">
        <v>63</v>
      </c>
      <c r="C336" s="32" t="s">
        <v>15</v>
      </c>
      <c r="D336" s="32" t="s">
        <v>13</v>
      </c>
      <c r="E336" s="57" t="s">
        <v>351</v>
      </c>
      <c r="F336" s="58" t="s">
        <v>55</v>
      </c>
      <c r="G336" s="58" t="s">
        <v>15</v>
      </c>
      <c r="H336" s="58" t="s">
        <v>474</v>
      </c>
      <c r="I336" s="14">
        <v>240</v>
      </c>
      <c r="J336" s="15">
        <f>'Приложение 6 2021 год'!K418</f>
        <v>82.42</v>
      </c>
    </row>
    <row r="337" spans="2:10" ht="29.25" customHeight="1">
      <c r="B337" s="9" t="s">
        <v>558</v>
      </c>
      <c r="C337" s="32" t="s">
        <v>15</v>
      </c>
      <c r="D337" s="32" t="s">
        <v>13</v>
      </c>
      <c r="E337" s="57" t="s">
        <v>351</v>
      </c>
      <c r="F337" s="58" t="s">
        <v>55</v>
      </c>
      <c r="G337" s="58" t="s">
        <v>30</v>
      </c>
      <c r="H337" s="58" t="s">
        <v>53</v>
      </c>
      <c r="I337" s="14"/>
      <c r="J337" s="15">
        <f>J338</f>
        <v>10.5</v>
      </c>
    </row>
    <row r="338" spans="2:10" ht="22.5" customHeight="1">
      <c r="B338" s="39" t="s">
        <v>106</v>
      </c>
      <c r="C338" s="32" t="s">
        <v>15</v>
      </c>
      <c r="D338" s="32" t="s">
        <v>13</v>
      </c>
      <c r="E338" s="57" t="s">
        <v>351</v>
      </c>
      <c r="F338" s="58" t="s">
        <v>55</v>
      </c>
      <c r="G338" s="58" t="s">
        <v>30</v>
      </c>
      <c r="H338" s="58" t="s">
        <v>107</v>
      </c>
      <c r="I338" s="14"/>
      <c r="J338" s="15">
        <f>J339</f>
        <v>10.5</v>
      </c>
    </row>
    <row r="339" spans="2:10" ht="29.25" customHeight="1">
      <c r="B339" s="9" t="s">
        <v>63</v>
      </c>
      <c r="C339" s="32" t="s">
        <v>15</v>
      </c>
      <c r="D339" s="32" t="s">
        <v>13</v>
      </c>
      <c r="E339" s="57" t="s">
        <v>351</v>
      </c>
      <c r="F339" s="58" t="s">
        <v>55</v>
      </c>
      <c r="G339" s="58" t="s">
        <v>30</v>
      </c>
      <c r="H339" s="58" t="s">
        <v>107</v>
      </c>
      <c r="I339" s="14">
        <v>240</v>
      </c>
      <c r="J339" s="15">
        <f>'Приложение 6 2021 год'!K421</f>
        <v>10.5</v>
      </c>
    </row>
    <row r="340" spans="2:10" ht="57.75" customHeight="1">
      <c r="B340" s="56" t="s">
        <v>352</v>
      </c>
      <c r="C340" s="32" t="s">
        <v>15</v>
      </c>
      <c r="D340" s="32" t="s">
        <v>13</v>
      </c>
      <c r="E340" s="11" t="s">
        <v>351</v>
      </c>
      <c r="F340" s="12" t="s">
        <v>62</v>
      </c>
      <c r="G340" s="12" t="s">
        <v>5</v>
      </c>
      <c r="H340" s="12" t="s">
        <v>53</v>
      </c>
      <c r="I340" s="14"/>
      <c r="J340" s="15">
        <f>J341</f>
        <v>116.9</v>
      </c>
    </row>
    <row r="341" spans="2:10" ht="44.25" customHeight="1">
      <c r="B341" s="50" t="s">
        <v>353</v>
      </c>
      <c r="C341" s="32" t="s">
        <v>15</v>
      </c>
      <c r="D341" s="32" t="s">
        <v>13</v>
      </c>
      <c r="E341" s="11" t="s">
        <v>351</v>
      </c>
      <c r="F341" s="12" t="s">
        <v>62</v>
      </c>
      <c r="G341" s="12" t="s">
        <v>9</v>
      </c>
      <c r="H341" s="12" t="s">
        <v>53</v>
      </c>
      <c r="I341" s="37"/>
      <c r="J341" s="38">
        <f>J342</f>
        <v>116.9</v>
      </c>
    </row>
    <row r="342" spans="2:10" ht="75" customHeight="1">
      <c r="B342" s="9" t="s">
        <v>302</v>
      </c>
      <c r="C342" s="32" t="s">
        <v>15</v>
      </c>
      <c r="D342" s="32" t="s">
        <v>13</v>
      </c>
      <c r="E342" s="11" t="s">
        <v>351</v>
      </c>
      <c r="F342" s="12" t="s">
        <v>62</v>
      </c>
      <c r="G342" s="12" t="s">
        <v>9</v>
      </c>
      <c r="H342" s="27" t="s">
        <v>397</v>
      </c>
      <c r="I342" s="37"/>
      <c r="J342" s="2">
        <f>J343+J344</f>
        <v>116.9</v>
      </c>
    </row>
    <row r="343" spans="2:10" ht="29.25" customHeight="1">
      <c r="B343" s="9" t="s">
        <v>58</v>
      </c>
      <c r="C343" s="32" t="s">
        <v>15</v>
      </c>
      <c r="D343" s="32" t="s">
        <v>13</v>
      </c>
      <c r="E343" s="61" t="s">
        <v>351</v>
      </c>
      <c r="F343" s="62" t="s">
        <v>62</v>
      </c>
      <c r="G343" s="62" t="s">
        <v>9</v>
      </c>
      <c r="H343" s="27" t="s">
        <v>397</v>
      </c>
      <c r="I343" s="37" t="s">
        <v>59</v>
      </c>
      <c r="J343" s="2">
        <f>'Приложение 6 2021 год'!K425</f>
        <v>100</v>
      </c>
    </row>
    <row r="344" spans="2:10" ht="29.25" customHeight="1">
      <c r="B344" s="9" t="s">
        <v>63</v>
      </c>
      <c r="C344" s="32" t="s">
        <v>15</v>
      </c>
      <c r="D344" s="32" t="s">
        <v>13</v>
      </c>
      <c r="E344" s="126" t="s">
        <v>351</v>
      </c>
      <c r="F344" s="127" t="s">
        <v>62</v>
      </c>
      <c r="G344" s="127" t="s">
        <v>9</v>
      </c>
      <c r="H344" s="27" t="s">
        <v>397</v>
      </c>
      <c r="I344" s="37" t="s">
        <v>64</v>
      </c>
      <c r="J344" s="2">
        <f>'Приложение 6 2021 год'!K426</f>
        <v>16.9</v>
      </c>
    </row>
    <row r="345" spans="2:10" s="201" customFormat="1" ht="19.5" customHeight="1">
      <c r="B345" s="139" t="s">
        <v>408</v>
      </c>
      <c r="C345" s="45" t="s">
        <v>30</v>
      </c>
      <c r="D345" s="45" t="s">
        <v>5</v>
      </c>
      <c r="E345" s="26"/>
      <c r="F345" s="27"/>
      <c r="G345" s="27"/>
      <c r="H345" s="27"/>
      <c r="I345" s="180"/>
      <c r="J345" s="46">
        <f>J346+J366+J399+J426+J452</f>
        <v>305149.33999999997</v>
      </c>
    </row>
    <row r="346" spans="2:10" s="201" customFormat="1" ht="14.25" customHeight="1">
      <c r="B346" s="49" t="s">
        <v>31</v>
      </c>
      <c r="C346" s="45" t="s">
        <v>30</v>
      </c>
      <c r="D346" s="45" t="s">
        <v>4</v>
      </c>
      <c r="E346" s="26"/>
      <c r="F346" s="27"/>
      <c r="G346" s="27"/>
      <c r="H346" s="27"/>
      <c r="I346" s="37"/>
      <c r="J346" s="2">
        <f>J347+J363</f>
        <v>91121.69999999998</v>
      </c>
    </row>
    <row r="347" spans="2:10" s="201" customFormat="1" ht="42" customHeight="1">
      <c r="B347" s="41" t="s">
        <v>142</v>
      </c>
      <c r="C347" s="10" t="s">
        <v>30</v>
      </c>
      <c r="D347" s="10" t="s">
        <v>4</v>
      </c>
      <c r="E347" s="26" t="s">
        <v>4</v>
      </c>
      <c r="F347" s="27" t="s">
        <v>52</v>
      </c>
      <c r="G347" s="27" t="s">
        <v>5</v>
      </c>
      <c r="H347" s="27" t="s">
        <v>53</v>
      </c>
      <c r="I347" s="60"/>
      <c r="J347" s="38">
        <f>J348</f>
        <v>89521.69999999998</v>
      </c>
    </row>
    <row r="348" spans="2:10" s="201" customFormat="1" ht="30.75" customHeight="1">
      <c r="B348" s="41" t="s">
        <v>143</v>
      </c>
      <c r="C348" s="10" t="s">
        <v>30</v>
      </c>
      <c r="D348" s="10" t="s">
        <v>4</v>
      </c>
      <c r="E348" s="76" t="s">
        <v>4</v>
      </c>
      <c r="F348" s="55" t="s">
        <v>55</v>
      </c>
      <c r="G348" s="55" t="s">
        <v>5</v>
      </c>
      <c r="H348" s="55" t="s">
        <v>53</v>
      </c>
      <c r="I348" s="43"/>
      <c r="J348" s="2">
        <f>J349+J352+J355+J360</f>
        <v>89521.69999999998</v>
      </c>
    </row>
    <row r="349" spans="2:10" s="201" customFormat="1" ht="72" customHeight="1">
      <c r="B349" s="41" t="s">
        <v>144</v>
      </c>
      <c r="C349" s="10" t="s">
        <v>30</v>
      </c>
      <c r="D349" s="10" t="s">
        <v>4</v>
      </c>
      <c r="E349" s="76" t="s">
        <v>4</v>
      </c>
      <c r="F349" s="55" t="s">
        <v>55</v>
      </c>
      <c r="G349" s="55" t="s">
        <v>4</v>
      </c>
      <c r="H349" s="55" t="s">
        <v>53</v>
      </c>
      <c r="I349" s="37"/>
      <c r="J349" s="2">
        <f>J350</f>
        <v>60198.6</v>
      </c>
    </row>
    <row r="350" spans="2:10" s="201" customFormat="1" ht="35.25" customHeight="1">
      <c r="B350" s="48" t="s">
        <v>145</v>
      </c>
      <c r="C350" s="10" t="s">
        <v>30</v>
      </c>
      <c r="D350" s="10" t="s">
        <v>4</v>
      </c>
      <c r="E350" s="26" t="s">
        <v>4</v>
      </c>
      <c r="F350" s="27" t="s">
        <v>55</v>
      </c>
      <c r="G350" s="27" t="s">
        <v>4</v>
      </c>
      <c r="H350" s="27" t="s">
        <v>146</v>
      </c>
      <c r="I350" s="60"/>
      <c r="J350" s="2">
        <f>J351</f>
        <v>60198.6</v>
      </c>
    </row>
    <row r="351" spans="2:10" s="201" customFormat="1" ht="20.25" customHeight="1">
      <c r="B351" s="9" t="s">
        <v>70</v>
      </c>
      <c r="C351" s="10" t="s">
        <v>30</v>
      </c>
      <c r="D351" s="10" t="s">
        <v>4</v>
      </c>
      <c r="E351" s="35" t="s">
        <v>4</v>
      </c>
      <c r="F351" s="36" t="s">
        <v>55</v>
      </c>
      <c r="G351" s="36" t="s">
        <v>4</v>
      </c>
      <c r="H351" s="36" t="s">
        <v>146</v>
      </c>
      <c r="I351" s="37" t="s">
        <v>135</v>
      </c>
      <c r="J351" s="2">
        <f>'Приложение 6 2021 год'!K562</f>
        <v>60198.6</v>
      </c>
    </row>
    <row r="352" spans="2:10" s="201" customFormat="1" ht="83.25" customHeight="1">
      <c r="B352" s="39" t="s">
        <v>147</v>
      </c>
      <c r="C352" s="10" t="s">
        <v>30</v>
      </c>
      <c r="D352" s="10" t="s">
        <v>4</v>
      </c>
      <c r="E352" s="71" t="s">
        <v>4</v>
      </c>
      <c r="F352" s="72" t="s">
        <v>55</v>
      </c>
      <c r="G352" s="72" t="s">
        <v>7</v>
      </c>
      <c r="H352" s="73" t="s">
        <v>53</v>
      </c>
      <c r="I352" s="37"/>
      <c r="J352" s="2">
        <f>J353</f>
        <v>275</v>
      </c>
    </row>
    <row r="353" spans="2:10" s="201" customFormat="1" ht="58.5" customHeight="1">
      <c r="B353" s="77" t="s">
        <v>148</v>
      </c>
      <c r="C353" s="10" t="s">
        <v>30</v>
      </c>
      <c r="D353" s="10" t="s">
        <v>4</v>
      </c>
      <c r="E353" s="57" t="s">
        <v>4</v>
      </c>
      <c r="F353" s="58" t="s">
        <v>55</v>
      </c>
      <c r="G353" s="58" t="s">
        <v>7</v>
      </c>
      <c r="H353" s="58" t="s">
        <v>149</v>
      </c>
      <c r="I353" s="37"/>
      <c r="J353" s="2">
        <f>J354</f>
        <v>275</v>
      </c>
    </row>
    <row r="354" spans="2:10" s="201" customFormat="1" ht="30" customHeight="1">
      <c r="B354" s="31" t="s">
        <v>150</v>
      </c>
      <c r="C354" s="10" t="s">
        <v>30</v>
      </c>
      <c r="D354" s="10" t="s">
        <v>4</v>
      </c>
      <c r="E354" s="57" t="s">
        <v>4</v>
      </c>
      <c r="F354" s="58" t="s">
        <v>55</v>
      </c>
      <c r="G354" s="58" t="s">
        <v>7</v>
      </c>
      <c r="H354" s="58" t="s">
        <v>149</v>
      </c>
      <c r="I354" s="37" t="s">
        <v>135</v>
      </c>
      <c r="J354" s="2">
        <f>'Приложение 6 2021 год'!K565</f>
        <v>275</v>
      </c>
    </row>
    <row r="355" spans="2:10" s="201" customFormat="1" ht="36.75" customHeight="1">
      <c r="B355" s="50" t="s">
        <v>151</v>
      </c>
      <c r="C355" s="10" t="s">
        <v>30</v>
      </c>
      <c r="D355" s="10" t="s">
        <v>4</v>
      </c>
      <c r="E355" s="26" t="s">
        <v>4</v>
      </c>
      <c r="F355" s="27" t="s">
        <v>55</v>
      </c>
      <c r="G355" s="27" t="s">
        <v>9</v>
      </c>
      <c r="H355" s="34" t="s">
        <v>53</v>
      </c>
      <c r="I355" s="43"/>
      <c r="J355" s="2">
        <f>J356+J358</f>
        <v>25538.699999999997</v>
      </c>
    </row>
    <row r="356" spans="2:10" s="201" customFormat="1" ht="34.5" customHeight="1">
      <c r="B356" s="9" t="s">
        <v>152</v>
      </c>
      <c r="C356" s="10" t="s">
        <v>30</v>
      </c>
      <c r="D356" s="10" t="s">
        <v>4</v>
      </c>
      <c r="E356" s="26" t="s">
        <v>4</v>
      </c>
      <c r="F356" s="27" t="s">
        <v>55</v>
      </c>
      <c r="G356" s="27" t="s">
        <v>9</v>
      </c>
      <c r="H356" s="34" t="s">
        <v>153</v>
      </c>
      <c r="I356" s="43"/>
      <c r="J356" s="2">
        <f>J357</f>
        <v>18214.8</v>
      </c>
    </row>
    <row r="357" spans="2:10" ht="21.75" customHeight="1">
      <c r="B357" s="9" t="s">
        <v>70</v>
      </c>
      <c r="C357" s="10" t="s">
        <v>30</v>
      </c>
      <c r="D357" s="10" t="s">
        <v>4</v>
      </c>
      <c r="E357" s="54" t="s">
        <v>4</v>
      </c>
      <c r="F357" s="54" t="s">
        <v>55</v>
      </c>
      <c r="G357" s="54" t="s">
        <v>9</v>
      </c>
      <c r="H357" s="54" t="s">
        <v>153</v>
      </c>
      <c r="I357" s="43">
        <v>610</v>
      </c>
      <c r="J357" s="2">
        <f>'Приложение 6 2021 год'!K568</f>
        <v>18214.8</v>
      </c>
    </row>
    <row r="358" spans="2:10" ht="45.75" customHeight="1">
      <c r="B358" s="39" t="s">
        <v>298</v>
      </c>
      <c r="C358" s="10" t="s">
        <v>30</v>
      </c>
      <c r="D358" s="10" t="s">
        <v>4</v>
      </c>
      <c r="E358" s="26" t="s">
        <v>4</v>
      </c>
      <c r="F358" s="27" t="s">
        <v>55</v>
      </c>
      <c r="G358" s="27" t="s">
        <v>9</v>
      </c>
      <c r="H358" s="34" t="s">
        <v>299</v>
      </c>
      <c r="I358" s="43"/>
      <c r="J358" s="2">
        <f>J359</f>
        <v>7323.9</v>
      </c>
    </row>
    <row r="359" spans="2:10" s="201" customFormat="1" ht="23.25" customHeight="1">
      <c r="B359" s="39" t="s">
        <v>70</v>
      </c>
      <c r="C359" s="10" t="s">
        <v>30</v>
      </c>
      <c r="D359" s="10" t="s">
        <v>4</v>
      </c>
      <c r="E359" s="54" t="s">
        <v>4</v>
      </c>
      <c r="F359" s="54" t="s">
        <v>55</v>
      </c>
      <c r="G359" s="54" t="s">
        <v>9</v>
      </c>
      <c r="H359" s="54" t="s">
        <v>299</v>
      </c>
      <c r="I359" s="43">
        <v>610</v>
      </c>
      <c r="J359" s="2">
        <f>'Приложение 6 2021 год'!K570</f>
        <v>7323.9</v>
      </c>
    </row>
    <row r="360" spans="2:10" s="201" customFormat="1" ht="41.25" customHeight="1">
      <c r="B360" s="184" t="s">
        <v>381</v>
      </c>
      <c r="C360" s="10" t="s">
        <v>30</v>
      </c>
      <c r="D360" s="10" t="s">
        <v>4</v>
      </c>
      <c r="E360" s="26" t="s">
        <v>4</v>
      </c>
      <c r="F360" s="27" t="s">
        <v>55</v>
      </c>
      <c r="G360" s="27" t="s">
        <v>33</v>
      </c>
      <c r="H360" s="27" t="s">
        <v>53</v>
      </c>
      <c r="I360" s="37"/>
      <c r="J360" s="2">
        <f>J361</f>
        <v>3509.3999999999996</v>
      </c>
    </row>
    <row r="361" spans="2:10" s="201" customFormat="1" ht="30.75" customHeight="1">
      <c r="B361" s="48" t="s">
        <v>382</v>
      </c>
      <c r="C361" s="10" t="s">
        <v>30</v>
      </c>
      <c r="D361" s="10" t="s">
        <v>4</v>
      </c>
      <c r="E361" s="26" t="s">
        <v>4</v>
      </c>
      <c r="F361" s="27" t="s">
        <v>55</v>
      </c>
      <c r="G361" s="27" t="s">
        <v>33</v>
      </c>
      <c r="H361" s="27" t="s">
        <v>390</v>
      </c>
      <c r="I361" s="37"/>
      <c r="J361" s="2">
        <f>J362</f>
        <v>3509.3999999999996</v>
      </c>
    </row>
    <row r="362" spans="2:10" s="201" customFormat="1" ht="16.5" customHeight="1">
      <c r="B362" s="22" t="s">
        <v>70</v>
      </c>
      <c r="C362" s="10" t="s">
        <v>30</v>
      </c>
      <c r="D362" s="10" t="s">
        <v>4</v>
      </c>
      <c r="E362" s="26" t="s">
        <v>4</v>
      </c>
      <c r="F362" s="27" t="s">
        <v>55</v>
      </c>
      <c r="G362" s="27" t="s">
        <v>33</v>
      </c>
      <c r="H362" s="27" t="s">
        <v>390</v>
      </c>
      <c r="I362" s="37" t="s">
        <v>135</v>
      </c>
      <c r="J362" s="2">
        <f>'Приложение 6 2021 год'!K573</f>
        <v>3509.3999999999996</v>
      </c>
    </row>
    <row r="363" spans="2:10" s="201" customFormat="1" ht="21" customHeight="1">
      <c r="B363" s="9" t="s">
        <v>71</v>
      </c>
      <c r="C363" s="37" t="s">
        <v>30</v>
      </c>
      <c r="D363" s="37" t="s">
        <v>4</v>
      </c>
      <c r="E363" s="26" t="s">
        <v>72</v>
      </c>
      <c r="F363" s="27" t="s">
        <v>52</v>
      </c>
      <c r="G363" s="27" t="s">
        <v>5</v>
      </c>
      <c r="H363" s="27" t="s">
        <v>53</v>
      </c>
      <c r="I363" s="37"/>
      <c r="J363" s="2">
        <f>J364</f>
        <v>1600</v>
      </c>
    </row>
    <row r="364" spans="2:10" s="201" customFormat="1" ht="36" customHeight="1">
      <c r="B364" s="41" t="s">
        <v>154</v>
      </c>
      <c r="C364" s="37" t="s">
        <v>30</v>
      </c>
      <c r="D364" s="10" t="s">
        <v>4</v>
      </c>
      <c r="E364" s="26" t="s">
        <v>72</v>
      </c>
      <c r="F364" s="27" t="s">
        <v>52</v>
      </c>
      <c r="G364" s="27" t="s">
        <v>5</v>
      </c>
      <c r="H364" s="27" t="s">
        <v>146</v>
      </c>
      <c r="I364" s="37"/>
      <c r="J364" s="2">
        <f>J365</f>
        <v>1600</v>
      </c>
    </row>
    <row r="365" spans="2:10" s="201" customFormat="1" ht="16.5" customHeight="1">
      <c r="B365" s="41" t="s">
        <v>96</v>
      </c>
      <c r="C365" s="37" t="s">
        <v>30</v>
      </c>
      <c r="D365" s="10" t="s">
        <v>4</v>
      </c>
      <c r="E365" s="26" t="s">
        <v>72</v>
      </c>
      <c r="F365" s="27" t="s">
        <v>52</v>
      </c>
      <c r="G365" s="27" t="s">
        <v>5</v>
      </c>
      <c r="H365" s="27" t="s">
        <v>146</v>
      </c>
      <c r="I365" s="37" t="s">
        <v>97</v>
      </c>
      <c r="J365" s="2">
        <v>1600</v>
      </c>
    </row>
    <row r="366" spans="2:10" s="201" customFormat="1" ht="18" customHeight="1">
      <c r="B366" s="181" t="s">
        <v>155</v>
      </c>
      <c r="C366" s="45" t="s">
        <v>30</v>
      </c>
      <c r="D366" s="45" t="s">
        <v>7</v>
      </c>
      <c r="E366" s="26"/>
      <c r="F366" s="27"/>
      <c r="G366" s="27"/>
      <c r="H366" s="27"/>
      <c r="I366" s="47"/>
      <c r="J366" s="46">
        <f>J367+J394</f>
        <v>179863.83</v>
      </c>
    </row>
    <row r="367" spans="2:10" s="201" customFormat="1" ht="45" customHeight="1">
      <c r="B367" s="41" t="s">
        <v>142</v>
      </c>
      <c r="C367" s="10" t="s">
        <v>30</v>
      </c>
      <c r="D367" s="10" t="s">
        <v>7</v>
      </c>
      <c r="E367" s="26" t="s">
        <v>4</v>
      </c>
      <c r="F367" s="27" t="s">
        <v>52</v>
      </c>
      <c r="G367" s="27" t="s">
        <v>5</v>
      </c>
      <c r="H367" s="27" t="s">
        <v>53</v>
      </c>
      <c r="I367" s="37"/>
      <c r="J367" s="2">
        <f>J368</f>
        <v>179698.83</v>
      </c>
    </row>
    <row r="368" spans="2:10" s="201" customFormat="1" ht="45" customHeight="1">
      <c r="B368" s="9" t="s">
        <v>156</v>
      </c>
      <c r="C368" s="10" t="s">
        <v>30</v>
      </c>
      <c r="D368" s="10" t="s">
        <v>7</v>
      </c>
      <c r="E368" s="26" t="s">
        <v>4</v>
      </c>
      <c r="F368" s="27" t="s">
        <v>62</v>
      </c>
      <c r="G368" s="27" t="s">
        <v>5</v>
      </c>
      <c r="H368" s="34" t="s">
        <v>53</v>
      </c>
      <c r="I368" s="37"/>
      <c r="J368" s="2">
        <f>J369+J374+J379+J387+J388+J391+J382</f>
        <v>179698.83</v>
      </c>
    </row>
    <row r="369" spans="2:10" s="201" customFormat="1" ht="84.75" customHeight="1">
      <c r="B369" s="78" t="s">
        <v>157</v>
      </c>
      <c r="C369" s="10" t="s">
        <v>30</v>
      </c>
      <c r="D369" s="10" t="s">
        <v>7</v>
      </c>
      <c r="E369" s="54" t="s">
        <v>4</v>
      </c>
      <c r="F369" s="54" t="s">
        <v>62</v>
      </c>
      <c r="G369" s="54" t="s">
        <v>4</v>
      </c>
      <c r="H369" s="54" t="s">
        <v>53</v>
      </c>
      <c r="I369" s="37"/>
      <c r="J369" s="2">
        <f>J370+J372</f>
        <v>108279.5</v>
      </c>
    </row>
    <row r="370" spans="2:10" s="201" customFormat="1" ht="39" customHeight="1">
      <c r="B370" s="9" t="s">
        <v>145</v>
      </c>
      <c r="C370" s="10" t="s">
        <v>30</v>
      </c>
      <c r="D370" s="10" t="s">
        <v>7</v>
      </c>
      <c r="E370" s="11" t="s">
        <v>4</v>
      </c>
      <c r="F370" s="12" t="s">
        <v>62</v>
      </c>
      <c r="G370" s="12" t="s">
        <v>4</v>
      </c>
      <c r="H370" s="13" t="s">
        <v>146</v>
      </c>
      <c r="I370" s="60" t="s">
        <v>158</v>
      </c>
      <c r="J370" s="38">
        <f>J371</f>
        <v>99295.7</v>
      </c>
    </row>
    <row r="371" spans="2:10" s="201" customFormat="1" ht="18" customHeight="1">
      <c r="B371" s="9" t="s">
        <v>70</v>
      </c>
      <c r="C371" s="10" t="s">
        <v>30</v>
      </c>
      <c r="D371" s="10" t="s">
        <v>7</v>
      </c>
      <c r="E371" s="51" t="s">
        <v>4</v>
      </c>
      <c r="F371" s="51" t="s">
        <v>62</v>
      </c>
      <c r="G371" s="51" t="s">
        <v>4</v>
      </c>
      <c r="H371" s="51" t="s">
        <v>146</v>
      </c>
      <c r="I371" s="60">
        <v>610</v>
      </c>
      <c r="J371" s="38">
        <f>'Приложение 6 2021 год'!K579</f>
        <v>99295.7</v>
      </c>
    </row>
    <row r="372" spans="2:10" s="201" customFormat="1" ht="105.75" customHeight="1">
      <c r="B372" s="9" t="s">
        <v>545</v>
      </c>
      <c r="C372" s="10" t="s">
        <v>30</v>
      </c>
      <c r="D372" s="10" t="s">
        <v>7</v>
      </c>
      <c r="E372" s="359" t="s">
        <v>4</v>
      </c>
      <c r="F372" s="127" t="s">
        <v>62</v>
      </c>
      <c r="G372" s="127" t="s">
        <v>4</v>
      </c>
      <c r="H372" s="302" t="s">
        <v>544</v>
      </c>
      <c r="I372" s="341"/>
      <c r="J372" s="2">
        <f>J373</f>
        <v>8983.8</v>
      </c>
    </row>
    <row r="373" spans="2:10" s="201" customFormat="1" ht="18" customHeight="1">
      <c r="B373" s="9" t="s">
        <v>70</v>
      </c>
      <c r="C373" s="10" t="s">
        <v>30</v>
      </c>
      <c r="D373" s="10" t="s">
        <v>7</v>
      </c>
      <c r="E373" s="51" t="s">
        <v>4</v>
      </c>
      <c r="F373" s="51" t="s">
        <v>62</v>
      </c>
      <c r="G373" s="51" t="s">
        <v>4</v>
      </c>
      <c r="H373" s="51" t="s">
        <v>544</v>
      </c>
      <c r="I373" s="43">
        <v>610</v>
      </c>
      <c r="J373" s="2">
        <f>'Приложение 6 2021 год'!K581</f>
        <v>8983.8</v>
      </c>
    </row>
    <row r="374" spans="2:10" s="201" customFormat="1" ht="36.75" customHeight="1">
      <c r="B374" s="78" t="s">
        <v>159</v>
      </c>
      <c r="C374" s="10" t="s">
        <v>30</v>
      </c>
      <c r="D374" s="10" t="s">
        <v>7</v>
      </c>
      <c r="E374" s="11" t="s">
        <v>4</v>
      </c>
      <c r="F374" s="12" t="s">
        <v>62</v>
      </c>
      <c r="G374" s="12" t="s">
        <v>7</v>
      </c>
      <c r="H374" s="13" t="s">
        <v>53</v>
      </c>
      <c r="I374" s="43"/>
      <c r="J374" s="2">
        <f>J375+J377</f>
        <v>38952.22</v>
      </c>
    </row>
    <row r="375" spans="2:10" s="201" customFormat="1" ht="30" customHeight="1">
      <c r="B375" s="9" t="s">
        <v>114</v>
      </c>
      <c r="C375" s="10" t="s">
        <v>30</v>
      </c>
      <c r="D375" s="10" t="s">
        <v>7</v>
      </c>
      <c r="E375" s="26" t="s">
        <v>4</v>
      </c>
      <c r="F375" s="27" t="s">
        <v>62</v>
      </c>
      <c r="G375" s="27" t="s">
        <v>7</v>
      </c>
      <c r="H375" s="34" t="s">
        <v>160</v>
      </c>
      <c r="I375" s="43"/>
      <c r="J375" s="2">
        <f>J376</f>
        <v>32345.219999999998</v>
      </c>
    </row>
    <row r="376" spans="2:10" s="201" customFormat="1" ht="18" customHeight="1">
      <c r="B376" s="9" t="s">
        <v>70</v>
      </c>
      <c r="C376" s="10" t="s">
        <v>30</v>
      </c>
      <c r="D376" s="10" t="s">
        <v>7</v>
      </c>
      <c r="E376" s="54" t="s">
        <v>4</v>
      </c>
      <c r="F376" s="54" t="s">
        <v>62</v>
      </c>
      <c r="G376" s="54" t="s">
        <v>7</v>
      </c>
      <c r="H376" s="54" t="s">
        <v>160</v>
      </c>
      <c r="I376" s="43">
        <v>610</v>
      </c>
      <c r="J376" s="2">
        <f>'Приложение 6 2021 год'!K584</f>
        <v>32345.219999999998</v>
      </c>
    </row>
    <row r="377" spans="2:10" s="201" customFormat="1" ht="54" customHeight="1">
      <c r="B377" s="39" t="s">
        <v>298</v>
      </c>
      <c r="C377" s="10" t="s">
        <v>30</v>
      </c>
      <c r="D377" s="10" t="s">
        <v>7</v>
      </c>
      <c r="E377" s="26" t="s">
        <v>4</v>
      </c>
      <c r="F377" s="27" t="s">
        <v>62</v>
      </c>
      <c r="G377" s="27" t="s">
        <v>7</v>
      </c>
      <c r="H377" s="34" t="s">
        <v>299</v>
      </c>
      <c r="I377" s="43"/>
      <c r="J377" s="2">
        <f>J378</f>
        <v>6607</v>
      </c>
    </row>
    <row r="378" spans="2:10" s="201" customFormat="1" ht="18" customHeight="1">
      <c r="B378" s="39" t="s">
        <v>70</v>
      </c>
      <c r="C378" s="10" t="s">
        <v>30</v>
      </c>
      <c r="D378" s="10" t="s">
        <v>7</v>
      </c>
      <c r="E378" s="54" t="s">
        <v>4</v>
      </c>
      <c r="F378" s="54" t="s">
        <v>62</v>
      </c>
      <c r="G378" s="54" t="s">
        <v>7</v>
      </c>
      <c r="H378" s="54" t="s">
        <v>299</v>
      </c>
      <c r="I378" s="43">
        <v>610</v>
      </c>
      <c r="J378" s="2">
        <f>'Приложение 6 2021 год'!K586</f>
        <v>6607</v>
      </c>
    </row>
    <row r="379" spans="2:10" s="201" customFormat="1" ht="43.5" customHeight="1">
      <c r="B379" s="50" t="s">
        <v>161</v>
      </c>
      <c r="C379" s="10" t="s">
        <v>30</v>
      </c>
      <c r="D379" s="10" t="s">
        <v>7</v>
      </c>
      <c r="E379" s="26" t="s">
        <v>4</v>
      </c>
      <c r="F379" s="27" t="s">
        <v>62</v>
      </c>
      <c r="G379" s="27" t="s">
        <v>9</v>
      </c>
      <c r="H379" s="34" t="s">
        <v>53</v>
      </c>
      <c r="I379" s="43"/>
      <c r="J379" s="2">
        <f>J380</f>
        <v>11800.7</v>
      </c>
    </row>
    <row r="380" spans="2:10" s="201" customFormat="1" ht="63" customHeight="1">
      <c r="B380" s="79" t="s">
        <v>148</v>
      </c>
      <c r="C380" s="10" t="s">
        <v>30</v>
      </c>
      <c r="D380" s="10" t="s">
        <v>7</v>
      </c>
      <c r="E380" s="51" t="s">
        <v>4</v>
      </c>
      <c r="F380" s="51" t="s">
        <v>62</v>
      </c>
      <c r="G380" s="51" t="s">
        <v>9</v>
      </c>
      <c r="H380" s="51" t="s">
        <v>149</v>
      </c>
      <c r="I380" s="43"/>
      <c r="J380" s="2">
        <f>J381</f>
        <v>11800.7</v>
      </c>
    </row>
    <row r="381" spans="2:10" s="201" customFormat="1" ht="18" customHeight="1">
      <c r="B381" s="9" t="s">
        <v>70</v>
      </c>
      <c r="C381" s="10" t="s">
        <v>30</v>
      </c>
      <c r="D381" s="10" t="s">
        <v>7</v>
      </c>
      <c r="E381" s="11" t="s">
        <v>4</v>
      </c>
      <c r="F381" s="12" t="s">
        <v>62</v>
      </c>
      <c r="G381" s="12" t="s">
        <v>9</v>
      </c>
      <c r="H381" s="13" t="s">
        <v>149</v>
      </c>
      <c r="I381" s="43">
        <v>610</v>
      </c>
      <c r="J381" s="2">
        <f>'Приложение 6 2021 год'!K589</f>
        <v>11800.7</v>
      </c>
    </row>
    <row r="382" spans="2:10" s="201" customFormat="1" ht="35.25" customHeight="1">
      <c r="B382" s="17" t="s">
        <v>559</v>
      </c>
      <c r="C382" s="5" t="s">
        <v>30</v>
      </c>
      <c r="D382" s="5" t="s">
        <v>7</v>
      </c>
      <c r="E382" s="18" t="s">
        <v>4</v>
      </c>
      <c r="F382" s="8" t="s">
        <v>62</v>
      </c>
      <c r="G382" s="8" t="s">
        <v>20</v>
      </c>
      <c r="H382" s="19" t="s">
        <v>53</v>
      </c>
      <c r="I382" s="20"/>
      <c r="J382" s="21">
        <f>J383</f>
        <v>895</v>
      </c>
    </row>
    <row r="383" spans="2:10" s="201" customFormat="1" ht="18" customHeight="1">
      <c r="B383" s="17" t="s">
        <v>560</v>
      </c>
      <c r="C383" s="5" t="s">
        <v>30</v>
      </c>
      <c r="D383" s="5" t="s">
        <v>7</v>
      </c>
      <c r="E383" s="18" t="s">
        <v>4</v>
      </c>
      <c r="F383" s="8" t="s">
        <v>62</v>
      </c>
      <c r="G383" s="8" t="s">
        <v>20</v>
      </c>
      <c r="H383" s="19" t="s">
        <v>160</v>
      </c>
      <c r="I383" s="20"/>
      <c r="J383" s="21">
        <f>J384</f>
        <v>895</v>
      </c>
    </row>
    <row r="384" spans="2:10" s="201" customFormat="1" ht="18" customHeight="1">
      <c r="B384" s="22" t="s">
        <v>70</v>
      </c>
      <c r="C384" s="5" t="s">
        <v>30</v>
      </c>
      <c r="D384" s="5" t="s">
        <v>7</v>
      </c>
      <c r="E384" s="18" t="s">
        <v>4</v>
      </c>
      <c r="F384" s="8" t="s">
        <v>62</v>
      </c>
      <c r="G384" s="8" t="s">
        <v>20</v>
      </c>
      <c r="H384" s="19" t="s">
        <v>160</v>
      </c>
      <c r="I384" s="20">
        <v>610</v>
      </c>
      <c r="J384" s="21">
        <f>'Приложение 6 2021 год'!K592</f>
        <v>895</v>
      </c>
    </row>
    <row r="385" spans="2:10" s="198" customFormat="1" ht="56.25" customHeight="1">
      <c r="B385" s="17" t="s">
        <v>501</v>
      </c>
      <c r="C385" s="5" t="s">
        <v>30</v>
      </c>
      <c r="D385" s="5" t="s">
        <v>7</v>
      </c>
      <c r="E385" s="18" t="s">
        <v>4</v>
      </c>
      <c r="F385" s="8" t="s">
        <v>62</v>
      </c>
      <c r="G385" s="8" t="s">
        <v>17</v>
      </c>
      <c r="H385" s="19" t="s">
        <v>53</v>
      </c>
      <c r="I385" s="20"/>
      <c r="J385" s="21">
        <f>J386</f>
        <v>8387.59</v>
      </c>
    </row>
    <row r="386" spans="2:10" s="198" customFormat="1" ht="45.75" customHeight="1">
      <c r="B386" s="17" t="s">
        <v>503</v>
      </c>
      <c r="C386" s="5" t="s">
        <v>30</v>
      </c>
      <c r="D386" s="5" t="s">
        <v>7</v>
      </c>
      <c r="E386" s="18" t="s">
        <v>4</v>
      </c>
      <c r="F386" s="8" t="s">
        <v>62</v>
      </c>
      <c r="G386" s="8" t="s">
        <v>17</v>
      </c>
      <c r="H386" s="19" t="s">
        <v>502</v>
      </c>
      <c r="I386" s="20"/>
      <c r="J386" s="21">
        <f>J387</f>
        <v>8387.59</v>
      </c>
    </row>
    <row r="387" spans="2:10" s="198" customFormat="1" ht="21.75" customHeight="1">
      <c r="B387" s="9" t="s">
        <v>70</v>
      </c>
      <c r="C387" s="5" t="s">
        <v>30</v>
      </c>
      <c r="D387" s="5" t="s">
        <v>7</v>
      </c>
      <c r="E387" s="18" t="s">
        <v>4</v>
      </c>
      <c r="F387" s="8" t="s">
        <v>62</v>
      </c>
      <c r="G387" s="8" t="s">
        <v>17</v>
      </c>
      <c r="H387" s="19" t="s">
        <v>502</v>
      </c>
      <c r="I387" s="20">
        <v>610</v>
      </c>
      <c r="J387" s="21">
        <f>'Приложение 6 2021 год'!K595</f>
        <v>8387.59</v>
      </c>
    </row>
    <row r="388" spans="2:10" s="198" customFormat="1" ht="47.25" customHeight="1">
      <c r="B388" s="157" t="s">
        <v>391</v>
      </c>
      <c r="C388" s="5" t="s">
        <v>30</v>
      </c>
      <c r="D388" s="5" t="s">
        <v>7</v>
      </c>
      <c r="E388" s="18" t="s">
        <v>4</v>
      </c>
      <c r="F388" s="8" t="s">
        <v>62</v>
      </c>
      <c r="G388" s="8" t="s">
        <v>392</v>
      </c>
      <c r="H388" s="19" t="s">
        <v>53</v>
      </c>
      <c r="I388" s="20"/>
      <c r="J388" s="15">
        <f>J389</f>
        <v>8246.02</v>
      </c>
    </row>
    <row r="389" spans="2:10" s="198" customFormat="1" ht="56.25" customHeight="1">
      <c r="B389" s="157" t="s">
        <v>379</v>
      </c>
      <c r="C389" s="5" t="s">
        <v>30</v>
      </c>
      <c r="D389" s="5" t="s">
        <v>7</v>
      </c>
      <c r="E389" s="18" t="s">
        <v>4</v>
      </c>
      <c r="F389" s="8" t="s">
        <v>62</v>
      </c>
      <c r="G389" s="8" t="s">
        <v>392</v>
      </c>
      <c r="H389" s="19" t="s">
        <v>380</v>
      </c>
      <c r="I389" s="20"/>
      <c r="J389" s="15">
        <f>J390</f>
        <v>8246.02</v>
      </c>
    </row>
    <row r="390" spans="2:10" s="198" customFormat="1" ht="21.75" customHeight="1">
      <c r="B390" s="9" t="s">
        <v>70</v>
      </c>
      <c r="C390" s="5" t="s">
        <v>30</v>
      </c>
      <c r="D390" s="5" t="s">
        <v>7</v>
      </c>
      <c r="E390" s="18" t="s">
        <v>4</v>
      </c>
      <c r="F390" s="8" t="s">
        <v>62</v>
      </c>
      <c r="G390" s="8" t="s">
        <v>392</v>
      </c>
      <c r="H390" s="19" t="s">
        <v>380</v>
      </c>
      <c r="I390" s="20">
        <v>610</v>
      </c>
      <c r="J390" s="15">
        <f>'Приложение 6 2021 год'!K598</f>
        <v>8246.02</v>
      </c>
    </row>
    <row r="391" spans="2:10" s="198" customFormat="1" ht="32.25" customHeight="1">
      <c r="B391" s="17" t="s">
        <v>304</v>
      </c>
      <c r="C391" s="5" t="s">
        <v>30</v>
      </c>
      <c r="D391" s="5" t="s">
        <v>7</v>
      </c>
      <c r="E391" s="18" t="s">
        <v>4</v>
      </c>
      <c r="F391" s="8" t="s">
        <v>62</v>
      </c>
      <c r="G391" s="8" t="s">
        <v>305</v>
      </c>
      <c r="H391" s="19" t="s">
        <v>306</v>
      </c>
      <c r="I391" s="20"/>
      <c r="J391" s="21">
        <f>J392</f>
        <v>3137.8</v>
      </c>
    </row>
    <row r="392" spans="2:10" s="198" customFormat="1" ht="52.5" customHeight="1">
      <c r="B392" s="17" t="s">
        <v>504</v>
      </c>
      <c r="C392" s="5" t="s">
        <v>30</v>
      </c>
      <c r="D392" s="5" t="s">
        <v>7</v>
      </c>
      <c r="E392" s="18" t="s">
        <v>4</v>
      </c>
      <c r="F392" s="8" t="s">
        <v>62</v>
      </c>
      <c r="G392" s="8" t="s">
        <v>305</v>
      </c>
      <c r="H392" s="19" t="s">
        <v>306</v>
      </c>
      <c r="I392" s="20"/>
      <c r="J392" s="21">
        <f>J393</f>
        <v>3137.8</v>
      </c>
    </row>
    <row r="393" spans="2:10" s="198" customFormat="1" ht="21.75" customHeight="1">
      <c r="B393" s="9" t="s">
        <v>70</v>
      </c>
      <c r="C393" s="5" t="s">
        <v>30</v>
      </c>
      <c r="D393" s="5" t="s">
        <v>7</v>
      </c>
      <c r="E393" s="18" t="s">
        <v>4</v>
      </c>
      <c r="F393" s="8" t="s">
        <v>62</v>
      </c>
      <c r="G393" s="8" t="s">
        <v>305</v>
      </c>
      <c r="H393" s="19" t="s">
        <v>306</v>
      </c>
      <c r="I393" s="20">
        <v>610</v>
      </c>
      <c r="J393" s="21">
        <f>'Приложение 6 2021 год'!K601</f>
        <v>3137.8</v>
      </c>
    </row>
    <row r="394" spans="2:10" s="198" customFormat="1" ht="42" customHeight="1">
      <c r="B394" s="277" t="s">
        <v>287</v>
      </c>
      <c r="C394" s="5" t="s">
        <v>30</v>
      </c>
      <c r="D394" s="5" t="s">
        <v>7</v>
      </c>
      <c r="E394" s="18" t="s">
        <v>344</v>
      </c>
      <c r="F394" s="8" t="s">
        <v>52</v>
      </c>
      <c r="G394" s="8" t="s">
        <v>5</v>
      </c>
      <c r="H394" s="8" t="s">
        <v>53</v>
      </c>
      <c r="I394" s="20"/>
      <c r="J394" s="21">
        <f>J395</f>
        <v>165</v>
      </c>
    </row>
    <row r="395" spans="2:10" s="198" customFormat="1" ht="35.25" customHeight="1">
      <c r="B395" s="48" t="s">
        <v>290</v>
      </c>
      <c r="C395" s="5" t="s">
        <v>30</v>
      </c>
      <c r="D395" s="5" t="s">
        <v>7</v>
      </c>
      <c r="E395" s="57" t="s">
        <v>344</v>
      </c>
      <c r="F395" s="58" t="s">
        <v>3</v>
      </c>
      <c r="G395" s="58" t="s">
        <v>5</v>
      </c>
      <c r="H395" s="28" t="s">
        <v>53</v>
      </c>
      <c r="I395" s="20"/>
      <c r="J395" s="21">
        <f>J396</f>
        <v>165</v>
      </c>
    </row>
    <row r="396" spans="2:10" s="198" customFormat="1" ht="41.25" customHeight="1">
      <c r="B396" s="48" t="s">
        <v>291</v>
      </c>
      <c r="C396" s="5" t="s">
        <v>30</v>
      </c>
      <c r="D396" s="5" t="s">
        <v>7</v>
      </c>
      <c r="E396" s="11" t="s">
        <v>344</v>
      </c>
      <c r="F396" s="12" t="s">
        <v>3</v>
      </c>
      <c r="G396" s="12" t="s">
        <v>9</v>
      </c>
      <c r="H396" s="13" t="s">
        <v>53</v>
      </c>
      <c r="I396" s="20"/>
      <c r="J396" s="21">
        <f>J397</f>
        <v>165</v>
      </c>
    </row>
    <row r="397" spans="2:10" s="198" customFormat="1" ht="62.25" customHeight="1">
      <c r="B397" s="9" t="s">
        <v>563</v>
      </c>
      <c r="C397" s="5" t="s">
        <v>30</v>
      </c>
      <c r="D397" s="5" t="s">
        <v>7</v>
      </c>
      <c r="E397" s="51" t="s">
        <v>344</v>
      </c>
      <c r="F397" s="51" t="s">
        <v>3</v>
      </c>
      <c r="G397" s="51" t="s">
        <v>9</v>
      </c>
      <c r="H397" s="151" t="s">
        <v>561</v>
      </c>
      <c r="I397" s="20"/>
      <c r="J397" s="21">
        <f>J398</f>
        <v>165</v>
      </c>
    </row>
    <row r="398" spans="2:10" s="198" customFormat="1" ht="21.75" customHeight="1">
      <c r="B398" s="9" t="s">
        <v>70</v>
      </c>
      <c r="C398" s="5" t="s">
        <v>30</v>
      </c>
      <c r="D398" s="5" t="s">
        <v>7</v>
      </c>
      <c r="E398" s="18" t="s">
        <v>344</v>
      </c>
      <c r="F398" s="8" t="s">
        <v>3</v>
      </c>
      <c r="G398" s="8" t="s">
        <v>9</v>
      </c>
      <c r="H398" s="8" t="s">
        <v>561</v>
      </c>
      <c r="I398" s="20">
        <v>610</v>
      </c>
      <c r="J398" s="21">
        <f>'Приложение 6 2021 год'!K606</f>
        <v>165</v>
      </c>
    </row>
    <row r="399" spans="2:10" s="201" customFormat="1" ht="19.5" customHeight="1">
      <c r="B399" s="49" t="s">
        <v>32</v>
      </c>
      <c r="C399" s="45" t="s">
        <v>30</v>
      </c>
      <c r="D399" s="45" t="s">
        <v>9</v>
      </c>
      <c r="E399" s="26"/>
      <c r="F399" s="27"/>
      <c r="G399" s="27"/>
      <c r="H399" s="27"/>
      <c r="I399" s="37"/>
      <c r="J399" s="2">
        <f>J400+J410</f>
        <v>25661.2</v>
      </c>
    </row>
    <row r="400" spans="2:10" s="201" customFormat="1" ht="47.25" customHeight="1">
      <c r="B400" s="41" t="s">
        <v>142</v>
      </c>
      <c r="C400" s="10" t="s">
        <v>30</v>
      </c>
      <c r="D400" s="10" t="s">
        <v>9</v>
      </c>
      <c r="E400" s="26" t="s">
        <v>4</v>
      </c>
      <c r="F400" s="27" t="s">
        <v>52</v>
      </c>
      <c r="G400" s="27" t="s">
        <v>5</v>
      </c>
      <c r="H400" s="27" t="s">
        <v>53</v>
      </c>
      <c r="I400" s="37"/>
      <c r="J400" s="2">
        <f>J401</f>
        <v>10007.8</v>
      </c>
    </row>
    <row r="401" spans="2:10" s="201" customFormat="1" ht="38.25">
      <c r="B401" s="9" t="s">
        <v>162</v>
      </c>
      <c r="C401" s="10" t="s">
        <v>30</v>
      </c>
      <c r="D401" s="10" t="s">
        <v>9</v>
      </c>
      <c r="E401" s="11" t="s">
        <v>4</v>
      </c>
      <c r="F401" s="12" t="s">
        <v>3</v>
      </c>
      <c r="G401" s="12" t="s">
        <v>5</v>
      </c>
      <c r="H401" s="13" t="s">
        <v>53</v>
      </c>
      <c r="I401" s="37"/>
      <c r="J401" s="2">
        <f>J402+J407</f>
        <v>10007.8</v>
      </c>
    </row>
    <row r="402" spans="2:10" s="201" customFormat="1" ht="38.25">
      <c r="B402" s="50" t="s">
        <v>163</v>
      </c>
      <c r="C402" s="10" t="s">
        <v>30</v>
      </c>
      <c r="D402" s="10" t="s">
        <v>9</v>
      </c>
      <c r="E402" s="51" t="s">
        <v>4</v>
      </c>
      <c r="F402" s="51" t="s">
        <v>3</v>
      </c>
      <c r="G402" s="51" t="s">
        <v>4</v>
      </c>
      <c r="H402" s="51" t="s">
        <v>53</v>
      </c>
      <c r="I402" s="37"/>
      <c r="J402" s="2">
        <f>J403+J406</f>
        <v>6827.4</v>
      </c>
    </row>
    <row r="403" spans="2:10" s="201" customFormat="1" ht="34.5" customHeight="1">
      <c r="B403" s="48" t="s">
        <v>114</v>
      </c>
      <c r="C403" s="10" t="s">
        <v>30</v>
      </c>
      <c r="D403" s="10" t="s">
        <v>9</v>
      </c>
      <c r="E403" s="26" t="s">
        <v>4</v>
      </c>
      <c r="F403" s="27" t="s">
        <v>3</v>
      </c>
      <c r="G403" s="27" t="s">
        <v>4</v>
      </c>
      <c r="H403" s="34" t="s">
        <v>164</v>
      </c>
      <c r="I403" s="43"/>
      <c r="J403" s="2">
        <f>J404</f>
        <v>3647</v>
      </c>
    </row>
    <row r="404" spans="2:10" s="201" customFormat="1" ht="18.75" customHeight="1">
      <c r="B404" s="9" t="s">
        <v>70</v>
      </c>
      <c r="C404" s="10" t="s">
        <v>30</v>
      </c>
      <c r="D404" s="10" t="s">
        <v>9</v>
      </c>
      <c r="E404" s="54" t="s">
        <v>4</v>
      </c>
      <c r="F404" s="54" t="s">
        <v>3</v>
      </c>
      <c r="G404" s="54" t="s">
        <v>4</v>
      </c>
      <c r="H404" s="54" t="s">
        <v>164</v>
      </c>
      <c r="I404" s="37" t="s">
        <v>135</v>
      </c>
      <c r="J404" s="2">
        <f>'Приложение 6 2021 год'!K612</f>
        <v>3647</v>
      </c>
    </row>
    <row r="405" spans="2:10" s="201" customFormat="1" ht="42.75" customHeight="1">
      <c r="B405" s="39" t="s">
        <v>298</v>
      </c>
      <c r="C405" s="10" t="s">
        <v>30</v>
      </c>
      <c r="D405" s="10" t="s">
        <v>9</v>
      </c>
      <c r="E405" s="26" t="s">
        <v>4</v>
      </c>
      <c r="F405" s="27" t="s">
        <v>3</v>
      </c>
      <c r="G405" s="27" t="s">
        <v>4</v>
      </c>
      <c r="H405" s="34" t="s">
        <v>299</v>
      </c>
      <c r="I405" s="37"/>
      <c r="J405" s="2">
        <f>J406</f>
        <v>3180.4</v>
      </c>
    </row>
    <row r="406" spans="2:10" s="201" customFormat="1" ht="18.75" customHeight="1">
      <c r="B406" s="39" t="s">
        <v>70</v>
      </c>
      <c r="C406" s="10" t="s">
        <v>30</v>
      </c>
      <c r="D406" s="10" t="s">
        <v>9</v>
      </c>
      <c r="E406" s="26" t="s">
        <v>4</v>
      </c>
      <c r="F406" s="27" t="s">
        <v>3</v>
      </c>
      <c r="G406" s="27" t="s">
        <v>4</v>
      </c>
      <c r="H406" s="54" t="s">
        <v>299</v>
      </c>
      <c r="I406" s="37" t="s">
        <v>135</v>
      </c>
      <c r="J406" s="2">
        <f>'Приложение 6 2021 год'!K614</f>
        <v>3180.4</v>
      </c>
    </row>
    <row r="407" spans="2:10" s="201" customFormat="1" ht="42" customHeight="1">
      <c r="B407" s="9" t="s">
        <v>165</v>
      </c>
      <c r="C407" s="10" t="s">
        <v>30</v>
      </c>
      <c r="D407" s="10" t="s">
        <v>9</v>
      </c>
      <c r="E407" s="26" t="s">
        <v>4</v>
      </c>
      <c r="F407" s="27" t="s">
        <v>3</v>
      </c>
      <c r="G407" s="27" t="s">
        <v>7</v>
      </c>
      <c r="H407" s="34" t="s">
        <v>53</v>
      </c>
      <c r="I407" s="37"/>
      <c r="J407" s="2">
        <f>J408</f>
        <v>3180.4</v>
      </c>
    </row>
    <row r="408" spans="2:10" s="201" customFormat="1" ht="37.5" customHeight="1">
      <c r="B408" s="53" t="s">
        <v>166</v>
      </c>
      <c r="C408" s="10" t="s">
        <v>30</v>
      </c>
      <c r="D408" s="10" t="s">
        <v>9</v>
      </c>
      <c r="E408" s="54" t="s">
        <v>4</v>
      </c>
      <c r="F408" s="54" t="s">
        <v>3</v>
      </c>
      <c r="G408" s="54" t="s">
        <v>7</v>
      </c>
      <c r="H408" s="54" t="s">
        <v>167</v>
      </c>
      <c r="I408" s="37"/>
      <c r="J408" s="2">
        <f>J409</f>
        <v>3180.4</v>
      </c>
    </row>
    <row r="409" spans="2:10" s="201" customFormat="1" ht="25.5">
      <c r="B409" s="53" t="s">
        <v>86</v>
      </c>
      <c r="C409" s="10" t="s">
        <v>30</v>
      </c>
      <c r="D409" s="10" t="s">
        <v>9</v>
      </c>
      <c r="E409" s="26" t="s">
        <v>4</v>
      </c>
      <c r="F409" s="27" t="s">
        <v>3</v>
      </c>
      <c r="G409" s="27" t="s">
        <v>7</v>
      </c>
      <c r="H409" s="34" t="s">
        <v>167</v>
      </c>
      <c r="I409" s="37" t="s">
        <v>87</v>
      </c>
      <c r="J409" s="2">
        <f>'Приложение 6 2021 год'!K617</f>
        <v>3180.4</v>
      </c>
    </row>
    <row r="410" spans="2:10" ht="41.25" customHeight="1">
      <c r="B410" s="41" t="s">
        <v>129</v>
      </c>
      <c r="C410" s="10" t="s">
        <v>30</v>
      </c>
      <c r="D410" s="10" t="s">
        <v>9</v>
      </c>
      <c r="E410" s="26" t="s">
        <v>7</v>
      </c>
      <c r="F410" s="27" t="s">
        <v>52</v>
      </c>
      <c r="G410" s="27" t="s">
        <v>5</v>
      </c>
      <c r="H410" s="27" t="s">
        <v>53</v>
      </c>
      <c r="I410" s="43"/>
      <c r="J410" s="2">
        <f>J411</f>
        <v>15653.400000000001</v>
      </c>
    </row>
    <row r="411" spans="2:10" ht="27.75" customHeight="1">
      <c r="B411" s="41" t="s">
        <v>168</v>
      </c>
      <c r="C411" s="10" t="s">
        <v>30</v>
      </c>
      <c r="D411" s="10" t="s">
        <v>9</v>
      </c>
      <c r="E411" s="26" t="s">
        <v>7</v>
      </c>
      <c r="F411" s="27" t="s">
        <v>55</v>
      </c>
      <c r="G411" s="27" t="s">
        <v>5</v>
      </c>
      <c r="H411" s="27" t="s">
        <v>53</v>
      </c>
      <c r="I411" s="43"/>
      <c r="J411" s="2">
        <f>J412+J417+J423+J420</f>
        <v>15653.400000000001</v>
      </c>
    </row>
    <row r="412" spans="2:10" ht="45.75" customHeight="1">
      <c r="B412" s="41" t="s">
        <v>169</v>
      </c>
      <c r="C412" s="10" t="s">
        <v>30</v>
      </c>
      <c r="D412" s="10" t="s">
        <v>9</v>
      </c>
      <c r="E412" s="54" t="s">
        <v>7</v>
      </c>
      <c r="F412" s="54" t="s">
        <v>55</v>
      </c>
      <c r="G412" s="54" t="s">
        <v>4</v>
      </c>
      <c r="H412" s="54" t="s">
        <v>53</v>
      </c>
      <c r="I412" s="37"/>
      <c r="J412" s="2">
        <f>J413+J415</f>
        <v>9178.7</v>
      </c>
    </row>
    <row r="413" spans="2:10" ht="25.5">
      <c r="B413" s="48" t="s">
        <v>114</v>
      </c>
      <c r="C413" s="10" t="s">
        <v>30</v>
      </c>
      <c r="D413" s="10" t="s">
        <v>9</v>
      </c>
      <c r="E413" s="26" t="s">
        <v>7</v>
      </c>
      <c r="F413" s="27" t="s">
        <v>55</v>
      </c>
      <c r="G413" s="27" t="s">
        <v>4</v>
      </c>
      <c r="H413" s="27" t="s">
        <v>170</v>
      </c>
      <c r="I413" s="43"/>
      <c r="J413" s="2">
        <f>J414</f>
        <v>5977</v>
      </c>
    </row>
    <row r="414" spans="2:10" ht="15" customHeight="1">
      <c r="B414" s="9" t="s">
        <v>70</v>
      </c>
      <c r="C414" s="10" t="s">
        <v>30</v>
      </c>
      <c r="D414" s="10" t="s">
        <v>9</v>
      </c>
      <c r="E414" s="54" t="s">
        <v>7</v>
      </c>
      <c r="F414" s="54" t="s">
        <v>55</v>
      </c>
      <c r="G414" s="54" t="s">
        <v>4</v>
      </c>
      <c r="H414" s="54" t="s">
        <v>170</v>
      </c>
      <c r="I414" s="37" t="s">
        <v>135</v>
      </c>
      <c r="J414" s="2">
        <f>'Приложение 6 2021 год'!K57</f>
        <v>5977</v>
      </c>
    </row>
    <row r="415" spans="2:10" ht="47.25" customHeight="1">
      <c r="B415" s="39" t="s">
        <v>298</v>
      </c>
      <c r="C415" s="10" t="s">
        <v>30</v>
      </c>
      <c r="D415" s="10" t="s">
        <v>9</v>
      </c>
      <c r="E415" s="26" t="s">
        <v>7</v>
      </c>
      <c r="F415" s="27" t="s">
        <v>55</v>
      </c>
      <c r="G415" s="27" t="s">
        <v>4</v>
      </c>
      <c r="H415" s="34" t="s">
        <v>299</v>
      </c>
      <c r="I415" s="37"/>
      <c r="J415" s="2">
        <f>J416</f>
        <v>3201.7</v>
      </c>
    </row>
    <row r="416" spans="2:10" s="201" customFormat="1" ht="20.25" customHeight="1">
      <c r="B416" s="39" t="s">
        <v>70</v>
      </c>
      <c r="C416" s="10" t="s">
        <v>30</v>
      </c>
      <c r="D416" s="10" t="s">
        <v>9</v>
      </c>
      <c r="E416" s="54" t="s">
        <v>7</v>
      </c>
      <c r="F416" s="54" t="s">
        <v>55</v>
      </c>
      <c r="G416" s="54" t="s">
        <v>4</v>
      </c>
      <c r="H416" s="54" t="s">
        <v>299</v>
      </c>
      <c r="I416" s="37" t="s">
        <v>135</v>
      </c>
      <c r="J416" s="2">
        <f>'Приложение 6 2021 год'!K59</f>
        <v>3201.7</v>
      </c>
    </row>
    <row r="417" spans="2:10" s="201" customFormat="1" ht="39" customHeight="1">
      <c r="B417" s="56" t="s">
        <v>368</v>
      </c>
      <c r="C417" s="32" t="s">
        <v>30</v>
      </c>
      <c r="D417" s="32" t="s">
        <v>9</v>
      </c>
      <c r="E417" s="71" t="s">
        <v>7</v>
      </c>
      <c r="F417" s="72" t="s">
        <v>55</v>
      </c>
      <c r="G417" s="72" t="s">
        <v>7</v>
      </c>
      <c r="H417" s="73" t="s">
        <v>53</v>
      </c>
      <c r="I417" s="33"/>
      <c r="J417" s="15">
        <f>J418</f>
        <v>1252.6</v>
      </c>
    </row>
    <row r="418" spans="2:10" s="201" customFormat="1" ht="38.25" customHeight="1">
      <c r="B418" s="31" t="s">
        <v>114</v>
      </c>
      <c r="C418" s="32" t="s">
        <v>30</v>
      </c>
      <c r="D418" s="32" t="s">
        <v>9</v>
      </c>
      <c r="E418" s="71" t="s">
        <v>7</v>
      </c>
      <c r="F418" s="72" t="s">
        <v>55</v>
      </c>
      <c r="G418" s="72" t="s">
        <v>7</v>
      </c>
      <c r="H418" s="72" t="s">
        <v>170</v>
      </c>
      <c r="I418" s="33"/>
      <c r="J418" s="15">
        <f>J419</f>
        <v>1252.6</v>
      </c>
    </row>
    <row r="419" spans="2:10" s="201" customFormat="1" ht="20.25" customHeight="1">
      <c r="B419" s="56" t="s">
        <v>70</v>
      </c>
      <c r="C419" s="32" t="s">
        <v>30</v>
      </c>
      <c r="D419" s="32" t="s">
        <v>9</v>
      </c>
      <c r="E419" s="224" t="s">
        <v>7</v>
      </c>
      <c r="F419" s="224" t="s">
        <v>55</v>
      </c>
      <c r="G419" s="224" t="s">
        <v>7</v>
      </c>
      <c r="H419" s="224" t="s">
        <v>170</v>
      </c>
      <c r="I419" s="33" t="s">
        <v>135</v>
      </c>
      <c r="J419" s="15">
        <f>'Приложение 6 2021 год'!K62</f>
        <v>1252.6</v>
      </c>
    </row>
    <row r="420" spans="2:10" s="201" customFormat="1" ht="20.25" customHeight="1">
      <c r="B420" s="31" t="s">
        <v>369</v>
      </c>
      <c r="C420" s="32" t="s">
        <v>30</v>
      </c>
      <c r="D420" s="57" t="s">
        <v>9</v>
      </c>
      <c r="E420" s="208" t="s">
        <v>7</v>
      </c>
      <c r="F420" s="141" t="s">
        <v>55</v>
      </c>
      <c r="G420" s="141" t="s">
        <v>11</v>
      </c>
      <c r="H420" s="209" t="s">
        <v>53</v>
      </c>
      <c r="I420" s="150"/>
      <c r="J420" s="15">
        <f>J421</f>
        <v>180</v>
      </c>
    </row>
    <row r="421" spans="2:10" s="201" customFormat="1" ht="20.25" customHeight="1">
      <c r="B421" s="31" t="s">
        <v>508</v>
      </c>
      <c r="C421" s="32" t="s">
        <v>30</v>
      </c>
      <c r="D421" s="32" t="s">
        <v>9</v>
      </c>
      <c r="E421" s="236" t="s">
        <v>7</v>
      </c>
      <c r="F421" s="237" t="s">
        <v>55</v>
      </c>
      <c r="G421" s="237" t="s">
        <v>11</v>
      </c>
      <c r="H421" s="237" t="s">
        <v>170</v>
      </c>
      <c r="I421" s="33"/>
      <c r="J421" s="15">
        <f>J422</f>
        <v>180</v>
      </c>
    </row>
    <row r="422" spans="2:10" s="201" customFormat="1" ht="20.25" customHeight="1">
      <c r="B422" s="229" t="s">
        <v>70</v>
      </c>
      <c r="C422" s="32" t="s">
        <v>30</v>
      </c>
      <c r="D422" s="32" t="s">
        <v>9</v>
      </c>
      <c r="E422" s="224" t="s">
        <v>7</v>
      </c>
      <c r="F422" s="224" t="s">
        <v>55</v>
      </c>
      <c r="G422" s="224" t="s">
        <v>11</v>
      </c>
      <c r="H422" s="224" t="s">
        <v>170</v>
      </c>
      <c r="I422" s="33" t="s">
        <v>135</v>
      </c>
      <c r="J422" s="15">
        <f>'Приложение 6 2021 год'!K65</f>
        <v>180</v>
      </c>
    </row>
    <row r="423" spans="2:10" s="201" customFormat="1" ht="33" customHeight="1">
      <c r="B423" s="156" t="s">
        <v>383</v>
      </c>
      <c r="C423" s="10" t="s">
        <v>30</v>
      </c>
      <c r="D423" s="11" t="s">
        <v>9</v>
      </c>
      <c r="E423" s="154" t="s">
        <v>7</v>
      </c>
      <c r="F423" s="91" t="s">
        <v>55</v>
      </c>
      <c r="G423" s="91" t="s">
        <v>384</v>
      </c>
      <c r="H423" s="155" t="s">
        <v>53</v>
      </c>
      <c r="I423" s="152"/>
      <c r="J423" s="2">
        <f>J424</f>
        <v>5042.1</v>
      </c>
    </row>
    <row r="424" spans="2:10" s="201" customFormat="1" ht="48" customHeight="1">
      <c r="B424" s="156" t="s">
        <v>385</v>
      </c>
      <c r="C424" s="10" t="s">
        <v>30</v>
      </c>
      <c r="D424" s="10" t="s">
        <v>9</v>
      </c>
      <c r="E424" s="54" t="s">
        <v>7</v>
      </c>
      <c r="F424" s="54" t="s">
        <v>55</v>
      </c>
      <c r="G424" s="54" t="s">
        <v>384</v>
      </c>
      <c r="H424" s="54" t="s">
        <v>386</v>
      </c>
      <c r="I424" s="37"/>
      <c r="J424" s="2">
        <f>J425</f>
        <v>5042.1</v>
      </c>
    </row>
    <row r="425" spans="2:10" s="201" customFormat="1" ht="20.25" customHeight="1">
      <c r="B425" s="156" t="s">
        <v>70</v>
      </c>
      <c r="C425" s="10" t="s">
        <v>30</v>
      </c>
      <c r="D425" s="11" t="s">
        <v>9</v>
      </c>
      <c r="E425" s="154" t="s">
        <v>7</v>
      </c>
      <c r="F425" s="91" t="s">
        <v>55</v>
      </c>
      <c r="G425" s="91" t="s">
        <v>384</v>
      </c>
      <c r="H425" s="155" t="s">
        <v>386</v>
      </c>
      <c r="I425" s="152" t="s">
        <v>135</v>
      </c>
      <c r="J425" s="2">
        <f>'Приложение 6 2021 год'!K68</f>
        <v>5042.1</v>
      </c>
    </row>
    <row r="426" spans="2:10" s="201" customFormat="1" ht="17.25" customHeight="1">
      <c r="B426" s="49" t="s">
        <v>409</v>
      </c>
      <c r="C426" s="45" t="s">
        <v>30</v>
      </c>
      <c r="D426" s="45" t="s">
        <v>30</v>
      </c>
      <c r="E426" s="26"/>
      <c r="F426" s="27"/>
      <c r="G426" s="27"/>
      <c r="H426" s="27"/>
      <c r="I426" s="37"/>
      <c r="J426" s="46">
        <f>J427+J435</f>
        <v>1085</v>
      </c>
    </row>
    <row r="427" spans="2:10" s="201" customFormat="1" ht="42.75" customHeight="1">
      <c r="B427" s="41" t="s">
        <v>142</v>
      </c>
      <c r="C427" s="10" t="s">
        <v>30</v>
      </c>
      <c r="D427" s="10" t="s">
        <v>30</v>
      </c>
      <c r="E427" s="26" t="s">
        <v>4</v>
      </c>
      <c r="F427" s="27" t="s">
        <v>52</v>
      </c>
      <c r="G427" s="27" t="s">
        <v>5</v>
      </c>
      <c r="H427" s="27" t="s">
        <v>53</v>
      </c>
      <c r="I427" s="60"/>
      <c r="J427" s="38">
        <f>J428</f>
        <v>650</v>
      </c>
    </row>
    <row r="428" spans="2:10" s="201" customFormat="1" ht="45" customHeight="1">
      <c r="B428" s="9" t="s">
        <v>162</v>
      </c>
      <c r="C428" s="10" t="s">
        <v>30</v>
      </c>
      <c r="D428" s="10" t="s">
        <v>30</v>
      </c>
      <c r="E428" s="11" t="s">
        <v>4</v>
      </c>
      <c r="F428" s="12" t="s">
        <v>3</v>
      </c>
      <c r="G428" s="12" t="s">
        <v>5</v>
      </c>
      <c r="H428" s="13" t="s">
        <v>53</v>
      </c>
      <c r="I428" s="43"/>
      <c r="J428" s="2">
        <f>J429+J432</f>
        <v>650</v>
      </c>
    </row>
    <row r="429" spans="2:10" s="201" customFormat="1" ht="33.75" customHeight="1">
      <c r="B429" s="78" t="s">
        <v>171</v>
      </c>
      <c r="C429" s="10" t="s">
        <v>30</v>
      </c>
      <c r="D429" s="10" t="s">
        <v>30</v>
      </c>
      <c r="E429" s="54" t="s">
        <v>4</v>
      </c>
      <c r="F429" s="54" t="s">
        <v>3</v>
      </c>
      <c r="G429" s="54" t="s">
        <v>9</v>
      </c>
      <c r="H429" s="54" t="s">
        <v>53</v>
      </c>
      <c r="I429" s="43"/>
      <c r="J429" s="2">
        <f>J430</f>
        <v>200</v>
      </c>
    </row>
    <row r="430" spans="2:10" s="201" customFormat="1" ht="18.75" customHeight="1">
      <c r="B430" s="41" t="s">
        <v>172</v>
      </c>
      <c r="C430" s="10" t="s">
        <v>30</v>
      </c>
      <c r="D430" s="10" t="s">
        <v>30</v>
      </c>
      <c r="E430" s="26" t="s">
        <v>4</v>
      </c>
      <c r="F430" s="27" t="s">
        <v>3</v>
      </c>
      <c r="G430" s="27" t="s">
        <v>9</v>
      </c>
      <c r="H430" s="34" t="s">
        <v>173</v>
      </c>
      <c r="I430" s="37"/>
      <c r="J430" s="2">
        <f>J431</f>
        <v>200</v>
      </c>
    </row>
    <row r="431" spans="2:10" s="201" customFormat="1" ht="18.75" customHeight="1">
      <c r="B431" s="116" t="s">
        <v>70</v>
      </c>
      <c r="C431" s="10" t="s">
        <v>30</v>
      </c>
      <c r="D431" s="10" t="s">
        <v>30</v>
      </c>
      <c r="E431" s="54" t="s">
        <v>4</v>
      </c>
      <c r="F431" s="54" t="s">
        <v>3</v>
      </c>
      <c r="G431" s="54" t="s">
        <v>9</v>
      </c>
      <c r="H431" s="54" t="s">
        <v>173</v>
      </c>
      <c r="I431" s="37" t="s">
        <v>135</v>
      </c>
      <c r="J431" s="2">
        <f>'Приложение 6 2021 год'!K623</f>
        <v>200</v>
      </c>
    </row>
    <row r="432" spans="2:10" s="201" customFormat="1" ht="48.75" customHeight="1">
      <c r="B432" s="184" t="s">
        <v>296</v>
      </c>
      <c r="C432" s="13" t="s">
        <v>30</v>
      </c>
      <c r="D432" s="10" t="s">
        <v>30</v>
      </c>
      <c r="E432" s="90" t="s">
        <v>4</v>
      </c>
      <c r="F432" s="91" t="s">
        <v>3</v>
      </c>
      <c r="G432" s="91" t="s">
        <v>11</v>
      </c>
      <c r="H432" s="84" t="s">
        <v>173</v>
      </c>
      <c r="I432" s="37"/>
      <c r="J432" s="2">
        <f>J433</f>
        <v>450</v>
      </c>
    </row>
    <row r="433" spans="2:10" s="201" customFormat="1" ht="27" customHeight="1">
      <c r="B433" s="249" t="s">
        <v>297</v>
      </c>
      <c r="C433" s="13" t="s">
        <v>30</v>
      </c>
      <c r="D433" s="10" t="s">
        <v>30</v>
      </c>
      <c r="E433" s="90" t="s">
        <v>4</v>
      </c>
      <c r="F433" s="91" t="s">
        <v>3</v>
      </c>
      <c r="G433" s="91" t="s">
        <v>11</v>
      </c>
      <c r="H433" s="84" t="s">
        <v>173</v>
      </c>
      <c r="I433" s="37"/>
      <c r="J433" s="2">
        <f>J434</f>
        <v>450</v>
      </c>
    </row>
    <row r="434" spans="2:10" s="201" customFormat="1" ht="25.5" customHeight="1">
      <c r="B434" s="249" t="s">
        <v>70</v>
      </c>
      <c r="C434" s="13" t="s">
        <v>30</v>
      </c>
      <c r="D434" s="10" t="s">
        <v>30</v>
      </c>
      <c r="E434" s="54" t="s">
        <v>4</v>
      </c>
      <c r="F434" s="54" t="s">
        <v>3</v>
      </c>
      <c r="G434" s="54" t="s">
        <v>11</v>
      </c>
      <c r="H434" s="54" t="s">
        <v>173</v>
      </c>
      <c r="I434" s="37" t="s">
        <v>135</v>
      </c>
      <c r="J434" s="2">
        <f>'Приложение 6 2021 год'!K626</f>
        <v>450</v>
      </c>
    </row>
    <row r="435" spans="2:10" s="201" customFormat="1" ht="45" customHeight="1">
      <c r="B435" s="115" t="s">
        <v>129</v>
      </c>
      <c r="C435" s="11" t="s">
        <v>30</v>
      </c>
      <c r="D435" s="11" t="s">
        <v>30</v>
      </c>
      <c r="E435" s="26" t="s">
        <v>7</v>
      </c>
      <c r="F435" s="27" t="s">
        <v>52</v>
      </c>
      <c r="G435" s="27" t="s">
        <v>5</v>
      </c>
      <c r="H435" s="27" t="s">
        <v>53</v>
      </c>
      <c r="I435" s="37"/>
      <c r="J435" s="2">
        <f>J436</f>
        <v>435</v>
      </c>
    </row>
    <row r="436" spans="2:10" s="201" customFormat="1" ht="21.75" customHeight="1">
      <c r="B436" s="41" t="s">
        <v>174</v>
      </c>
      <c r="C436" s="11" t="s">
        <v>30</v>
      </c>
      <c r="D436" s="10" t="s">
        <v>30</v>
      </c>
      <c r="E436" s="27" t="s">
        <v>7</v>
      </c>
      <c r="F436" s="27" t="s">
        <v>175</v>
      </c>
      <c r="G436" s="27" t="s">
        <v>5</v>
      </c>
      <c r="H436" s="34" t="s">
        <v>53</v>
      </c>
      <c r="I436" s="80"/>
      <c r="J436" s="2">
        <f>J437+J440+J443+J446+J449</f>
        <v>435</v>
      </c>
    </row>
    <row r="437" spans="2:10" s="201" customFormat="1" ht="26.25" customHeight="1">
      <c r="B437" s="41" t="s">
        <v>176</v>
      </c>
      <c r="C437" s="11" t="s">
        <v>30</v>
      </c>
      <c r="D437" s="10" t="s">
        <v>30</v>
      </c>
      <c r="E437" s="54" t="s">
        <v>7</v>
      </c>
      <c r="F437" s="54" t="s">
        <v>175</v>
      </c>
      <c r="G437" s="54" t="s">
        <v>4</v>
      </c>
      <c r="H437" s="54" t="s">
        <v>53</v>
      </c>
      <c r="I437" s="80"/>
      <c r="J437" s="2">
        <f>J438</f>
        <v>50</v>
      </c>
    </row>
    <row r="438" spans="2:10" s="201" customFormat="1" ht="25.5" customHeight="1">
      <c r="B438" s="41" t="s">
        <v>177</v>
      </c>
      <c r="C438" s="11" t="s">
        <v>30</v>
      </c>
      <c r="D438" s="10" t="s">
        <v>30</v>
      </c>
      <c r="E438" s="27" t="s">
        <v>7</v>
      </c>
      <c r="F438" s="27" t="s">
        <v>175</v>
      </c>
      <c r="G438" s="27" t="s">
        <v>4</v>
      </c>
      <c r="H438" s="34" t="s">
        <v>178</v>
      </c>
      <c r="I438" s="80"/>
      <c r="J438" s="2">
        <f>J439</f>
        <v>50</v>
      </c>
    </row>
    <row r="439" spans="2:10" s="201" customFormat="1" ht="27" customHeight="1">
      <c r="B439" s="9" t="s">
        <v>63</v>
      </c>
      <c r="C439" s="11" t="s">
        <v>30</v>
      </c>
      <c r="D439" s="10" t="s">
        <v>30</v>
      </c>
      <c r="E439" s="54" t="s">
        <v>7</v>
      </c>
      <c r="F439" s="54" t="s">
        <v>175</v>
      </c>
      <c r="G439" s="54" t="s">
        <v>4</v>
      </c>
      <c r="H439" s="54" t="s">
        <v>178</v>
      </c>
      <c r="I439" s="40">
        <v>240</v>
      </c>
      <c r="J439" s="2">
        <f>'Приложение 6 2021 год'!K74</f>
        <v>50</v>
      </c>
    </row>
    <row r="440" spans="2:10" s="201" customFormat="1" ht="43.5" customHeight="1">
      <c r="B440" s="41" t="s">
        <v>179</v>
      </c>
      <c r="C440" s="11" t="s">
        <v>30</v>
      </c>
      <c r="D440" s="10" t="s">
        <v>30</v>
      </c>
      <c r="E440" s="27" t="s">
        <v>7</v>
      </c>
      <c r="F440" s="27" t="s">
        <v>175</v>
      </c>
      <c r="G440" s="27" t="s">
        <v>7</v>
      </c>
      <c r="H440" s="34" t="s">
        <v>53</v>
      </c>
      <c r="I440" s="40"/>
      <c r="J440" s="2">
        <f>J441</f>
        <v>187</v>
      </c>
    </row>
    <row r="441" spans="2:10" s="201" customFormat="1" ht="30" customHeight="1">
      <c r="B441" s="41" t="s">
        <v>177</v>
      </c>
      <c r="C441" s="11" t="s">
        <v>30</v>
      </c>
      <c r="D441" s="10" t="s">
        <v>30</v>
      </c>
      <c r="E441" s="54" t="s">
        <v>7</v>
      </c>
      <c r="F441" s="54" t="s">
        <v>175</v>
      </c>
      <c r="G441" s="54" t="s">
        <v>7</v>
      </c>
      <c r="H441" s="54" t="s">
        <v>178</v>
      </c>
      <c r="I441" s="40"/>
      <c r="J441" s="2">
        <f>J442</f>
        <v>187</v>
      </c>
    </row>
    <row r="442" spans="2:10" s="201" customFormat="1" ht="27" customHeight="1">
      <c r="B442" s="9" t="s">
        <v>63</v>
      </c>
      <c r="C442" s="11" t="s">
        <v>30</v>
      </c>
      <c r="D442" s="10" t="s">
        <v>30</v>
      </c>
      <c r="E442" s="27" t="s">
        <v>7</v>
      </c>
      <c r="F442" s="27" t="s">
        <v>175</v>
      </c>
      <c r="G442" s="27" t="s">
        <v>7</v>
      </c>
      <c r="H442" s="34" t="s">
        <v>178</v>
      </c>
      <c r="I442" s="40">
        <v>240</v>
      </c>
      <c r="J442" s="2">
        <f>'Приложение 6 2021 год'!K77</f>
        <v>187</v>
      </c>
    </row>
    <row r="443" spans="2:10" s="201" customFormat="1" ht="37.5" customHeight="1">
      <c r="B443" s="9" t="s">
        <v>180</v>
      </c>
      <c r="C443" s="11" t="s">
        <v>30</v>
      </c>
      <c r="D443" s="10" t="s">
        <v>30</v>
      </c>
      <c r="E443" s="54" t="s">
        <v>7</v>
      </c>
      <c r="F443" s="54" t="s">
        <v>175</v>
      </c>
      <c r="G443" s="54" t="s">
        <v>9</v>
      </c>
      <c r="H443" s="54" t="s">
        <v>53</v>
      </c>
      <c r="I443" s="40"/>
      <c r="J443" s="2">
        <f>J444</f>
        <v>14.3</v>
      </c>
    </row>
    <row r="444" spans="2:10" s="201" customFormat="1" ht="29.25" customHeight="1">
      <c r="B444" s="41" t="s">
        <v>177</v>
      </c>
      <c r="C444" s="11" t="s">
        <v>30</v>
      </c>
      <c r="D444" s="10" t="s">
        <v>30</v>
      </c>
      <c r="E444" s="27" t="s">
        <v>7</v>
      </c>
      <c r="F444" s="27" t="s">
        <v>175</v>
      </c>
      <c r="G444" s="27" t="s">
        <v>9</v>
      </c>
      <c r="H444" s="34" t="s">
        <v>178</v>
      </c>
      <c r="I444" s="40"/>
      <c r="J444" s="2">
        <f>J445</f>
        <v>14.3</v>
      </c>
    </row>
    <row r="445" spans="2:10" s="201" customFormat="1" ht="28.5" customHeight="1">
      <c r="B445" s="9" t="s">
        <v>63</v>
      </c>
      <c r="C445" s="11" t="s">
        <v>30</v>
      </c>
      <c r="D445" s="10" t="s">
        <v>30</v>
      </c>
      <c r="E445" s="54" t="s">
        <v>7</v>
      </c>
      <c r="F445" s="54" t="s">
        <v>175</v>
      </c>
      <c r="G445" s="54" t="s">
        <v>9</v>
      </c>
      <c r="H445" s="54" t="s">
        <v>178</v>
      </c>
      <c r="I445" s="40">
        <v>240</v>
      </c>
      <c r="J445" s="2">
        <f>'Приложение 6 2021 год'!K80</f>
        <v>14.3</v>
      </c>
    </row>
    <row r="446" spans="2:10" s="201" customFormat="1" ht="45" customHeight="1">
      <c r="B446" s="9" t="s">
        <v>181</v>
      </c>
      <c r="C446" s="11" t="s">
        <v>30</v>
      </c>
      <c r="D446" s="10" t="s">
        <v>30</v>
      </c>
      <c r="E446" s="27" t="s">
        <v>7</v>
      </c>
      <c r="F446" s="27" t="s">
        <v>175</v>
      </c>
      <c r="G446" s="27" t="s">
        <v>11</v>
      </c>
      <c r="H446" s="34" t="s">
        <v>53</v>
      </c>
      <c r="I446" s="40"/>
      <c r="J446" s="2">
        <f>J447</f>
        <v>105.7</v>
      </c>
    </row>
    <row r="447" spans="2:10" s="201" customFormat="1" ht="27.75" customHeight="1">
      <c r="B447" s="41" t="s">
        <v>177</v>
      </c>
      <c r="C447" s="11" t="s">
        <v>30</v>
      </c>
      <c r="D447" s="10" t="s">
        <v>30</v>
      </c>
      <c r="E447" s="54" t="s">
        <v>7</v>
      </c>
      <c r="F447" s="54" t="s">
        <v>175</v>
      </c>
      <c r="G447" s="54" t="s">
        <v>11</v>
      </c>
      <c r="H447" s="54" t="s">
        <v>178</v>
      </c>
      <c r="I447" s="40"/>
      <c r="J447" s="2">
        <f>J448</f>
        <v>105.7</v>
      </c>
    </row>
    <row r="448" spans="2:10" s="201" customFormat="1" ht="31.5" customHeight="1">
      <c r="B448" s="9" t="s">
        <v>63</v>
      </c>
      <c r="C448" s="11" t="s">
        <v>30</v>
      </c>
      <c r="D448" s="10" t="s">
        <v>30</v>
      </c>
      <c r="E448" s="27" t="s">
        <v>7</v>
      </c>
      <c r="F448" s="27" t="s">
        <v>175</v>
      </c>
      <c r="G448" s="27" t="s">
        <v>11</v>
      </c>
      <c r="H448" s="34" t="s">
        <v>178</v>
      </c>
      <c r="I448" s="40">
        <v>240</v>
      </c>
      <c r="J448" s="2">
        <f>'Приложение 6 2021 год'!K83</f>
        <v>105.7</v>
      </c>
    </row>
    <row r="449" spans="2:10" s="201" customFormat="1" ht="30" customHeight="1">
      <c r="B449" s="9" t="s">
        <v>182</v>
      </c>
      <c r="C449" s="11" t="s">
        <v>30</v>
      </c>
      <c r="D449" s="10" t="s">
        <v>30</v>
      </c>
      <c r="E449" s="54" t="s">
        <v>7</v>
      </c>
      <c r="F449" s="54" t="s">
        <v>175</v>
      </c>
      <c r="G449" s="54" t="s">
        <v>13</v>
      </c>
      <c r="H449" s="54" t="s">
        <v>53</v>
      </c>
      <c r="I449" s="40"/>
      <c r="J449" s="2">
        <f>J450</f>
        <v>78</v>
      </c>
    </row>
    <row r="450" spans="2:10" s="201" customFormat="1" ht="32.25" customHeight="1">
      <c r="B450" s="41" t="s">
        <v>177</v>
      </c>
      <c r="C450" s="57" t="s">
        <v>30</v>
      </c>
      <c r="D450" s="32" t="s">
        <v>30</v>
      </c>
      <c r="E450" s="27" t="s">
        <v>7</v>
      </c>
      <c r="F450" s="27" t="s">
        <v>175</v>
      </c>
      <c r="G450" s="27" t="s">
        <v>13</v>
      </c>
      <c r="H450" s="34" t="s">
        <v>178</v>
      </c>
      <c r="I450" s="40"/>
      <c r="J450" s="15">
        <f>J451</f>
        <v>78</v>
      </c>
    </row>
    <row r="451" spans="2:10" s="201" customFormat="1" ht="18" customHeight="1">
      <c r="B451" s="9" t="s">
        <v>70</v>
      </c>
      <c r="C451" s="57" t="s">
        <v>30</v>
      </c>
      <c r="D451" s="32" t="s">
        <v>30</v>
      </c>
      <c r="E451" s="27" t="s">
        <v>7</v>
      </c>
      <c r="F451" s="27" t="s">
        <v>175</v>
      </c>
      <c r="G451" s="27" t="s">
        <v>13</v>
      </c>
      <c r="H451" s="34" t="s">
        <v>178</v>
      </c>
      <c r="I451" s="40">
        <v>610</v>
      </c>
      <c r="J451" s="15">
        <f>'Приложение 6 2021 год'!K86</f>
        <v>78</v>
      </c>
    </row>
    <row r="452" spans="2:10" s="201" customFormat="1" ht="19.5" customHeight="1">
      <c r="B452" s="49" t="s">
        <v>183</v>
      </c>
      <c r="C452" s="45" t="s">
        <v>30</v>
      </c>
      <c r="D452" s="45" t="s">
        <v>20</v>
      </c>
      <c r="E452" s="26"/>
      <c r="F452" s="27"/>
      <c r="G452" s="27"/>
      <c r="H452" s="27"/>
      <c r="I452" s="187"/>
      <c r="J452" s="186">
        <f>J453+J466</f>
        <v>7417.61</v>
      </c>
    </row>
    <row r="453" spans="2:10" s="201" customFormat="1" ht="45.75" customHeight="1">
      <c r="B453" s="41" t="s">
        <v>142</v>
      </c>
      <c r="C453" s="10" t="s">
        <v>30</v>
      </c>
      <c r="D453" s="10" t="s">
        <v>20</v>
      </c>
      <c r="E453" s="26" t="s">
        <v>4</v>
      </c>
      <c r="F453" s="27" t="s">
        <v>52</v>
      </c>
      <c r="G453" s="27" t="s">
        <v>5</v>
      </c>
      <c r="H453" s="27" t="s">
        <v>53</v>
      </c>
      <c r="I453" s="60"/>
      <c r="J453" s="38">
        <f>J454+J458</f>
        <v>7353.4</v>
      </c>
    </row>
    <row r="454" spans="2:10" s="201" customFormat="1" ht="40.5" customHeight="1">
      <c r="B454" s="9" t="s">
        <v>156</v>
      </c>
      <c r="C454" s="10" t="s">
        <v>30</v>
      </c>
      <c r="D454" s="10" t="s">
        <v>20</v>
      </c>
      <c r="E454" s="26" t="s">
        <v>4</v>
      </c>
      <c r="F454" s="27" t="s">
        <v>62</v>
      </c>
      <c r="G454" s="27" t="s">
        <v>5</v>
      </c>
      <c r="H454" s="34" t="s">
        <v>53</v>
      </c>
      <c r="I454" s="43"/>
      <c r="J454" s="2">
        <f>J455</f>
        <v>2788.1</v>
      </c>
    </row>
    <row r="455" spans="2:10" s="201" customFormat="1" ht="79.5" customHeight="1">
      <c r="B455" s="78" t="s">
        <v>157</v>
      </c>
      <c r="C455" s="10" t="s">
        <v>30</v>
      </c>
      <c r="D455" s="10" t="s">
        <v>20</v>
      </c>
      <c r="E455" s="54" t="s">
        <v>4</v>
      </c>
      <c r="F455" s="54" t="s">
        <v>62</v>
      </c>
      <c r="G455" s="54" t="s">
        <v>4</v>
      </c>
      <c r="H455" s="54" t="s">
        <v>53</v>
      </c>
      <c r="I455" s="43"/>
      <c r="J455" s="2">
        <f>J456</f>
        <v>2788.1</v>
      </c>
    </row>
    <row r="456" spans="2:10" s="201" customFormat="1" ht="36" customHeight="1">
      <c r="B456" s="9" t="s">
        <v>145</v>
      </c>
      <c r="C456" s="10" t="s">
        <v>30</v>
      </c>
      <c r="D456" s="10" t="s">
        <v>20</v>
      </c>
      <c r="E456" s="11" t="s">
        <v>4</v>
      </c>
      <c r="F456" s="12" t="s">
        <v>62</v>
      </c>
      <c r="G456" s="12" t="s">
        <v>4</v>
      </c>
      <c r="H456" s="13" t="s">
        <v>146</v>
      </c>
      <c r="I456" s="43"/>
      <c r="J456" s="2">
        <f>J457</f>
        <v>2788.1</v>
      </c>
    </row>
    <row r="457" spans="2:10" s="201" customFormat="1" ht="28.5" customHeight="1">
      <c r="B457" s="9" t="s">
        <v>63</v>
      </c>
      <c r="C457" s="10" t="s">
        <v>30</v>
      </c>
      <c r="D457" s="10" t="s">
        <v>20</v>
      </c>
      <c r="E457" s="11" t="s">
        <v>4</v>
      </c>
      <c r="F457" s="12" t="s">
        <v>62</v>
      </c>
      <c r="G457" s="12" t="s">
        <v>4</v>
      </c>
      <c r="H457" s="13" t="s">
        <v>146</v>
      </c>
      <c r="I457" s="43">
        <v>240</v>
      </c>
      <c r="J457" s="2">
        <f>'Приложение 6 2021 год'!K632</f>
        <v>2788.1</v>
      </c>
    </row>
    <row r="458" spans="2:10" s="201" customFormat="1" ht="38.25">
      <c r="B458" s="9" t="s">
        <v>184</v>
      </c>
      <c r="C458" s="10" t="s">
        <v>30</v>
      </c>
      <c r="D458" s="10" t="s">
        <v>20</v>
      </c>
      <c r="E458" s="26" t="s">
        <v>4</v>
      </c>
      <c r="F458" s="27" t="s">
        <v>185</v>
      </c>
      <c r="G458" s="27" t="s">
        <v>5</v>
      </c>
      <c r="H458" s="34" t="s">
        <v>53</v>
      </c>
      <c r="I458" s="43"/>
      <c r="J458" s="2">
        <f>J459</f>
        <v>4565.3</v>
      </c>
    </row>
    <row r="459" spans="2:10" s="201" customFormat="1" ht="30.75" customHeight="1">
      <c r="B459" s="78" t="s">
        <v>186</v>
      </c>
      <c r="C459" s="10" t="s">
        <v>30</v>
      </c>
      <c r="D459" s="10" t="s">
        <v>20</v>
      </c>
      <c r="E459" s="54" t="s">
        <v>4</v>
      </c>
      <c r="F459" s="54" t="s">
        <v>185</v>
      </c>
      <c r="G459" s="54" t="s">
        <v>4</v>
      </c>
      <c r="H459" s="54" t="s">
        <v>53</v>
      </c>
      <c r="I459" s="37"/>
      <c r="J459" s="2">
        <f>J460+J464</f>
        <v>4565.3</v>
      </c>
    </row>
    <row r="460" spans="2:10" s="201" customFormat="1" ht="24.75" customHeight="1">
      <c r="B460" s="9" t="s">
        <v>187</v>
      </c>
      <c r="C460" s="10" t="s">
        <v>30</v>
      </c>
      <c r="D460" s="10" t="s">
        <v>20</v>
      </c>
      <c r="E460" s="26" t="s">
        <v>4</v>
      </c>
      <c r="F460" s="27" t="s">
        <v>185</v>
      </c>
      <c r="G460" s="27" t="s">
        <v>4</v>
      </c>
      <c r="H460" s="34" t="s">
        <v>57</v>
      </c>
      <c r="I460" s="37"/>
      <c r="J460" s="2">
        <f>J461+J462+J463</f>
        <v>3857</v>
      </c>
    </row>
    <row r="461" spans="2:10" s="201" customFormat="1" ht="33.75" customHeight="1">
      <c r="B461" s="9" t="s">
        <v>58</v>
      </c>
      <c r="C461" s="10" t="s">
        <v>30</v>
      </c>
      <c r="D461" s="10" t="s">
        <v>20</v>
      </c>
      <c r="E461" s="54" t="s">
        <v>4</v>
      </c>
      <c r="F461" s="54" t="s">
        <v>185</v>
      </c>
      <c r="G461" s="54" t="s">
        <v>4</v>
      </c>
      <c r="H461" s="54" t="s">
        <v>57</v>
      </c>
      <c r="I461" s="37" t="s">
        <v>59</v>
      </c>
      <c r="J461" s="2">
        <f>'Приложение 6 2021 год'!K636</f>
        <v>3434</v>
      </c>
    </row>
    <row r="462" spans="2:10" s="201" customFormat="1" ht="31.5" customHeight="1">
      <c r="B462" s="9" t="s">
        <v>63</v>
      </c>
      <c r="C462" s="10" t="s">
        <v>30</v>
      </c>
      <c r="D462" s="10" t="s">
        <v>20</v>
      </c>
      <c r="E462" s="26" t="s">
        <v>4</v>
      </c>
      <c r="F462" s="27" t="s">
        <v>185</v>
      </c>
      <c r="G462" s="27" t="s">
        <v>4</v>
      </c>
      <c r="H462" s="34" t="s">
        <v>57</v>
      </c>
      <c r="I462" s="37" t="s">
        <v>64</v>
      </c>
      <c r="J462" s="2">
        <f>'Приложение 6 2021 год'!K637</f>
        <v>413</v>
      </c>
    </row>
    <row r="463" spans="2:10" s="201" customFormat="1" ht="24" customHeight="1">
      <c r="B463" s="9" t="s">
        <v>65</v>
      </c>
      <c r="C463" s="10" t="s">
        <v>30</v>
      </c>
      <c r="D463" s="10" t="s">
        <v>20</v>
      </c>
      <c r="E463" s="26" t="s">
        <v>4</v>
      </c>
      <c r="F463" s="27" t="s">
        <v>185</v>
      </c>
      <c r="G463" s="27" t="s">
        <v>4</v>
      </c>
      <c r="H463" s="34" t="s">
        <v>57</v>
      </c>
      <c r="I463" s="37" t="s">
        <v>66</v>
      </c>
      <c r="J463" s="2">
        <f>'Приложение 6 2021 год'!K638</f>
        <v>10</v>
      </c>
    </row>
    <row r="464" spans="2:10" s="201" customFormat="1" ht="57" customHeight="1">
      <c r="B464" s="156" t="s">
        <v>298</v>
      </c>
      <c r="C464" s="32" t="s">
        <v>30</v>
      </c>
      <c r="D464" s="32" t="s">
        <v>20</v>
      </c>
      <c r="E464" s="71" t="s">
        <v>4</v>
      </c>
      <c r="F464" s="72" t="s">
        <v>185</v>
      </c>
      <c r="G464" s="72" t="s">
        <v>4</v>
      </c>
      <c r="H464" s="73" t="s">
        <v>299</v>
      </c>
      <c r="I464" s="33"/>
      <c r="J464" s="15">
        <f>J465</f>
        <v>708.3</v>
      </c>
    </row>
    <row r="465" spans="2:10" s="201" customFormat="1" ht="38.25" customHeight="1">
      <c r="B465" s="184" t="s">
        <v>58</v>
      </c>
      <c r="C465" s="32" t="s">
        <v>30</v>
      </c>
      <c r="D465" s="32" t="s">
        <v>20</v>
      </c>
      <c r="E465" s="71" t="s">
        <v>4</v>
      </c>
      <c r="F465" s="72" t="s">
        <v>185</v>
      </c>
      <c r="G465" s="72" t="s">
        <v>4</v>
      </c>
      <c r="H465" s="224" t="s">
        <v>299</v>
      </c>
      <c r="I465" s="33" t="s">
        <v>59</v>
      </c>
      <c r="J465" s="15">
        <f>'Приложение 6 2021 год'!K640</f>
        <v>708.3</v>
      </c>
    </row>
    <row r="466" spans="2:10" s="201" customFormat="1" ht="38.25" customHeight="1">
      <c r="B466" s="128" t="s">
        <v>547</v>
      </c>
      <c r="C466" s="32" t="s">
        <v>30</v>
      </c>
      <c r="D466" s="32" t="s">
        <v>20</v>
      </c>
      <c r="E466" s="208" t="s">
        <v>522</v>
      </c>
      <c r="F466" s="141" t="s">
        <v>52</v>
      </c>
      <c r="G466" s="141" t="s">
        <v>5</v>
      </c>
      <c r="H466" s="209" t="s">
        <v>53</v>
      </c>
      <c r="I466" s="150"/>
      <c r="J466" s="15">
        <f>J467</f>
        <v>64.21000000000001</v>
      </c>
    </row>
    <row r="467" spans="2:10" s="201" customFormat="1" ht="38.25" customHeight="1">
      <c r="B467" s="128" t="s">
        <v>524</v>
      </c>
      <c r="C467" s="32" t="s">
        <v>30</v>
      </c>
      <c r="D467" s="32" t="s">
        <v>20</v>
      </c>
      <c r="E467" s="378" t="s">
        <v>522</v>
      </c>
      <c r="F467" s="224" t="s">
        <v>62</v>
      </c>
      <c r="G467" s="224" t="s">
        <v>5</v>
      </c>
      <c r="H467" s="224" t="s">
        <v>53</v>
      </c>
      <c r="I467" s="33"/>
      <c r="J467" s="15">
        <f>J468</f>
        <v>64.21000000000001</v>
      </c>
    </row>
    <row r="468" spans="2:10" s="201" customFormat="1" ht="38.25" customHeight="1">
      <c r="B468" s="128" t="s">
        <v>529</v>
      </c>
      <c r="C468" s="32" t="s">
        <v>30</v>
      </c>
      <c r="D468" s="32" t="s">
        <v>20</v>
      </c>
      <c r="E468" s="208" t="s">
        <v>522</v>
      </c>
      <c r="F468" s="141" t="s">
        <v>62</v>
      </c>
      <c r="G468" s="141" t="s">
        <v>4</v>
      </c>
      <c r="H468" s="209" t="s">
        <v>53</v>
      </c>
      <c r="I468" s="150"/>
      <c r="J468" s="15">
        <f>J469</f>
        <v>64.21000000000001</v>
      </c>
    </row>
    <row r="469" spans="2:10" s="201" customFormat="1" ht="38.25" customHeight="1">
      <c r="B469" s="184" t="s">
        <v>554</v>
      </c>
      <c r="C469" s="32" t="s">
        <v>30</v>
      </c>
      <c r="D469" s="32" t="s">
        <v>20</v>
      </c>
      <c r="E469" s="378" t="s">
        <v>522</v>
      </c>
      <c r="F469" s="224" t="s">
        <v>62</v>
      </c>
      <c r="G469" s="224" t="s">
        <v>4</v>
      </c>
      <c r="H469" s="224" t="s">
        <v>553</v>
      </c>
      <c r="I469" s="33"/>
      <c r="J469" s="15">
        <f>J470</f>
        <v>64.21000000000001</v>
      </c>
    </row>
    <row r="470" spans="2:10" s="201" customFormat="1" ht="38.25" customHeight="1">
      <c r="B470" s="9" t="s">
        <v>63</v>
      </c>
      <c r="C470" s="32" t="s">
        <v>30</v>
      </c>
      <c r="D470" s="32" t="s">
        <v>20</v>
      </c>
      <c r="E470" s="208" t="s">
        <v>522</v>
      </c>
      <c r="F470" s="141" t="s">
        <v>62</v>
      </c>
      <c r="G470" s="141" t="s">
        <v>4</v>
      </c>
      <c r="H470" s="209" t="s">
        <v>553</v>
      </c>
      <c r="I470" s="150" t="s">
        <v>64</v>
      </c>
      <c r="J470" s="15">
        <f>'Приложение 6 2021 год'!K645</f>
        <v>64.21000000000001</v>
      </c>
    </row>
    <row r="471" spans="2:10" s="201" customFormat="1" ht="22.5" customHeight="1">
      <c r="B471" s="139" t="s">
        <v>410</v>
      </c>
      <c r="C471" s="45" t="s">
        <v>33</v>
      </c>
      <c r="D471" s="45" t="s">
        <v>5</v>
      </c>
      <c r="E471" s="26"/>
      <c r="F471" s="27"/>
      <c r="G471" s="27"/>
      <c r="H471" s="27"/>
      <c r="I471" s="37"/>
      <c r="J471" s="46">
        <f>J472+J533</f>
        <v>51077.08</v>
      </c>
    </row>
    <row r="472" spans="2:10" s="201" customFormat="1" ht="16.5" customHeight="1">
      <c r="B472" s="49" t="s">
        <v>188</v>
      </c>
      <c r="C472" s="45" t="s">
        <v>33</v>
      </c>
      <c r="D472" s="45" t="s">
        <v>4</v>
      </c>
      <c r="E472" s="354"/>
      <c r="F472" s="324"/>
      <c r="G472" s="324"/>
      <c r="H472" s="358"/>
      <c r="I472" s="187"/>
      <c r="J472" s="46">
        <f>J473</f>
        <v>48522.08</v>
      </c>
    </row>
    <row r="473" spans="2:10" s="201" customFormat="1" ht="43.5" customHeight="1">
      <c r="B473" s="41" t="s">
        <v>129</v>
      </c>
      <c r="C473" s="10" t="s">
        <v>33</v>
      </c>
      <c r="D473" s="10" t="s">
        <v>4</v>
      </c>
      <c r="E473" s="26" t="s">
        <v>7</v>
      </c>
      <c r="F473" s="27" t="s">
        <v>52</v>
      </c>
      <c r="G473" s="27" t="s">
        <v>5</v>
      </c>
      <c r="H473" s="27" t="s">
        <v>53</v>
      </c>
      <c r="I473" s="60"/>
      <c r="J473" s="38">
        <f>J474+J500+J521</f>
        <v>48522.08</v>
      </c>
    </row>
    <row r="474" spans="2:10" s="201" customFormat="1" ht="28.5" customHeight="1">
      <c r="B474" s="41" t="s">
        <v>189</v>
      </c>
      <c r="C474" s="10" t="s">
        <v>33</v>
      </c>
      <c r="D474" s="10" t="s">
        <v>4</v>
      </c>
      <c r="E474" s="26" t="s">
        <v>7</v>
      </c>
      <c r="F474" s="27" t="s">
        <v>62</v>
      </c>
      <c r="G474" s="27" t="s">
        <v>5</v>
      </c>
      <c r="H474" s="27" t="s">
        <v>53</v>
      </c>
      <c r="I474" s="40"/>
      <c r="J474" s="16">
        <f>J475+J483+J489+J492+J480+J486+J497</f>
        <v>19987.269999999997</v>
      </c>
    </row>
    <row r="475" spans="2:10" s="201" customFormat="1" ht="26.25" customHeight="1">
      <c r="B475" s="39" t="s">
        <v>251</v>
      </c>
      <c r="C475" s="10" t="s">
        <v>33</v>
      </c>
      <c r="D475" s="10" t="s">
        <v>4</v>
      </c>
      <c r="E475" s="54" t="s">
        <v>7</v>
      </c>
      <c r="F475" s="54" t="s">
        <v>62</v>
      </c>
      <c r="G475" s="54" t="s">
        <v>4</v>
      </c>
      <c r="H475" s="54" t="s">
        <v>53</v>
      </c>
      <c r="I475" s="40"/>
      <c r="J475" s="16">
        <f>J476+J478</f>
        <v>10528.6</v>
      </c>
    </row>
    <row r="476" spans="2:10" s="201" customFormat="1" ht="16.5" customHeight="1">
      <c r="B476" s="41" t="s">
        <v>190</v>
      </c>
      <c r="C476" s="10" t="s">
        <v>33</v>
      </c>
      <c r="D476" s="10" t="s">
        <v>4</v>
      </c>
      <c r="E476" s="26" t="s">
        <v>7</v>
      </c>
      <c r="F476" s="27" t="s">
        <v>62</v>
      </c>
      <c r="G476" s="27" t="s">
        <v>4</v>
      </c>
      <c r="H476" s="34" t="s">
        <v>191</v>
      </c>
      <c r="I476" s="40"/>
      <c r="J476" s="16">
        <f>J477</f>
        <v>6567.6</v>
      </c>
    </row>
    <row r="477" spans="2:10" s="201" customFormat="1" ht="18" customHeight="1">
      <c r="B477" s="41" t="s">
        <v>70</v>
      </c>
      <c r="C477" s="10" t="s">
        <v>33</v>
      </c>
      <c r="D477" s="10" t="s">
        <v>4</v>
      </c>
      <c r="E477" s="54" t="s">
        <v>7</v>
      </c>
      <c r="F477" s="54" t="s">
        <v>62</v>
      </c>
      <c r="G477" s="54" t="s">
        <v>4</v>
      </c>
      <c r="H477" s="54" t="s">
        <v>191</v>
      </c>
      <c r="I477" s="40">
        <v>610</v>
      </c>
      <c r="J477" s="16">
        <f>'Приложение 6 2021 год'!K93</f>
        <v>6567.6</v>
      </c>
    </row>
    <row r="478" spans="2:10" s="201" customFormat="1" ht="47.25" customHeight="1">
      <c r="B478" s="39" t="s">
        <v>298</v>
      </c>
      <c r="C478" s="10" t="s">
        <v>33</v>
      </c>
      <c r="D478" s="10" t="s">
        <v>4</v>
      </c>
      <c r="E478" s="26" t="s">
        <v>7</v>
      </c>
      <c r="F478" s="27" t="s">
        <v>62</v>
      </c>
      <c r="G478" s="27" t="s">
        <v>4</v>
      </c>
      <c r="H478" s="34" t="s">
        <v>299</v>
      </c>
      <c r="I478" s="37"/>
      <c r="J478" s="16">
        <f>J479</f>
        <v>3961</v>
      </c>
    </row>
    <row r="479" spans="2:10" s="201" customFormat="1" ht="23.25" customHeight="1">
      <c r="B479" s="39" t="s">
        <v>70</v>
      </c>
      <c r="C479" s="10" t="s">
        <v>33</v>
      </c>
      <c r="D479" s="10" t="s">
        <v>4</v>
      </c>
      <c r="E479" s="54" t="s">
        <v>7</v>
      </c>
      <c r="F479" s="54" t="s">
        <v>62</v>
      </c>
      <c r="G479" s="54" t="s">
        <v>4</v>
      </c>
      <c r="H479" s="54" t="s">
        <v>299</v>
      </c>
      <c r="I479" s="37" t="s">
        <v>135</v>
      </c>
      <c r="J479" s="16">
        <f>'Приложение 6 2021 год'!K95</f>
        <v>3961</v>
      </c>
    </row>
    <row r="480" spans="2:10" s="201" customFormat="1" ht="36.75" customHeight="1">
      <c r="B480" s="41" t="s">
        <v>284</v>
      </c>
      <c r="C480" s="10" t="s">
        <v>33</v>
      </c>
      <c r="D480" s="10" t="s">
        <v>4</v>
      </c>
      <c r="E480" s="90" t="s">
        <v>7</v>
      </c>
      <c r="F480" s="91" t="s">
        <v>62</v>
      </c>
      <c r="G480" s="91" t="s">
        <v>7</v>
      </c>
      <c r="H480" s="123" t="s">
        <v>53</v>
      </c>
      <c r="I480" s="37"/>
      <c r="J480" s="16">
        <f>J481</f>
        <v>280.0999999999999</v>
      </c>
    </row>
    <row r="481" spans="2:10" s="201" customFormat="1" ht="31.5" customHeight="1">
      <c r="B481" s="41" t="s">
        <v>576</v>
      </c>
      <c r="C481" s="10" t="s">
        <v>33</v>
      </c>
      <c r="D481" s="10" t="s">
        <v>4</v>
      </c>
      <c r="E481" s="124" t="s">
        <v>7</v>
      </c>
      <c r="F481" s="125" t="s">
        <v>62</v>
      </c>
      <c r="G481" s="125" t="s">
        <v>7</v>
      </c>
      <c r="H481" s="84" t="s">
        <v>300</v>
      </c>
      <c r="I481" s="37"/>
      <c r="J481" s="16">
        <f>J482</f>
        <v>280.0999999999999</v>
      </c>
    </row>
    <row r="482" spans="2:10" s="201" customFormat="1" ht="23.25" customHeight="1">
      <c r="B482" s="39" t="s">
        <v>70</v>
      </c>
      <c r="C482" s="10" t="s">
        <v>33</v>
      </c>
      <c r="D482" s="10" t="s">
        <v>4</v>
      </c>
      <c r="E482" s="124" t="s">
        <v>7</v>
      </c>
      <c r="F482" s="125" t="s">
        <v>62</v>
      </c>
      <c r="G482" s="125" t="s">
        <v>7</v>
      </c>
      <c r="H482" s="84" t="s">
        <v>300</v>
      </c>
      <c r="I482" s="37" t="s">
        <v>135</v>
      </c>
      <c r="J482" s="16">
        <f>'Приложение 6 2021 год'!K98</f>
        <v>280.0999999999999</v>
      </c>
    </row>
    <row r="483" spans="2:10" s="201" customFormat="1" ht="18.75" customHeight="1">
      <c r="B483" s="41" t="s">
        <v>192</v>
      </c>
      <c r="C483" s="10" t="s">
        <v>33</v>
      </c>
      <c r="D483" s="10" t="s">
        <v>4</v>
      </c>
      <c r="E483" s="35" t="s">
        <v>7</v>
      </c>
      <c r="F483" s="36" t="s">
        <v>62</v>
      </c>
      <c r="G483" s="36" t="s">
        <v>9</v>
      </c>
      <c r="H483" s="42" t="s">
        <v>53</v>
      </c>
      <c r="I483" s="40"/>
      <c r="J483" s="16">
        <f>J484</f>
        <v>340</v>
      </c>
    </row>
    <row r="484" spans="2:10" s="201" customFormat="1" ht="18.75" customHeight="1">
      <c r="B484" s="41" t="s">
        <v>282</v>
      </c>
      <c r="C484" s="10" t="s">
        <v>33</v>
      </c>
      <c r="D484" s="10" t="s">
        <v>4</v>
      </c>
      <c r="E484" s="26" t="s">
        <v>7</v>
      </c>
      <c r="F484" s="27" t="s">
        <v>62</v>
      </c>
      <c r="G484" s="27" t="s">
        <v>9</v>
      </c>
      <c r="H484" s="54" t="s">
        <v>281</v>
      </c>
      <c r="I484" s="40"/>
      <c r="J484" s="16">
        <f>J485</f>
        <v>340</v>
      </c>
    </row>
    <row r="485" spans="2:10" s="201" customFormat="1" ht="18.75" customHeight="1">
      <c r="B485" s="41" t="s">
        <v>70</v>
      </c>
      <c r="C485" s="10" t="s">
        <v>33</v>
      </c>
      <c r="D485" s="10" t="s">
        <v>4</v>
      </c>
      <c r="E485" s="26" t="s">
        <v>7</v>
      </c>
      <c r="F485" s="27" t="s">
        <v>62</v>
      </c>
      <c r="G485" s="27" t="s">
        <v>9</v>
      </c>
      <c r="H485" s="84" t="s">
        <v>281</v>
      </c>
      <c r="I485" s="40">
        <v>610</v>
      </c>
      <c r="J485" s="16">
        <f>'Приложение 6 2021 год'!K101</f>
        <v>340</v>
      </c>
    </row>
    <row r="486" spans="2:10" s="201" customFormat="1" ht="52.5" customHeight="1">
      <c r="B486" s="229" t="s">
        <v>445</v>
      </c>
      <c r="C486" s="32" t="s">
        <v>33</v>
      </c>
      <c r="D486" s="32" t="s">
        <v>4</v>
      </c>
      <c r="E486" s="140" t="s">
        <v>7</v>
      </c>
      <c r="F486" s="141" t="s">
        <v>62</v>
      </c>
      <c r="G486" s="141" t="s">
        <v>11</v>
      </c>
      <c r="H486" s="142" t="s">
        <v>53</v>
      </c>
      <c r="I486" s="410"/>
      <c r="J486" s="153">
        <f>J487</f>
        <v>750</v>
      </c>
    </row>
    <row r="487" spans="2:10" s="201" customFormat="1" ht="54.75" customHeight="1">
      <c r="B487" s="39" t="s">
        <v>446</v>
      </c>
      <c r="C487" s="32" t="s">
        <v>33</v>
      </c>
      <c r="D487" s="32" t="s">
        <v>4</v>
      </c>
      <c r="E487" s="236" t="s">
        <v>7</v>
      </c>
      <c r="F487" s="237" t="s">
        <v>62</v>
      </c>
      <c r="G487" s="237" t="s">
        <v>11</v>
      </c>
      <c r="H487" s="238" t="s">
        <v>444</v>
      </c>
      <c r="I487" s="410"/>
      <c r="J487" s="153">
        <f>J488</f>
        <v>750</v>
      </c>
    </row>
    <row r="488" spans="2:10" s="201" customFormat="1" ht="18.75" customHeight="1">
      <c r="B488" s="229" t="s">
        <v>70</v>
      </c>
      <c r="C488" s="32" t="s">
        <v>33</v>
      </c>
      <c r="D488" s="32" t="s">
        <v>4</v>
      </c>
      <c r="E488" s="224" t="s">
        <v>7</v>
      </c>
      <c r="F488" s="224" t="s">
        <v>62</v>
      </c>
      <c r="G488" s="224" t="s">
        <v>11</v>
      </c>
      <c r="H488" s="224" t="s">
        <v>444</v>
      </c>
      <c r="I488" s="410">
        <v>610</v>
      </c>
      <c r="J488" s="153">
        <f>'Приложение 6 2021 год'!K104</f>
        <v>750</v>
      </c>
    </row>
    <row r="489" spans="2:10" s="201" customFormat="1" ht="23.25" customHeight="1">
      <c r="B489" s="31" t="s">
        <v>369</v>
      </c>
      <c r="C489" s="32" t="s">
        <v>33</v>
      </c>
      <c r="D489" s="32" t="s">
        <v>4</v>
      </c>
      <c r="E489" s="140" t="s">
        <v>7</v>
      </c>
      <c r="F489" s="141" t="s">
        <v>62</v>
      </c>
      <c r="G489" s="141" t="s">
        <v>15</v>
      </c>
      <c r="H489" s="142" t="s">
        <v>53</v>
      </c>
      <c r="I489" s="410"/>
      <c r="J489" s="153">
        <f>J490</f>
        <v>105</v>
      </c>
    </row>
    <row r="490" spans="2:10" s="201" customFormat="1" ht="25.5" customHeight="1">
      <c r="B490" s="31" t="s">
        <v>370</v>
      </c>
      <c r="C490" s="32" t="s">
        <v>33</v>
      </c>
      <c r="D490" s="32" t="s">
        <v>4</v>
      </c>
      <c r="E490" s="224" t="s">
        <v>7</v>
      </c>
      <c r="F490" s="224" t="s">
        <v>62</v>
      </c>
      <c r="G490" s="224" t="s">
        <v>15</v>
      </c>
      <c r="H490" s="224" t="s">
        <v>191</v>
      </c>
      <c r="I490" s="410"/>
      <c r="J490" s="153">
        <f>J491</f>
        <v>105</v>
      </c>
    </row>
    <row r="491" spans="2:10" s="201" customFormat="1" ht="25.5" customHeight="1">
      <c r="B491" s="227" t="s">
        <v>70</v>
      </c>
      <c r="C491" s="32" t="s">
        <v>33</v>
      </c>
      <c r="D491" s="32" t="s">
        <v>4</v>
      </c>
      <c r="E491" s="140" t="s">
        <v>7</v>
      </c>
      <c r="F491" s="141" t="s">
        <v>62</v>
      </c>
      <c r="G491" s="141" t="s">
        <v>15</v>
      </c>
      <c r="H491" s="142" t="s">
        <v>191</v>
      </c>
      <c r="I491" s="410">
        <v>610</v>
      </c>
      <c r="J491" s="153">
        <f>'Приложение 6 2021 год'!K107</f>
        <v>105</v>
      </c>
    </row>
    <row r="492" spans="2:10" s="201" customFormat="1" ht="18" customHeight="1">
      <c r="B492" s="227" t="s">
        <v>371</v>
      </c>
      <c r="C492" s="32" t="s">
        <v>33</v>
      </c>
      <c r="D492" s="32" t="s">
        <v>4</v>
      </c>
      <c r="E492" s="140" t="s">
        <v>7</v>
      </c>
      <c r="F492" s="141" t="s">
        <v>62</v>
      </c>
      <c r="G492" s="141" t="s">
        <v>33</v>
      </c>
      <c r="H492" s="142" t="s">
        <v>53</v>
      </c>
      <c r="I492" s="410"/>
      <c r="J492" s="153">
        <f>J493+J495</f>
        <v>7879.4</v>
      </c>
    </row>
    <row r="493" spans="2:10" s="201" customFormat="1" ht="36.75" customHeight="1">
      <c r="B493" s="227" t="s">
        <v>372</v>
      </c>
      <c r="C493" s="32" t="s">
        <v>33</v>
      </c>
      <c r="D493" s="32" t="s">
        <v>4</v>
      </c>
      <c r="E493" s="224" t="s">
        <v>7</v>
      </c>
      <c r="F493" s="224" t="s">
        <v>62</v>
      </c>
      <c r="G493" s="224" t="s">
        <v>33</v>
      </c>
      <c r="H493" s="224" t="s">
        <v>191</v>
      </c>
      <c r="I493" s="410"/>
      <c r="J493" s="153">
        <f>J494</f>
        <v>6759</v>
      </c>
    </row>
    <row r="494" spans="2:10" s="201" customFormat="1" ht="23.25" customHeight="1">
      <c r="B494" s="227" t="s">
        <v>70</v>
      </c>
      <c r="C494" s="32" t="s">
        <v>33</v>
      </c>
      <c r="D494" s="32" t="s">
        <v>4</v>
      </c>
      <c r="E494" s="140" t="s">
        <v>7</v>
      </c>
      <c r="F494" s="141" t="s">
        <v>62</v>
      </c>
      <c r="G494" s="141" t="s">
        <v>33</v>
      </c>
      <c r="H494" s="142" t="s">
        <v>191</v>
      </c>
      <c r="I494" s="410">
        <v>610</v>
      </c>
      <c r="J494" s="153">
        <f>'Приложение 6 2021 год'!K110</f>
        <v>6759</v>
      </c>
    </row>
    <row r="495" spans="2:10" s="201" customFormat="1" ht="36.75" customHeight="1">
      <c r="B495" s="397" t="s">
        <v>577</v>
      </c>
      <c r="C495" s="10" t="s">
        <v>33</v>
      </c>
      <c r="D495" s="10" t="s">
        <v>4</v>
      </c>
      <c r="E495" s="124" t="s">
        <v>7</v>
      </c>
      <c r="F495" s="125" t="s">
        <v>62</v>
      </c>
      <c r="G495" s="125" t="s">
        <v>33</v>
      </c>
      <c r="H495" s="84" t="s">
        <v>300</v>
      </c>
      <c r="I495" s="37"/>
      <c r="J495" s="153">
        <f>J496</f>
        <v>1120.4</v>
      </c>
    </row>
    <row r="496" spans="2:10" s="201" customFormat="1" ht="33" customHeight="1">
      <c r="B496" s="227" t="s">
        <v>70</v>
      </c>
      <c r="C496" s="10" t="s">
        <v>33</v>
      </c>
      <c r="D496" s="10" t="s">
        <v>4</v>
      </c>
      <c r="E496" s="124" t="s">
        <v>7</v>
      </c>
      <c r="F496" s="125" t="s">
        <v>62</v>
      </c>
      <c r="G496" s="125" t="s">
        <v>33</v>
      </c>
      <c r="H496" s="84" t="s">
        <v>300</v>
      </c>
      <c r="I496" s="37" t="s">
        <v>135</v>
      </c>
      <c r="J496" s="153">
        <f>'Приложение 6 2021 год'!K112</f>
        <v>1120.4</v>
      </c>
    </row>
    <row r="497" spans="2:10" s="201" customFormat="1" ht="31.5" customHeight="1">
      <c r="B497" s="23" t="s">
        <v>556</v>
      </c>
      <c r="C497" s="10" t="s">
        <v>33</v>
      </c>
      <c r="D497" s="10" t="s">
        <v>4</v>
      </c>
      <c r="E497" s="76" t="s">
        <v>7</v>
      </c>
      <c r="F497" s="55" t="s">
        <v>62</v>
      </c>
      <c r="G497" s="54" t="s">
        <v>555</v>
      </c>
      <c r="H497" s="85" t="s">
        <v>53</v>
      </c>
      <c r="I497" s="40"/>
      <c r="J497" s="153">
        <f>J498</f>
        <v>104.17</v>
      </c>
    </row>
    <row r="498" spans="2:10" s="201" customFormat="1" ht="23.25" customHeight="1">
      <c r="B498" s="41" t="s">
        <v>567</v>
      </c>
      <c r="C498" s="10" t="s">
        <v>33</v>
      </c>
      <c r="D498" s="11" t="s">
        <v>4</v>
      </c>
      <c r="E498" s="154" t="s">
        <v>7</v>
      </c>
      <c r="F498" s="91" t="s">
        <v>62</v>
      </c>
      <c r="G498" s="91" t="s">
        <v>555</v>
      </c>
      <c r="H498" s="391" t="s">
        <v>557</v>
      </c>
      <c r="I498" s="389"/>
      <c r="J498" s="153">
        <f>J499</f>
        <v>104.17</v>
      </c>
    </row>
    <row r="499" spans="2:10" s="201" customFormat="1" ht="23.25" customHeight="1">
      <c r="B499" s="41" t="s">
        <v>70</v>
      </c>
      <c r="C499" s="10" t="s">
        <v>33</v>
      </c>
      <c r="D499" s="10" t="s">
        <v>4</v>
      </c>
      <c r="E499" s="374" t="s">
        <v>7</v>
      </c>
      <c r="F499" s="54" t="s">
        <v>62</v>
      </c>
      <c r="G499" s="54" t="s">
        <v>555</v>
      </c>
      <c r="H499" s="133" t="s">
        <v>557</v>
      </c>
      <c r="I499" s="40">
        <v>610</v>
      </c>
      <c r="J499" s="153">
        <f>'Приложение 6 2021 год'!K115</f>
        <v>104.17</v>
      </c>
    </row>
    <row r="500" spans="2:10" s="198" customFormat="1" ht="33" customHeight="1">
      <c r="B500" s="41" t="s">
        <v>193</v>
      </c>
      <c r="C500" s="10" t="s">
        <v>33</v>
      </c>
      <c r="D500" s="10" t="s">
        <v>4</v>
      </c>
      <c r="E500" s="26" t="s">
        <v>7</v>
      </c>
      <c r="F500" s="27" t="s">
        <v>3</v>
      </c>
      <c r="G500" s="27" t="s">
        <v>5</v>
      </c>
      <c r="H500" s="27" t="s">
        <v>53</v>
      </c>
      <c r="I500" s="40"/>
      <c r="J500" s="16">
        <f>J501+J506+J518+J512+J515+J509</f>
        <v>17062.31</v>
      </c>
    </row>
    <row r="501" spans="2:10" s="198" customFormat="1" ht="51.75" customHeight="1">
      <c r="B501" s="50" t="s">
        <v>194</v>
      </c>
      <c r="C501" s="10" t="s">
        <v>33</v>
      </c>
      <c r="D501" s="10" t="s">
        <v>4</v>
      </c>
      <c r="E501" s="26" t="s">
        <v>7</v>
      </c>
      <c r="F501" s="27" t="s">
        <v>3</v>
      </c>
      <c r="G501" s="27" t="s">
        <v>4</v>
      </c>
      <c r="H501" s="27" t="s">
        <v>53</v>
      </c>
      <c r="I501" s="80"/>
      <c r="J501" s="16">
        <f>J502+J504</f>
        <v>7161.860000000001</v>
      </c>
    </row>
    <row r="502" spans="2:10" s="201" customFormat="1" ht="15.75" customHeight="1">
      <c r="B502" s="41" t="s">
        <v>195</v>
      </c>
      <c r="C502" s="10" t="s">
        <v>33</v>
      </c>
      <c r="D502" s="10" t="s">
        <v>4</v>
      </c>
      <c r="E502" s="54" t="s">
        <v>7</v>
      </c>
      <c r="F502" s="54" t="s">
        <v>3</v>
      </c>
      <c r="G502" s="54" t="s">
        <v>4</v>
      </c>
      <c r="H502" s="54" t="s">
        <v>196</v>
      </c>
      <c r="I502" s="80"/>
      <c r="J502" s="16">
        <f>J503</f>
        <v>3017.36</v>
      </c>
    </row>
    <row r="503" spans="2:10" s="201" customFormat="1" ht="21.75" customHeight="1">
      <c r="B503" s="41" t="s">
        <v>70</v>
      </c>
      <c r="C503" s="10" t="s">
        <v>33</v>
      </c>
      <c r="D503" s="10" t="s">
        <v>4</v>
      </c>
      <c r="E503" s="26" t="s">
        <v>7</v>
      </c>
      <c r="F503" s="27" t="s">
        <v>3</v>
      </c>
      <c r="G503" s="27" t="s">
        <v>4</v>
      </c>
      <c r="H503" s="34" t="s">
        <v>196</v>
      </c>
      <c r="I503" s="40">
        <v>610</v>
      </c>
      <c r="J503" s="16">
        <f>'Приложение 6 2021 год'!K119</f>
        <v>3017.36</v>
      </c>
    </row>
    <row r="504" spans="2:10" s="201" customFormat="1" ht="43.5" customHeight="1">
      <c r="B504" s="39" t="s">
        <v>298</v>
      </c>
      <c r="C504" s="10" t="s">
        <v>33</v>
      </c>
      <c r="D504" s="10" t="s">
        <v>4</v>
      </c>
      <c r="E504" s="26" t="s">
        <v>7</v>
      </c>
      <c r="F504" s="27" t="s">
        <v>3</v>
      </c>
      <c r="G504" s="27" t="s">
        <v>4</v>
      </c>
      <c r="H504" s="34" t="s">
        <v>299</v>
      </c>
      <c r="I504" s="40"/>
      <c r="J504" s="16">
        <f>J505</f>
        <v>4144.5</v>
      </c>
    </row>
    <row r="505" spans="2:10" s="201" customFormat="1" ht="20.25" customHeight="1">
      <c r="B505" s="39" t="s">
        <v>70</v>
      </c>
      <c r="C505" s="10" t="s">
        <v>33</v>
      </c>
      <c r="D505" s="10" t="s">
        <v>4</v>
      </c>
      <c r="E505" s="76" t="s">
        <v>7</v>
      </c>
      <c r="F505" s="55" t="s">
        <v>3</v>
      </c>
      <c r="G505" s="55" t="s">
        <v>4</v>
      </c>
      <c r="H505" s="54" t="s">
        <v>299</v>
      </c>
      <c r="I505" s="40">
        <v>610</v>
      </c>
      <c r="J505" s="16">
        <f>'Приложение 6 2021 год'!K121</f>
        <v>4144.5</v>
      </c>
    </row>
    <row r="506" spans="2:10" s="201" customFormat="1" ht="36.75" customHeight="1">
      <c r="B506" s="156" t="s">
        <v>383</v>
      </c>
      <c r="C506" s="5" t="s">
        <v>33</v>
      </c>
      <c r="D506" s="5" t="s">
        <v>4</v>
      </c>
      <c r="E506" s="134" t="s">
        <v>7</v>
      </c>
      <c r="F506" s="135" t="s">
        <v>3</v>
      </c>
      <c r="G506" s="91" t="s">
        <v>384</v>
      </c>
      <c r="H506" s="84" t="s">
        <v>53</v>
      </c>
      <c r="I506" s="4"/>
      <c r="J506" s="6">
        <f>J507</f>
        <v>2295.1</v>
      </c>
    </row>
    <row r="507" spans="2:10" s="201" customFormat="1" ht="50.25" customHeight="1">
      <c r="B507" s="246" t="s">
        <v>252</v>
      </c>
      <c r="C507" s="5" t="s">
        <v>33</v>
      </c>
      <c r="D507" s="5" t="s">
        <v>4</v>
      </c>
      <c r="E507" s="132" t="s">
        <v>7</v>
      </c>
      <c r="F507" s="24" t="s">
        <v>3</v>
      </c>
      <c r="G507" s="390" t="s">
        <v>384</v>
      </c>
      <c r="H507" s="133" t="s">
        <v>280</v>
      </c>
      <c r="I507" s="4"/>
      <c r="J507" s="6">
        <f>J508</f>
        <v>2295.1</v>
      </c>
    </row>
    <row r="508" spans="2:10" s="201" customFormat="1" ht="25.5" customHeight="1">
      <c r="B508" s="41" t="s">
        <v>70</v>
      </c>
      <c r="C508" s="10" t="s">
        <v>33</v>
      </c>
      <c r="D508" s="11" t="s">
        <v>4</v>
      </c>
      <c r="E508" s="154" t="s">
        <v>7</v>
      </c>
      <c r="F508" s="91" t="s">
        <v>3</v>
      </c>
      <c r="G508" s="91" t="s">
        <v>384</v>
      </c>
      <c r="H508" s="391" t="s">
        <v>280</v>
      </c>
      <c r="I508" s="389">
        <v>610</v>
      </c>
      <c r="J508" s="30">
        <f>'Приложение 6 2021 год'!K124</f>
        <v>2295.1</v>
      </c>
    </row>
    <row r="509" spans="2:10" s="201" customFormat="1" ht="25.5" customHeight="1">
      <c r="B509" s="23" t="s">
        <v>556</v>
      </c>
      <c r="C509" s="10" t="s">
        <v>33</v>
      </c>
      <c r="D509" s="11" t="s">
        <v>4</v>
      </c>
      <c r="E509" s="76" t="s">
        <v>7</v>
      </c>
      <c r="F509" s="55" t="s">
        <v>3</v>
      </c>
      <c r="G509" s="54" t="s">
        <v>555</v>
      </c>
      <c r="H509" s="85" t="s">
        <v>557</v>
      </c>
      <c r="I509" s="40"/>
      <c r="J509" s="30">
        <f>J510</f>
        <v>156.22999999999996</v>
      </c>
    </row>
    <row r="510" spans="2:10" s="201" customFormat="1" ht="38.25" customHeight="1">
      <c r="B510" s="41" t="s">
        <v>567</v>
      </c>
      <c r="C510" s="10" t="s">
        <v>33</v>
      </c>
      <c r="D510" s="11" t="s">
        <v>4</v>
      </c>
      <c r="E510" s="154" t="s">
        <v>7</v>
      </c>
      <c r="F510" s="91" t="s">
        <v>3</v>
      </c>
      <c r="G510" s="91" t="s">
        <v>555</v>
      </c>
      <c r="H510" s="391" t="s">
        <v>557</v>
      </c>
      <c r="I510" s="389"/>
      <c r="J510" s="30">
        <f>J511</f>
        <v>156.22999999999996</v>
      </c>
    </row>
    <row r="511" spans="2:10" s="201" customFormat="1" ht="25.5" customHeight="1">
      <c r="B511" s="41" t="s">
        <v>70</v>
      </c>
      <c r="C511" s="10" t="s">
        <v>33</v>
      </c>
      <c r="D511" s="11" t="s">
        <v>4</v>
      </c>
      <c r="E511" s="154" t="s">
        <v>7</v>
      </c>
      <c r="F511" s="91" t="s">
        <v>3</v>
      </c>
      <c r="G511" s="91" t="s">
        <v>555</v>
      </c>
      <c r="H511" s="391" t="s">
        <v>557</v>
      </c>
      <c r="I511" s="389">
        <v>610</v>
      </c>
      <c r="J511" s="30">
        <f>'Приложение 6 2021 год'!K127</f>
        <v>156.22999999999996</v>
      </c>
    </row>
    <row r="512" spans="2:10" s="201" customFormat="1" ht="51.75" customHeight="1">
      <c r="B512" s="56" t="s">
        <v>447</v>
      </c>
      <c r="C512" s="32" t="s">
        <v>33</v>
      </c>
      <c r="D512" s="32" t="s">
        <v>4</v>
      </c>
      <c r="E512" s="236" t="s">
        <v>7</v>
      </c>
      <c r="F512" s="237" t="s">
        <v>3</v>
      </c>
      <c r="G512" s="237" t="s">
        <v>9</v>
      </c>
      <c r="H512" s="238" t="s">
        <v>53</v>
      </c>
      <c r="I512" s="410"/>
      <c r="J512" s="158">
        <f>J513</f>
        <v>5139.8</v>
      </c>
    </row>
    <row r="513" spans="2:10" s="201" customFormat="1" ht="44.25" customHeight="1">
      <c r="B513" s="311" t="s">
        <v>448</v>
      </c>
      <c r="C513" s="32" t="s">
        <v>33</v>
      </c>
      <c r="D513" s="32" t="s">
        <v>4</v>
      </c>
      <c r="E513" s="224" t="s">
        <v>7</v>
      </c>
      <c r="F513" s="224" t="s">
        <v>3</v>
      </c>
      <c r="G513" s="224" t="s">
        <v>9</v>
      </c>
      <c r="H513" s="224" t="s">
        <v>444</v>
      </c>
      <c r="I513" s="235"/>
      <c r="J513" s="158">
        <f>J514</f>
        <v>5139.8</v>
      </c>
    </row>
    <row r="514" spans="2:10" s="201" customFormat="1" ht="25.5" customHeight="1">
      <c r="B514" s="234" t="s">
        <v>70</v>
      </c>
      <c r="C514" s="74" t="s">
        <v>33</v>
      </c>
      <c r="D514" s="74" t="s">
        <v>4</v>
      </c>
      <c r="E514" s="312" t="s">
        <v>7</v>
      </c>
      <c r="F514" s="313" t="s">
        <v>3</v>
      </c>
      <c r="G514" s="313" t="s">
        <v>9</v>
      </c>
      <c r="H514" s="314" t="s">
        <v>444</v>
      </c>
      <c r="I514" s="258">
        <v>610</v>
      </c>
      <c r="J514" s="315">
        <f>'Приложение 6 2021 год'!K130</f>
        <v>5139.8</v>
      </c>
    </row>
    <row r="515" spans="2:10" s="201" customFormat="1" ht="29.25" customHeight="1">
      <c r="B515" s="375" t="s">
        <v>541</v>
      </c>
      <c r="C515" s="74" t="s">
        <v>33</v>
      </c>
      <c r="D515" s="74" t="s">
        <v>4</v>
      </c>
      <c r="E515" s="312" t="s">
        <v>7</v>
      </c>
      <c r="F515" s="313" t="s">
        <v>3</v>
      </c>
      <c r="G515" s="376" t="s">
        <v>11</v>
      </c>
      <c r="H515" s="376" t="s">
        <v>53</v>
      </c>
      <c r="I515" s="377"/>
      <c r="J515" s="233">
        <f>J516</f>
        <v>2254.32</v>
      </c>
    </row>
    <row r="516" spans="2:10" s="201" customFormat="1" ht="31.5" customHeight="1">
      <c r="B516" s="375" t="s">
        <v>542</v>
      </c>
      <c r="C516" s="74" t="s">
        <v>33</v>
      </c>
      <c r="D516" s="74" t="s">
        <v>4</v>
      </c>
      <c r="E516" s="312" t="s">
        <v>7</v>
      </c>
      <c r="F516" s="313" t="s">
        <v>3</v>
      </c>
      <c r="G516" s="376" t="s">
        <v>11</v>
      </c>
      <c r="H516" s="376" t="s">
        <v>196</v>
      </c>
      <c r="I516" s="377"/>
      <c r="J516" s="233">
        <f>J517</f>
        <v>2254.32</v>
      </c>
    </row>
    <row r="517" spans="2:10" s="201" customFormat="1" ht="21.75" customHeight="1">
      <c r="B517" s="234" t="s">
        <v>70</v>
      </c>
      <c r="C517" s="74" t="s">
        <v>33</v>
      </c>
      <c r="D517" s="74" t="s">
        <v>4</v>
      </c>
      <c r="E517" s="312" t="s">
        <v>7</v>
      </c>
      <c r="F517" s="313" t="s">
        <v>3</v>
      </c>
      <c r="G517" s="376" t="s">
        <v>11</v>
      </c>
      <c r="H517" s="376" t="s">
        <v>196</v>
      </c>
      <c r="I517" s="377">
        <v>610</v>
      </c>
      <c r="J517" s="233">
        <f>'Приложение 6 2021 год'!K133</f>
        <v>2254.32</v>
      </c>
    </row>
    <row r="518" spans="2:10" s="201" customFormat="1" ht="30" customHeight="1">
      <c r="B518" s="31" t="s">
        <v>369</v>
      </c>
      <c r="C518" s="144" t="s">
        <v>33</v>
      </c>
      <c r="D518" s="144" t="s">
        <v>4</v>
      </c>
      <c r="E518" s="208" t="s">
        <v>7</v>
      </c>
      <c r="F518" s="141" t="s">
        <v>3</v>
      </c>
      <c r="G518" s="141" t="s">
        <v>13</v>
      </c>
      <c r="H518" s="209" t="s">
        <v>53</v>
      </c>
      <c r="I518" s="210"/>
      <c r="J518" s="233">
        <f>J519</f>
        <v>55</v>
      </c>
    </row>
    <row r="519" spans="2:10" s="201" customFormat="1" ht="25.5" customHeight="1">
      <c r="B519" s="31" t="s">
        <v>370</v>
      </c>
      <c r="C519" s="144" t="s">
        <v>33</v>
      </c>
      <c r="D519" s="144" t="s">
        <v>4</v>
      </c>
      <c r="E519" s="208" t="s">
        <v>7</v>
      </c>
      <c r="F519" s="141" t="s">
        <v>3</v>
      </c>
      <c r="G519" s="141" t="s">
        <v>13</v>
      </c>
      <c r="H519" s="209" t="s">
        <v>196</v>
      </c>
      <c r="I519" s="210"/>
      <c r="J519" s="233">
        <f>J520</f>
        <v>55</v>
      </c>
    </row>
    <row r="520" spans="2:10" s="201" customFormat="1" ht="21" customHeight="1">
      <c r="B520" s="247" t="s">
        <v>70</v>
      </c>
      <c r="C520" s="144" t="s">
        <v>33</v>
      </c>
      <c r="D520" s="144" t="s">
        <v>4</v>
      </c>
      <c r="E520" s="208" t="s">
        <v>7</v>
      </c>
      <c r="F520" s="141" t="s">
        <v>3</v>
      </c>
      <c r="G520" s="141" t="s">
        <v>13</v>
      </c>
      <c r="H520" s="209" t="s">
        <v>196</v>
      </c>
      <c r="I520" s="210">
        <v>610</v>
      </c>
      <c r="J520" s="233">
        <f>'Приложение 6 2021 год'!K136</f>
        <v>55</v>
      </c>
    </row>
    <row r="521" spans="2:10" s="201" customFormat="1" ht="21" customHeight="1">
      <c r="B521" s="41" t="s">
        <v>198</v>
      </c>
      <c r="C521" s="10" t="s">
        <v>33</v>
      </c>
      <c r="D521" s="10" t="s">
        <v>4</v>
      </c>
      <c r="E521" s="109" t="s">
        <v>7</v>
      </c>
      <c r="F521" s="83" t="s">
        <v>185</v>
      </c>
      <c r="G521" s="83" t="s">
        <v>5</v>
      </c>
      <c r="H521" s="110" t="s">
        <v>53</v>
      </c>
      <c r="I521" s="80"/>
      <c r="J521" s="30">
        <f>J522+J527+J530</f>
        <v>11472.5</v>
      </c>
    </row>
    <row r="522" spans="2:10" s="201" customFormat="1" ht="33.75" customHeight="1">
      <c r="B522" s="41" t="s">
        <v>199</v>
      </c>
      <c r="C522" s="10" t="s">
        <v>33</v>
      </c>
      <c r="D522" s="10" t="s">
        <v>4</v>
      </c>
      <c r="E522" s="26" t="s">
        <v>7</v>
      </c>
      <c r="F522" s="27" t="s">
        <v>185</v>
      </c>
      <c r="G522" s="27" t="s">
        <v>4</v>
      </c>
      <c r="H522" s="34" t="s">
        <v>53</v>
      </c>
      <c r="I522" s="80"/>
      <c r="J522" s="30">
        <f>J523+J525</f>
        <v>10420</v>
      </c>
    </row>
    <row r="523" spans="2:10" s="201" customFormat="1" ht="21" customHeight="1">
      <c r="B523" s="41" t="s">
        <v>200</v>
      </c>
      <c r="C523" s="10" t="s">
        <v>33</v>
      </c>
      <c r="D523" s="10" t="s">
        <v>4</v>
      </c>
      <c r="E523" s="54" t="s">
        <v>7</v>
      </c>
      <c r="F523" s="54" t="s">
        <v>185</v>
      </c>
      <c r="G523" s="54" t="s">
        <v>4</v>
      </c>
      <c r="H523" s="54" t="s">
        <v>201</v>
      </c>
      <c r="I523" s="80"/>
      <c r="J523" s="30">
        <f>J524</f>
        <v>7464</v>
      </c>
    </row>
    <row r="524" spans="2:10" s="201" customFormat="1" ht="21" customHeight="1">
      <c r="B524" s="41" t="s">
        <v>70</v>
      </c>
      <c r="C524" s="10" t="s">
        <v>33</v>
      </c>
      <c r="D524" s="10" t="s">
        <v>4</v>
      </c>
      <c r="E524" s="26" t="s">
        <v>7</v>
      </c>
      <c r="F524" s="27" t="s">
        <v>185</v>
      </c>
      <c r="G524" s="27" t="s">
        <v>4</v>
      </c>
      <c r="H524" s="34" t="s">
        <v>201</v>
      </c>
      <c r="I524" s="80">
        <v>610</v>
      </c>
      <c r="J524" s="30">
        <f>'Приложение 6 2021 год'!K140</f>
        <v>7464</v>
      </c>
    </row>
    <row r="525" spans="2:10" s="201" customFormat="1" ht="54" customHeight="1">
      <c r="B525" s="39" t="s">
        <v>298</v>
      </c>
      <c r="C525" s="10" t="s">
        <v>33</v>
      </c>
      <c r="D525" s="10" t="s">
        <v>4</v>
      </c>
      <c r="E525" s="26" t="s">
        <v>7</v>
      </c>
      <c r="F525" s="27" t="s">
        <v>185</v>
      </c>
      <c r="G525" s="27" t="s">
        <v>4</v>
      </c>
      <c r="H525" s="34" t="s">
        <v>299</v>
      </c>
      <c r="I525" s="80"/>
      <c r="J525" s="30">
        <f>J526</f>
        <v>2956</v>
      </c>
    </row>
    <row r="526" spans="2:10" s="201" customFormat="1" ht="21" customHeight="1">
      <c r="B526" s="39" t="s">
        <v>70</v>
      </c>
      <c r="C526" s="10" t="s">
        <v>33</v>
      </c>
      <c r="D526" s="10" t="s">
        <v>4</v>
      </c>
      <c r="E526" s="76" t="s">
        <v>7</v>
      </c>
      <c r="F526" s="55" t="s">
        <v>185</v>
      </c>
      <c r="G526" s="55" t="s">
        <v>4</v>
      </c>
      <c r="H526" s="54" t="s">
        <v>299</v>
      </c>
      <c r="I526" s="40">
        <v>610</v>
      </c>
      <c r="J526" s="30">
        <f>'Приложение 6 2021 год'!K142</f>
        <v>2956</v>
      </c>
    </row>
    <row r="527" spans="2:10" s="201" customFormat="1" ht="21" customHeight="1">
      <c r="B527" s="41" t="s">
        <v>202</v>
      </c>
      <c r="C527" s="10" t="s">
        <v>33</v>
      </c>
      <c r="D527" s="10" t="s">
        <v>4</v>
      </c>
      <c r="E527" s="90" t="s">
        <v>7</v>
      </c>
      <c r="F527" s="91" t="s">
        <v>185</v>
      </c>
      <c r="G527" s="91" t="s">
        <v>7</v>
      </c>
      <c r="H527" s="84" t="s">
        <v>53</v>
      </c>
      <c r="I527" s="80"/>
      <c r="J527" s="30">
        <f>J528</f>
        <v>793</v>
      </c>
    </row>
    <row r="528" spans="2:10" s="201" customFormat="1" ht="33" customHeight="1">
      <c r="B528" s="41" t="s">
        <v>203</v>
      </c>
      <c r="C528" s="10" t="s">
        <v>33</v>
      </c>
      <c r="D528" s="10" t="s">
        <v>4</v>
      </c>
      <c r="E528" s="35" t="s">
        <v>7</v>
      </c>
      <c r="F528" s="36" t="s">
        <v>185</v>
      </c>
      <c r="G528" s="36" t="s">
        <v>7</v>
      </c>
      <c r="H528" s="42" t="s">
        <v>201</v>
      </c>
      <c r="I528" s="80"/>
      <c r="J528" s="30">
        <f>J529</f>
        <v>793</v>
      </c>
    </row>
    <row r="529" spans="2:10" s="201" customFormat="1" ht="21" customHeight="1">
      <c r="B529" s="41" t="s">
        <v>70</v>
      </c>
      <c r="C529" s="10" t="s">
        <v>33</v>
      </c>
      <c r="D529" s="10" t="s">
        <v>4</v>
      </c>
      <c r="E529" s="54" t="s">
        <v>7</v>
      </c>
      <c r="F529" s="54" t="s">
        <v>185</v>
      </c>
      <c r="G529" s="54" t="s">
        <v>7</v>
      </c>
      <c r="H529" s="54" t="s">
        <v>201</v>
      </c>
      <c r="I529" s="80">
        <v>610</v>
      </c>
      <c r="J529" s="30">
        <f>'Приложение 6 2021 год'!K145</f>
        <v>793</v>
      </c>
    </row>
    <row r="530" spans="2:10" s="201" customFormat="1" ht="35.25" customHeight="1">
      <c r="B530" s="31" t="s">
        <v>373</v>
      </c>
      <c r="C530" s="32" t="s">
        <v>33</v>
      </c>
      <c r="D530" s="32" t="s">
        <v>4</v>
      </c>
      <c r="E530" s="140" t="s">
        <v>7</v>
      </c>
      <c r="F530" s="141" t="s">
        <v>185</v>
      </c>
      <c r="G530" s="141" t="s">
        <v>11</v>
      </c>
      <c r="H530" s="142" t="s">
        <v>53</v>
      </c>
      <c r="I530" s="235"/>
      <c r="J530" s="158">
        <f>J531</f>
        <v>259.5</v>
      </c>
    </row>
    <row r="531" spans="2:10" s="201" customFormat="1" ht="31.5" customHeight="1">
      <c r="B531" s="31" t="s">
        <v>374</v>
      </c>
      <c r="C531" s="32" t="s">
        <v>33</v>
      </c>
      <c r="D531" s="32" t="s">
        <v>4</v>
      </c>
      <c r="E531" s="236" t="s">
        <v>7</v>
      </c>
      <c r="F531" s="237" t="s">
        <v>185</v>
      </c>
      <c r="G531" s="237" t="s">
        <v>11</v>
      </c>
      <c r="H531" s="238" t="s">
        <v>201</v>
      </c>
      <c r="I531" s="235"/>
      <c r="J531" s="158">
        <f>J532</f>
        <v>259.5</v>
      </c>
    </row>
    <row r="532" spans="2:10" s="201" customFormat="1" ht="21" customHeight="1">
      <c r="B532" s="227" t="s">
        <v>70</v>
      </c>
      <c r="C532" s="32" t="s">
        <v>33</v>
      </c>
      <c r="D532" s="32" t="s">
        <v>4</v>
      </c>
      <c r="E532" s="224" t="s">
        <v>7</v>
      </c>
      <c r="F532" s="224" t="s">
        <v>185</v>
      </c>
      <c r="G532" s="224" t="s">
        <v>11</v>
      </c>
      <c r="H532" s="224" t="s">
        <v>201</v>
      </c>
      <c r="I532" s="405">
        <v>610</v>
      </c>
      <c r="J532" s="158">
        <f>'Приложение 6 2021 год'!K148</f>
        <v>259.5</v>
      </c>
    </row>
    <row r="533" spans="2:10" s="201" customFormat="1" ht="17.25" customHeight="1">
      <c r="B533" s="49" t="s">
        <v>34</v>
      </c>
      <c r="C533" s="45" t="s">
        <v>33</v>
      </c>
      <c r="D533" s="45" t="s">
        <v>11</v>
      </c>
      <c r="E533" s="26"/>
      <c r="F533" s="27"/>
      <c r="G533" s="27"/>
      <c r="H533" s="34"/>
      <c r="I533" s="47"/>
      <c r="J533" s="46">
        <f>J534</f>
        <v>2555</v>
      </c>
    </row>
    <row r="534" spans="2:10" s="201" customFormat="1" ht="44.25" customHeight="1">
      <c r="B534" s="41" t="s">
        <v>129</v>
      </c>
      <c r="C534" s="10" t="s">
        <v>33</v>
      </c>
      <c r="D534" s="10" t="s">
        <v>11</v>
      </c>
      <c r="E534" s="26" t="s">
        <v>7</v>
      </c>
      <c r="F534" s="27" t="s">
        <v>52</v>
      </c>
      <c r="G534" s="27" t="s">
        <v>5</v>
      </c>
      <c r="H534" s="27" t="s">
        <v>53</v>
      </c>
      <c r="I534" s="37"/>
      <c r="J534" s="2">
        <f>J535</f>
        <v>2555</v>
      </c>
    </row>
    <row r="535" spans="2:10" s="201" customFormat="1" ht="34.5" customHeight="1">
      <c r="B535" s="41" t="s">
        <v>204</v>
      </c>
      <c r="C535" s="10" t="s">
        <v>33</v>
      </c>
      <c r="D535" s="10" t="s">
        <v>11</v>
      </c>
      <c r="E535" s="26" t="s">
        <v>7</v>
      </c>
      <c r="F535" s="27" t="s">
        <v>205</v>
      </c>
      <c r="G535" s="27" t="s">
        <v>5</v>
      </c>
      <c r="H535" s="34" t="s">
        <v>53</v>
      </c>
      <c r="I535" s="37"/>
      <c r="J535" s="2">
        <f>J536</f>
        <v>2555</v>
      </c>
    </row>
    <row r="536" spans="2:10" s="201" customFormat="1" ht="54" customHeight="1">
      <c r="B536" s="41" t="s">
        <v>206</v>
      </c>
      <c r="C536" s="10" t="s">
        <v>33</v>
      </c>
      <c r="D536" s="10" t="s">
        <v>11</v>
      </c>
      <c r="E536" s="54" t="s">
        <v>7</v>
      </c>
      <c r="F536" s="54" t="s">
        <v>205</v>
      </c>
      <c r="G536" s="54" t="s">
        <v>4</v>
      </c>
      <c r="H536" s="54" t="s">
        <v>53</v>
      </c>
      <c r="I536" s="37"/>
      <c r="J536" s="2">
        <f>J537+J541</f>
        <v>2555</v>
      </c>
    </row>
    <row r="537" spans="2:10" s="201" customFormat="1" ht="19.5" customHeight="1">
      <c r="B537" s="9" t="s">
        <v>187</v>
      </c>
      <c r="C537" s="10" t="s">
        <v>33</v>
      </c>
      <c r="D537" s="10" t="s">
        <v>11</v>
      </c>
      <c r="E537" s="27" t="s">
        <v>7</v>
      </c>
      <c r="F537" s="27" t="s">
        <v>205</v>
      </c>
      <c r="G537" s="27" t="s">
        <v>4</v>
      </c>
      <c r="H537" s="27" t="s">
        <v>207</v>
      </c>
      <c r="I537" s="86"/>
      <c r="J537" s="16">
        <f>J538+J539+J540</f>
        <v>2080</v>
      </c>
    </row>
    <row r="538" spans="2:10" s="201" customFormat="1" ht="23.25" customHeight="1">
      <c r="B538" s="41" t="s">
        <v>58</v>
      </c>
      <c r="C538" s="10" t="s">
        <v>33</v>
      </c>
      <c r="D538" s="10" t="s">
        <v>11</v>
      </c>
      <c r="E538" s="54" t="s">
        <v>7</v>
      </c>
      <c r="F538" s="54" t="s">
        <v>205</v>
      </c>
      <c r="G538" s="54" t="s">
        <v>4</v>
      </c>
      <c r="H538" s="54" t="s">
        <v>207</v>
      </c>
      <c r="I538" s="40">
        <v>120</v>
      </c>
      <c r="J538" s="16">
        <f>'Приложение 6 2021 год'!K154</f>
        <v>1820</v>
      </c>
    </row>
    <row r="539" spans="2:10" s="201" customFormat="1" ht="33.75" customHeight="1">
      <c r="B539" s="41" t="s">
        <v>197</v>
      </c>
      <c r="C539" s="10" t="s">
        <v>33</v>
      </c>
      <c r="D539" s="10" t="s">
        <v>11</v>
      </c>
      <c r="E539" s="26" t="s">
        <v>7</v>
      </c>
      <c r="F539" s="27" t="s">
        <v>205</v>
      </c>
      <c r="G539" s="27" t="s">
        <v>4</v>
      </c>
      <c r="H539" s="27" t="s">
        <v>207</v>
      </c>
      <c r="I539" s="40">
        <v>240</v>
      </c>
      <c r="J539" s="16">
        <f>'Приложение 6 2021 год'!K155</f>
        <v>250</v>
      </c>
    </row>
    <row r="540" spans="2:10" s="201" customFormat="1" ht="18" customHeight="1">
      <c r="B540" s="9" t="s">
        <v>65</v>
      </c>
      <c r="C540" s="10" t="s">
        <v>33</v>
      </c>
      <c r="D540" s="10" t="s">
        <v>11</v>
      </c>
      <c r="E540" s="26" t="s">
        <v>7</v>
      </c>
      <c r="F540" s="27" t="s">
        <v>205</v>
      </c>
      <c r="G540" s="27" t="s">
        <v>4</v>
      </c>
      <c r="H540" s="27" t="s">
        <v>207</v>
      </c>
      <c r="I540" s="29">
        <v>850</v>
      </c>
      <c r="J540" s="16">
        <f>'Приложение 6 2021 год'!K156</f>
        <v>10</v>
      </c>
    </row>
    <row r="541" spans="2:10" s="201" customFormat="1" ht="52.5" customHeight="1">
      <c r="B541" s="156" t="s">
        <v>298</v>
      </c>
      <c r="C541" s="32" t="s">
        <v>33</v>
      </c>
      <c r="D541" s="32" t="s">
        <v>11</v>
      </c>
      <c r="E541" s="71" t="s">
        <v>7</v>
      </c>
      <c r="F541" s="72" t="s">
        <v>205</v>
      </c>
      <c r="G541" s="72" t="s">
        <v>4</v>
      </c>
      <c r="H541" s="73" t="s">
        <v>299</v>
      </c>
      <c r="I541" s="33"/>
      <c r="J541" s="158">
        <f>J542</f>
        <v>475</v>
      </c>
    </row>
    <row r="542" spans="2:10" s="201" customFormat="1" ht="24" customHeight="1">
      <c r="B542" s="184" t="s">
        <v>58</v>
      </c>
      <c r="C542" s="32" t="s">
        <v>33</v>
      </c>
      <c r="D542" s="32" t="s">
        <v>11</v>
      </c>
      <c r="E542" s="71" t="s">
        <v>7</v>
      </c>
      <c r="F542" s="72" t="s">
        <v>205</v>
      </c>
      <c r="G542" s="72" t="s">
        <v>4</v>
      </c>
      <c r="H542" s="73" t="s">
        <v>299</v>
      </c>
      <c r="I542" s="33" t="s">
        <v>59</v>
      </c>
      <c r="J542" s="158">
        <f>'Приложение 6 2021 год'!K158</f>
        <v>475</v>
      </c>
    </row>
    <row r="543" spans="2:10" s="201" customFormat="1" ht="18" customHeight="1">
      <c r="B543" s="245" t="s">
        <v>411</v>
      </c>
      <c r="C543" s="45" t="s">
        <v>20</v>
      </c>
      <c r="D543" s="45" t="s">
        <v>5</v>
      </c>
      <c r="E543" s="26"/>
      <c r="F543" s="27"/>
      <c r="G543" s="27"/>
      <c r="H543" s="27"/>
      <c r="I543" s="180"/>
      <c r="J543" s="46">
        <f aca="true" t="shared" si="0" ref="J543:J548">J544</f>
        <v>330.9</v>
      </c>
    </row>
    <row r="544" spans="2:10" s="201" customFormat="1" ht="18.75" customHeight="1">
      <c r="B544" s="87" t="s">
        <v>35</v>
      </c>
      <c r="C544" s="47" t="s">
        <v>20</v>
      </c>
      <c r="D544" s="47" t="s">
        <v>30</v>
      </c>
      <c r="E544" s="26"/>
      <c r="F544" s="27"/>
      <c r="G544" s="27"/>
      <c r="H544" s="27"/>
      <c r="I544" s="180"/>
      <c r="J544" s="2">
        <f t="shared" si="0"/>
        <v>330.9</v>
      </c>
    </row>
    <row r="545" spans="2:10" s="201" customFormat="1" ht="45.75" customHeight="1">
      <c r="B545" s="56" t="s">
        <v>350</v>
      </c>
      <c r="C545" s="37" t="s">
        <v>20</v>
      </c>
      <c r="D545" s="37" t="s">
        <v>30</v>
      </c>
      <c r="E545" s="11" t="s">
        <v>351</v>
      </c>
      <c r="F545" s="12" t="s">
        <v>52</v>
      </c>
      <c r="G545" s="12" t="s">
        <v>5</v>
      </c>
      <c r="H545" s="12" t="s">
        <v>53</v>
      </c>
      <c r="I545" s="43"/>
      <c r="J545" s="2">
        <f t="shared" si="0"/>
        <v>330.9</v>
      </c>
    </row>
    <row r="546" spans="2:10" s="201" customFormat="1" ht="60.75" customHeight="1">
      <c r="B546" s="56" t="s">
        <v>352</v>
      </c>
      <c r="C546" s="37" t="s">
        <v>20</v>
      </c>
      <c r="D546" s="37" t="s">
        <v>30</v>
      </c>
      <c r="E546" s="11" t="s">
        <v>351</v>
      </c>
      <c r="F546" s="12" t="s">
        <v>62</v>
      </c>
      <c r="G546" s="12" t="s">
        <v>5</v>
      </c>
      <c r="H546" s="12" t="s">
        <v>53</v>
      </c>
      <c r="I546" s="43"/>
      <c r="J546" s="2">
        <f t="shared" si="0"/>
        <v>330.9</v>
      </c>
    </row>
    <row r="547" spans="2:10" s="201" customFormat="1" ht="57" customHeight="1">
      <c r="B547" s="50" t="s">
        <v>356</v>
      </c>
      <c r="C547" s="37" t="s">
        <v>20</v>
      </c>
      <c r="D547" s="37" t="s">
        <v>30</v>
      </c>
      <c r="E547" s="11" t="s">
        <v>351</v>
      </c>
      <c r="F547" s="12" t="s">
        <v>62</v>
      </c>
      <c r="G547" s="12" t="s">
        <v>11</v>
      </c>
      <c r="H547" s="12" t="s">
        <v>53</v>
      </c>
      <c r="I547" s="43"/>
      <c r="J547" s="2">
        <f t="shared" si="0"/>
        <v>330.9</v>
      </c>
    </row>
    <row r="548" spans="2:10" s="201" customFormat="1" ht="73.5" customHeight="1">
      <c r="B548" s="48" t="s">
        <v>208</v>
      </c>
      <c r="C548" s="37" t="s">
        <v>20</v>
      </c>
      <c r="D548" s="37" t="s">
        <v>30</v>
      </c>
      <c r="E548" s="11" t="s">
        <v>351</v>
      </c>
      <c r="F548" s="12" t="s">
        <v>62</v>
      </c>
      <c r="G548" s="12" t="s">
        <v>11</v>
      </c>
      <c r="H548" s="27" t="s">
        <v>209</v>
      </c>
      <c r="I548" s="43"/>
      <c r="J548" s="2">
        <f t="shared" si="0"/>
        <v>330.9</v>
      </c>
    </row>
    <row r="549" spans="2:10" s="201" customFormat="1" ht="31.5" customHeight="1">
      <c r="B549" s="9" t="s">
        <v>63</v>
      </c>
      <c r="C549" s="37" t="s">
        <v>20</v>
      </c>
      <c r="D549" s="37" t="s">
        <v>30</v>
      </c>
      <c r="E549" s="11" t="s">
        <v>351</v>
      </c>
      <c r="F549" s="12" t="s">
        <v>62</v>
      </c>
      <c r="G549" s="12" t="s">
        <v>11</v>
      </c>
      <c r="H549" s="27" t="s">
        <v>209</v>
      </c>
      <c r="I549" s="43">
        <v>240</v>
      </c>
      <c r="J549" s="2">
        <f>'Приложение 6 2021 год'!K438</f>
        <v>330.9</v>
      </c>
    </row>
    <row r="550" spans="2:10" s="201" customFormat="1" ht="17.25" customHeight="1">
      <c r="B550" s="139" t="s">
        <v>412</v>
      </c>
      <c r="C550" s="47" t="s">
        <v>36</v>
      </c>
      <c r="D550" s="47" t="s">
        <v>5</v>
      </c>
      <c r="E550" s="26"/>
      <c r="F550" s="27"/>
      <c r="G550" s="27"/>
      <c r="H550" s="27"/>
      <c r="I550" s="180"/>
      <c r="J550" s="46">
        <f>J551+J556+J572+J578</f>
        <v>14759.83</v>
      </c>
    </row>
    <row r="551" spans="2:10" s="201" customFormat="1" ht="15" customHeight="1">
      <c r="B551" s="41" t="s">
        <v>37</v>
      </c>
      <c r="C551" s="47" t="s">
        <v>36</v>
      </c>
      <c r="D551" s="47" t="s">
        <v>4</v>
      </c>
      <c r="E551" s="26"/>
      <c r="F551" s="27"/>
      <c r="G551" s="27"/>
      <c r="H551" s="34"/>
      <c r="I551" s="37"/>
      <c r="J551" s="2">
        <f>J552</f>
        <v>1668.92</v>
      </c>
    </row>
    <row r="552" spans="2:10" s="201" customFormat="1" ht="21" customHeight="1">
      <c r="B552" s="50" t="s">
        <v>99</v>
      </c>
      <c r="C552" s="37" t="s">
        <v>36</v>
      </c>
      <c r="D552" s="37" t="s">
        <v>4</v>
      </c>
      <c r="E552" s="140" t="s">
        <v>85</v>
      </c>
      <c r="F552" s="141" t="s">
        <v>52</v>
      </c>
      <c r="G552" s="141" t="s">
        <v>5</v>
      </c>
      <c r="H552" s="142" t="s">
        <v>53</v>
      </c>
      <c r="I552" s="143"/>
      <c r="J552" s="16">
        <f>J553</f>
        <v>1668.92</v>
      </c>
    </row>
    <row r="553" spans="2:10" s="201" customFormat="1" ht="21.75" customHeight="1">
      <c r="B553" s="9" t="s">
        <v>210</v>
      </c>
      <c r="C553" s="37" t="s">
        <v>36</v>
      </c>
      <c r="D553" s="37" t="s">
        <v>4</v>
      </c>
      <c r="E553" s="54" t="s">
        <v>85</v>
      </c>
      <c r="F553" s="54" t="s">
        <v>52</v>
      </c>
      <c r="G553" s="54" t="s">
        <v>5</v>
      </c>
      <c r="H553" s="54" t="s">
        <v>211</v>
      </c>
      <c r="I553" s="37"/>
      <c r="J553" s="2">
        <f>J554+J555</f>
        <v>1668.92</v>
      </c>
    </row>
    <row r="554" spans="2:10" s="201" customFormat="1" ht="33" customHeight="1">
      <c r="B554" s="9" t="s">
        <v>273</v>
      </c>
      <c r="C554" s="37" t="s">
        <v>36</v>
      </c>
      <c r="D554" s="37" t="s">
        <v>4</v>
      </c>
      <c r="E554" s="26" t="s">
        <v>85</v>
      </c>
      <c r="F554" s="27" t="s">
        <v>52</v>
      </c>
      <c r="G554" s="27" t="s">
        <v>5</v>
      </c>
      <c r="H554" s="34" t="s">
        <v>211</v>
      </c>
      <c r="I554" s="37" t="s">
        <v>212</v>
      </c>
      <c r="J554" s="2">
        <f>'Приложение 6 2021 год'!K716</f>
        <v>1658.92</v>
      </c>
    </row>
    <row r="555" spans="2:10" s="201" customFormat="1" ht="30.75" customHeight="1">
      <c r="B555" s="9" t="s">
        <v>63</v>
      </c>
      <c r="C555" s="37" t="s">
        <v>36</v>
      </c>
      <c r="D555" s="37" t="s">
        <v>4</v>
      </c>
      <c r="E555" s="26" t="s">
        <v>85</v>
      </c>
      <c r="F555" s="27" t="s">
        <v>52</v>
      </c>
      <c r="G555" s="27" t="s">
        <v>5</v>
      </c>
      <c r="H555" s="34" t="s">
        <v>211</v>
      </c>
      <c r="I555" s="37" t="s">
        <v>64</v>
      </c>
      <c r="J555" s="2">
        <f>'Приложение 6 2021 год'!K717</f>
        <v>10</v>
      </c>
    </row>
    <row r="556" spans="2:10" s="201" customFormat="1" ht="16.5" customHeight="1">
      <c r="B556" s="112" t="s">
        <v>213</v>
      </c>
      <c r="C556" s="47" t="s">
        <v>36</v>
      </c>
      <c r="D556" s="47" t="s">
        <v>9</v>
      </c>
      <c r="E556" s="26"/>
      <c r="F556" s="27"/>
      <c r="G556" s="27"/>
      <c r="H556" s="27"/>
      <c r="I556" s="37"/>
      <c r="J556" s="46">
        <f>J562+J567+J557</f>
        <v>4030.71</v>
      </c>
    </row>
    <row r="557" spans="2:10" s="201" customFormat="1" ht="48" customHeight="1">
      <c r="B557" s="232" t="s">
        <v>142</v>
      </c>
      <c r="C557" s="37" t="s">
        <v>36</v>
      </c>
      <c r="D557" s="37" t="s">
        <v>9</v>
      </c>
      <c r="E557" s="71" t="s">
        <v>4</v>
      </c>
      <c r="F557" s="72" t="s">
        <v>52</v>
      </c>
      <c r="G557" s="72" t="s">
        <v>5</v>
      </c>
      <c r="H557" s="72" t="s">
        <v>53</v>
      </c>
      <c r="I557" s="33"/>
      <c r="J557" s="15">
        <f>J558</f>
        <v>50</v>
      </c>
    </row>
    <row r="558" spans="2:10" s="201" customFormat="1" ht="43.5" customHeight="1">
      <c r="B558" s="184" t="s">
        <v>156</v>
      </c>
      <c r="C558" s="37" t="s">
        <v>36</v>
      </c>
      <c r="D558" s="37" t="s">
        <v>9</v>
      </c>
      <c r="E558" s="71" t="s">
        <v>4</v>
      </c>
      <c r="F558" s="72" t="s">
        <v>62</v>
      </c>
      <c r="G558" s="72" t="s">
        <v>5</v>
      </c>
      <c r="H558" s="73" t="s">
        <v>53</v>
      </c>
      <c r="I558" s="33"/>
      <c r="J558" s="15">
        <f>J559</f>
        <v>50</v>
      </c>
    </row>
    <row r="559" spans="2:10" s="201" customFormat="1" ht="45" customHeight="1">
      <c r="B559" s="184" t="s">
        <v>440</v>
      </c>
      <c r="C559" s="37" t="s">
        <v>36</v>
      </c>
      <c r="D559" s="37" t="s">
        <v>9</v>
      </c>
      <c r="E559" s="71" t="s">
        <v>4</v>
      </c>
      <c r="F559" s="72" t="s">
        <v>62</v>
      </c>
      <c r="G559" s="72" t="s">
        <v>15</v>
      </c>
      <c r="H559" s="72" t="s">
        <v>53</v>
      </c>
      <c r="I559" s="33"/>
      <c r="J559" s="15">
        <f>J560</f>
        <v>50</v>
      </c>
    </row>
    <row r="560" spans="2:10" s="201" customFormat="1" ht="58.5" customHeight="1">
      <c r="B560" s="320" t="s">
        <v>148</v>
      </c>
      <c r="C560" s="37" t="s">
        <v>36</v>
      </c>
      <c r="D560" s="37" t="s">
        <v>9</v>
      </c>
      <c r="E560" s="71" t="s">
        <v>4</v>
      </c>
      <c r="F560" s="72" t="s">
        <v>62</v>
      </c>
      <c r="G560" s="72" t="s">
        <v>15</v>
      </c>
      <c r="H560" s="72" t="s">
        <v>149</v>
      </c>
      <c r="I560" s="33"/>
      <c r="J560" s="15">
        <f>J561</f>
        <v>50</v>
      </c>
    </row>
    <row r="561" spans="2:10" s="201" customFormat="1" ht="32.25" customHeight="1">
      <c r="B561" s="184" t="s">
        <v>150</v>
      </c>
      <c r="C561" s="37" t="s">
        <v>36</v>
      </c>
      <c r="D561" s="37" t="s">
        <v>9</v>
      </c>
      <c r="E561" s="71" t="s">
        <v>4</v>
      </c>
      <c r="F561" s="72" t="s">
        <v>62</v>
      </c>
      <c r="G561" s="72" t="s">
        <v>15</v>
      </c>
      <c r="H561" s="72" t="s">
        <v>149</v>
      </c>
      <c r="I561" s="33" t="s">
        <v>214</v>
      </c>
      <c r="J561" s="15">
        <f>'Приложение 6 2021 год'!K652</f>
        <v>50</v>
      </c>
    </row>
    <row r="562" spans="2:10" s="201" customFormat="1" ht="45" customHeight="1">
      <c r="B562" s="41" t="s">
        <v>129</v>
      </c>
      <c r="C562" s="37" t="s">
        <v>36</v>
      </c>
      <c r="D562" s="37" t="s">
        <v>9</v>
      </c>
      <c r="E562" s="26" t="s">
        <v>7</v>
      </c>
      <c r="F562" s="27" t="s">
        <v>52</v>
      </c>
      <c r="G562" s="27" t="s">
        <v>5</v>
      </c>
      <c r="H562" s="27" t="s">
        <v>53</v>
      </c>
      <c r="I562" s="37"/>
      <c r="J562" s="2">
        <f>J563</f>
        <v>1838.71</v>
      </c>
    </row>
    <row r="563" spans="2:10" s="201" customFormat="1" ht="21.75" customHeight="1">
      <c r="B563" s="41" t="s">
        <v>174</v>
      </c>
      <c r="C563" s="37" t="s">
        <v>36</v>
      </c>
      <c r="D563" s="37" t="s">
        <v>9</v>
      </c>
      <c r="E563" s="27" t="s">
        <v>7</v>
      </c>
      <c r="F563" s="27" t="s">
        <v>175</v>
      </c>
      <c r="G563" s="27" t="s">
        <v>5</v>
      </c>
      <c r="H563" s="34" t="s">
        <v>53</v>
      </c>
      <c r="I563" s="37"/>
      <c r="J563" s="2">
        <f>J564</f>
        <v>1838.71</v>
      </c>
    </row>
    <row r="564" spans="2:10" s="201" customFormat="1" ht="20.25" customHeight="1">
      <c r="B564" s="87" t="s">
        <v>215</v>
      </c>
      <c r="C564" s="37" t="s">
        <v>36</v>
      </c>
      <c r="D564" s="37" t="s">
        <v>9</v>
      </c>
      <c r="E564" s="54" t="s">
        <v>7</v>
      </c>
      <c r="F564" s="54" t="s">
        <v>175</v>
      </c>
      <c r="G564" s="54" t="s">
        <v>15</v>
      </c>
      <c r="H564" s="54" t="s">
        <v>53</v>
      </c>
      <c r="I564" s="37"/>
      <c r="J564" s="2">
        <f>J565</f>
        <v>1838.71</v>
      </c>
    </row>
    <row r="565" spans="2:10" s="201" customFormat="1" ht="20.25" customHeight="1">
      <c r="B565" s="87" t="s">
        <v>216</v>
      </c>
      <c r="C565" s="37" t="s">
        <v>36</v>
      </c>
      <c r="D565" s="37" t="s">
        <v>9</v>
      </c>
      <c r="E565" s="26" t="s">
        <v>7</v>
      </c>
      <c r="F565" s="27" t="s">
        <v>175</v>
      </c>
      <c r="G565" s="27" t="s">
        <v>15</v>
      </c>
      <c r="H565" s="34" t="s">
        <v>217</v>
      </c>
      <c r="I565" s="37"/>
      <c r="J565" s="2">
        <f>J566</f>
        <v>1838.71</v>
      </c>
    </row>
    <row r="566" spans="2:10" s="201" customFormat="1" ht="30.75" customHeight="1">
      <c r="B566" s="41" t="s">
        <v>218</v>
      </c>
      <c r="C566" s="37" t="s">
        <v>36</v>
      </c>
      <c r="D566" s="37" t="s">
        <v>9</v>
      </c>
      <c r="E566" s="54" t="s">
        <v>7</v>
      </c>
      <c r="F566" s="54" t="s">
        <v>175</v>
      </c>
      <c r="G566" s="54" t="s">
        <v>15</v>
      </c>
      <c r="H566" s="54" t="s">
        <v>217</v>
      </c>
      <c r="I566" s="37" t="s">
        <v>214</v>
      </c>
      <c r="J566" s="2">
        <f>'Приложение 6 2021 год'!K165</f>
        <v>1838.71</v>
      </c>
    </row>
    <row r="567" spans="2:10" s="201" customFormat="1" ht="43.5" customHeight="1">
      <c r="B567" s="9" t="s">
        <v>287</v>
      </c>
      <c r="C567" s="11" t="s">
        <v>36</v>
      </c>
      <c r="D567" s="61" t="s">
        <v>9</v>
      </c>
      <c r="E567" s="61" t="s">
        <v>344</v>
      </c>
      <c r="F567" s="62" t="s">
        <v>52</v>
      </c>
      <c r="G567" s="62" t="s">
        <v>5</v>
      </c>
      <c r="H567" s="62" t="s">
        <v>53</v>
      </c>
      <c r="I567" s="37"/>
      <c r="J567" s="2">
        <f>J568</f>
        <v>2142</v>
      </c>
    </row>
    <row r="568" spans="2:10" s="201" customFormat="1" ht="43.5" customHeight="1">
      <c r="B568" s="48" t="s">
        <v>292</v>
      </c>
      <c r="C568" s="11" t="s">
        <v>36</v>
      </c>
      <c r="D568" s="129" t="s">
        <v>9</v>
      </c>
      <c r="E568" s="127" t="s">
        <v>344</v>
      </c>
      <c r="F568" s="127" t="s">
        <v>55</v>
      </c>
      <c r="G568" s="127" t="s">
        <v>5</v>
      </c>
      <c r="H568" s="65" t="s">
        <v>53</v>
      </c>
      <c r="I568" s="37"/>
      <c r="J568" s="2">
        <f>J569</f>
        <v>2142</v>
      </c>
    </row>
    <row r="569" spans="2:10" s="201" customFormat="1" ht="36" customHeight="1">
      <c r="B569" s="48" t="s">
        <v>293</v>
      </c>
      <c r="C569" s="11" t="s">
        <v>36</v>
      </c>
      <c r="D569" s="37" t="s">
        <v>9</v>
      </c>
      <c r="E569" s="51" t="s">
        <v>344</v>
      </c>
      <c r="F569" s="51" t="s">
        <v>55</v>
      </c>
      <c r="G569" s="51" t="s">
        <v>4</v>
      </c>
      <c r="H569" s="51" t="s">
        <v>53</v>
      </c>
      <c r="I569" s="37"/>
      <c r="J569" s="2">
        <f>J570</f>
        <v>2142</v>
      </c>
    </row>
    <row r="570" spans="2:10" s="201" customFormat="1" ht="30.75" customHeight="1">
      <c r="B570" s="41" t="s">
        <v>389</v>
      </c>
      <c r="C570" s="11" t="s">
        <v>36</v>
      </c>
      <c r="D570" s="10" t="s">
        <v>9</v>
      </c>
      <c r="E570" s="12" t="s">
        <v>344</v>
      </c>
      <c r="F570" s="12" t="s">
        <v>55</v>
      </c>
      <c r="G570" s="12" t="s">
        <v>4</v>
      </c>
      <c r="H570" s="13" t="s">
        <v>393</v>
      </c>
      <c r="I570" s="37"/>
      <c r="J570" s="2">
        <f>J571</f>
        <v>2142</v>
      </c>
    </row>
    <row r="571" spans="2:10" s="201" customFormat="1" ht="30.75" customHeight="1">
      <c r="B571" s="41" t="s">
        <v>218</v>
      </c>
      <c r="C571" s="11" t="s">
        <v>36</v>
      </c>
      <c r="D571" s="10" t="s">
        <v>9</v>
      </c>
      <c r="E571" s="11" t="s">
        <v>344</v>
      </c>
      <c r="F571" s="12" t="s">
        <v>55</v>
      </c>
      <c r="G571" s="12" t="s">
        <v>4</v>
      </c>
      <c r="H571" s="13" t="s">
        <v>393</v>
      </c>
      <c r="I571" s="37" t="s">
        <v>214</v>
      </c>
      <c r="J571" s="2">
        <f>'Приложение 6 2021 год'!K445</f>
        <v>2142</v>
      </c>
    </row>
    <row r="572" spans="2:10" s="201" customFormat="1" ht="16.5" customHeight="1">
      <c r="B572" s="49" t="s">
        <v>219</v>
      </c>
      <c r="C572" s="45" t="s">
        <v>36</v>
      </c>
      <c r="D572" s="188" t="s">
        <v>11</v>
      </c>
      <c r="E572" s="26"/>
      <c r="F572" s="27"/>
      <c r="G572" s="27"/>
      <c r="H572" s="27"/>
      <c r="I572" s="37"/>
      <c r="J572" s="46">
        <f>J573</f>
        <v>1617.2</v>
      </c>
    </row>
    <row r="573" spans="2:10" s="201" customFormat="1" ht="45.75" customHeight="1">
      <c r="B573" s="41" t="s">
        <v>142</v>
      </c>
      <c r="C573" s="10" t="s">
        <v>36</v>
      </c>
      <c r="D573" s="10" t="s">
        <v>11</v>
      </c>
      <c r="E573" s="26" t="s">
        <v>4</v>
      </c>
      <c r="F573" s="27" t="s">
        <v>52</v>
      </c>
      <c r="G573" s="27" t="s">
        <v>5</v>
      </c>
      <c r="H573" s="27" t="s">
        <v>53</v>
      </c>
      <c r="I573" s="37"/>
      <c r="J573" s="2">
        <f>J574</f>
        <v>1617.2</v>
      </c>
    </row>
    <row r="574" spans="2:10" s="201" customFormat="1" ht="29.25" customHeight="1">
      <c r="B574" s="195" t="s">
        <v>143</v>
      </c>
      <c r="C574" s="10" t="s">
        <v>36</v>
      </c>
      <c r="D574" s="10" t="s">
        <v>11</v>
      </c>
      <c r="E574" s="76" t="s">
        <v>4</v>
      </c>
      <c r="F574" s="55" t="s">
        <v>55</v>
      </c>
      <c r="G574" s="55" t="s">
        <v>5</v>
      </c>
      <c r="H574" s="55" t="s">
        <v>53</v>
      </c>
      <c r="I574" s="37"/>
      <c r="J574" s="2">
        <f>J575</f>
        <v>1617.2</v>
      </c>
    </row>
    <row r="575" spans="2:10" ht="63.75">
      <c r="B575" s="137" t="s">
        <v>147</v>
      </c>
      <c r="C575" s="13" t="s">
        <v>36</v>
      </c>
      <c r="D575" s="11" t="s">
        <v>11</v>
      </c>
      <c r="E575" s="71" t="s">
        <v>4</v>
      </c>
      <c r="F575" s="72" t="s">
        <v>55</v>
      </c>
      <c r="G575" s="72" t="s">
        <v>7</v>
      </c>
      <c r="H575" s="73" t="s">
        <v>53</v>
      </c>
      <c r="I575" s="37"/>
      <c r="J575" s="2">
        <f>J576</f>
        <v>1617.2</v>
      </c>
    </row>
    <row r="576" spans="2:10" ht="62.25" customHeight="1">
      <c r="B576" s="250" t="s">
        <v>148</v>
      </c>
      <c r="C576" s="10" t="s">
        <v>36</v>
      </c>
      <c r="D576" s="11" t="s">
        <v>11</v>
      </c>
      <c r="E576" s="57" t="s">
        <v>4</v>
      </c>
      <c r="F576" s="58" t="s">
        <v>55</v>
      </c>
      <c r="G576" s="58" t="s">
        <v>7</v>
      </c>
      <c r="H576" s="58" t="s">
        <v>149</v>
      </c>
      <c r="I576" s="37"/>
      <c r="J576" s="2">
        <f>J577</f>
        <v>1617.2</v>
      </c>
    </row>
    <row r="577" spans="2:10" ht="25.5">
      <c r="B577" s="9" t="s">
        <v>150</v>
      </c>
      <c r="C577" s="10" t="s">
        <v>36</v>
      </c>
      <c r="D577" s="11" t="s">
        <v>11</v>
      </c>
      <c r="E577" s="57" t="s">
        <v>4</v>
      </c>
      <c r="F577" s="58" t="s">
        <v>55</v>
      </c>
      <c r="G577" s="58" t="s">
        <v>7</v>
      </c>
      <c r="H577" s="58" t="s">
        <v>149</v>
      </c>
      <c r="I577" s="37" t="s">
        <v>214</v>
      </c>
      <c r="J577" s="2">
        <f>'Приложение 6 2021 год'!K658</f>
        <v>1617.2</v>
      </c>
    </row>
    <row r="578" spans="2:10" s="201" customFormat="1" ht="12.75">
      <c r="B578" s="49" t="s">
        <v>38</v>
      </c>
      <c r="C578" s="11" t="s">
        <v>36</v>
      </c>
      <c r="D578" s="11" t="s">
        <v>15</v>
      </c>
      <c r="E578" s="11"/>
      <c r="F578" s="12"/>
      <c r="G578" s="12"/>
      <c r="H578" s="12"/>
      <c r="I578" s="37"/>
      <c r="J578" s="46">
        <f>J579+J583+J589</f>
        <v>7443</v>
      </c>
    </row>
    <row r="579" spans="2:10" s="201" customFormat="1" ht="12.75">
      <c r="B579" s="9" t="s">
        <v>71</v>
      </c>
      <c r="C579" s="10" t="s">
        <v>36</v>
      </c>
      <c r="D579" s="10" t="s">
        <v>15</v>
      </c>
      <c r="E579" s="11" t="s">
        <v>72</v>
      </c>
      <c r="F579" s="12" t="s">
        <v>52</v>
      </c>
      <c r="G579" s="12" t="s">
        <v>5</v>
      </c>
      <c r="H579" s="27" t="s">
        <v>53</v>
      </c>
      <c r="I579" s="37"/>
      <c r="J579" s="2">
        <f>J580</f>
        <v>1304.5</v>
      </c>
    </row>
    <row r="580" spans="2:10" s="201" customFormat="1" ht="102">
      <c r="B580" s="9" t="s">
        <v>303</v>
      </c>
      <c r="C580" s="10" t="s">
        <v>36</v>
      </c>
      <c r="D580" s="10" t="s">
        <v>15</v>
      </c>
      <c r="E580" s="11" t="s">
        <v>72</v>
      </c>
      <c r="F580" s="12" t="s">
        <v>52</v>
      </c>
      <c r="G580" s="12" t="s">
        <v>5</v>
      </c>
      <c r="H580" s="27" t="s">
        <v>398</v>
      </c>
      <c r="I580" s="37"/>
      <c r="J580" s="2">
        <f>J581+J582</f>
        <v>1304.5</v>
      </c>
    </row>
    <row r="581" spans="2:10" s="201" customFormat="1" ht="31.5" customHeight="1">
      <c r="B581" s="9" t="s">
        <v>58</v>
      </c>
      <c r="C581" s="10" t="s">
        <v>36</v>
      </c>
      <c r="D581" s="10" t="s">
        <v>15</v>
      </c>
      <c r="E581" s="11" t="s">
        <v>72</v>
      </c>
      <c r="F581" s="12" t="s">
        <v>52</v>
      </c>
      <c r="G581" s="12" t="s">
        <v>5</v>
      </c>
      <c r="H581" s="27" t="s">
        <v>398</v>
      </c>
      <c r="I581" s="37" t="s">
        <v>59</v>
      </c>
      <c r="J581" s="2">
        <f>'Приложение 6 2021 год'!K449</f>
        <v>931.8</v>
      </c>
    </row>
    <row r="582" spans="2:10" s="201" customFormat="1" ht="27" customHeight="1">
      <c r="B582" s="9" t="s">
        <v>63</v>
      </c>
      <c r="C582" s="10" t="s">
        <v>36</v>
      </c>
      <c r="D582" s="10" t="s">
        <v>15</v>
      </c>
      <c r="E582" s="11" t="s">
        <v>72</v>
      </c>
      <c r="F582" s="12" t="s">
        <v>52</v>
      </c>
      <c r="G582" s="12" t="s">
        <v>5</v>
      </c>
      <c r="H582" s="27" t="s">
        <v>398</v>
      </c>
      <c r="I582" s="37" t="s">
        <v>64</v>
      </c>
      <c r="J582" s="2">
        <f>'Приложение 6 2021 год'!K450</f>
        <v>372.7</v>
      </c>
    </row>
    <row r="583" spans="2:10" s="201" customFormat="1" ht="47.25" customHeight="1">
      <c r="B583" s="196" t="s">
        <v>338</v>
      </c>
      <c r="C583" s="10" t="s">
        <v>36</v>
      </c>
      <c r="D583" s="10" t="s">
        <v>15</v>
      </c>
      <c r="E583" s="11" t="s">
        <v>438</v>
      </c>
      <c r="F583" s="12" t="s">
        <v>52</v>
      </c>
      <c r="G583" s="12" t="s">
        <v>5</v>
      </c>
      <c r="H583" s="13" t="s">
        <v>53</v>
      </c>
      <c r="I583" s="37"/>
      <c r="J583" s="2">
        <f>J584</f>
        <v>4988.5</v>
      </c>
    </row>
    <row r="584" spans="2:10" s="201" customFormat="1" ht="66" customHeight="1">
      <c r="B584" s="156" t="s">
        <v>314</v>
      </c>
      <c r="C584" s="13" t="s">
        <v>36</v>
      </c>
      <c r="D584" s="10" t="s">
        <v>15</v>
      </c>
      <c r="E584" s="11" t="s">
        <v>438</v>
      </c>
      <c r="F584" s="127" t="s">
        <v>62</v>
      </c>
      <c r="G584" s="127" t="s">
        <v>5</v>
      </c>
      <c r="H584" s="65" t="s">
        <v>53</v>
      </c>
      <c r="I584" s="37"/>
      <c r="J584" s="2">
        <f>J585</f>
        <v>4988.5</v>
      </c>
    </row>
    <row r="585" spans="2:10" s="201" customFormat="1" ht="57" customHeight="1">
      <c r="B585" s="156" t="s">
        <v>552</v>
      </c>
      <c r="C585" s="10" t="s">
        <v>36</v>
      </c>
      <c r="D585" s="10" t="s">
        <v>15</v>
      </c>
      <c r="E585" s="11" t="s">
        <v>438</v>
      </c>
      <c r="F585" s="12" t="s">
        <v>62</v>
      </c>
      <c r="G585" s="12" t="s">
        <v>278</v>
      </c>
      <c r="H585" s="8" t="s">
        <v>53</v>
      </c>
      <c r="I585" s="37"/>
      <c r="J585" s="2">
        <f>J586</f>
        <v>4988.5</v>
      </c>
    </row>
    <row r="586" spans="2:10" s="201" customFormat="1" ht="78" customHeight="1">
      <c r="B586" s="157" t="s">
        <v>537</v>
      </c>
      <c r="C586" s="10" t="s">
        <v>36</v>
      </c>
      <c r="D586" s="10" t="s">
        <v>15</v>
      </c>
      <c r="E586" s="11" t="s">
        <v>438</v>
      </c>
      <c r="F586" s="12" t="s">
        <v>62</v>
      </c>
      <c r="G586" s="12" t="s">
        <v>278</v>
      </c>
      <c r="H586" s="8" t="s">
        <v>220</v>
      </c>
      <c r="I586" s="37"/>
      <c r="J586" s="2">
        <f>J587+J588</f>
        <v>4988.5</v>
      </c>
    </row>
    <row r="587" spans="2:10" s="201" customFormat="1" ht="25.5" customHeight="1">
      <c r="B587" s="31" t="s">
        <v>150</v>
      </c>
      <c r="C587" s="10" t="s">
        <v>36</v>
      </c>
      <c r="D587" s="10" t="s">
        <v>15</v>
      </c>
      <c r="E587" s="11" t="s">
        <v>438</v>
      </c>
      <c r="F587" s="12" t="s">
        <v>62</v>
      </c>
      <c r="G587" s="12" t="s">
        <v>278</v>
      </c>
      <c r="H587" s="8" t="s">
        <v>220</v>
      </c>
      <c r="I587" s="37" t="s">
        <v>214</v>
      </c>
      <c r="J587" s="2">
        <f>'Приложение 6 2021 год'!K535</f>
        <v>4914.8</v>
      </c>
    </row>
    <row r="588" spans="2:10" s="201" customFormat="1" ht="25.5" customHeight="1">
      <c r="B588" s="31" t="s">
        <v>63</v>
      </c>
      <c r="C588" s="10" t="s">
        <v>36</v>
      </c>
      <c r="D588" s="10" t="s">
        <v>15</v>
      </c>
      <c r="E588" s="11" t="s">
        <v>438</v>
      </c>
      <c r="F588" s="12" t="s">
        <v>62</v>
      </c>
      <c r="G588" s="12" t="s">
        <v>278</v>
      </c>
      <c r="H588" s="8" t="s">
        <v>220</v>
      </c>
      <c r="I588" s="37" t="s">
        <v>64</v>
      </c>
      <c r="J588" s="2">
        <f>'Приложение 6 2021 год'!K536</f>
        <v>73.7</v>
      </c>
    </row>
    <row r="589" spans="2:10" s="201" customFormat="1" ht="44.25" customHeight="1">
      <c r="B589" s="9" t="s">
        <v>457</v>
      </c>
      <c r="C589" s="10" t="s">
        <v>36</v>
      </c>
      <c r="D589" s="10" t="s">
        <v>15</v>
      </c>
      <c r="E589" s="11" t="s">
        <v>456</v>
      </c>
      <c r="F589" s="12" t="s">
        <v>52</v>
      </c>
      <c r="G589" s="12" t="s">
        <v>5</v>
      </c>
      <c r="H589" s="27" t="s">
        <v>53</v>
      </c>
      <c r="I589" s="37"/>
      <c r="J589" s="2">
        <f>J590+J595</f>
        <v>1150</v>
      </c>
    </row>
    <row r="590" spans="2:10" s="201" customFormat="1" ht="41.25" customHeight="1">
      <c r="B590" s="317" t="s">
        <v>463</v>
      </c>
      <c r="C590" s="10" t="s">
        <v>36</v>
      </c>
      <c r="D590" s="10" t="s">
        <v>15</v>
      </c>
      <c r="E590" s="11" t="s">
        <v>456</v>
      </c>
      <c r="F590" s="12" t="s">
        <v>52</v>
      </c>
      <c r="G590" s="12" t="s">
        <v>9</v>
      </c>
      <c r="H590" s="27" t="s">
        <v>53</v>
      </c>
      <c r="I590" s="37"/>
      <c r="J590" s="2">
        <f>J591+J593</f>
        <v>700</v>
      </c>
    </row>
    <row r="591" spans="2:10" s="201" customFormat="1" ht="37.5" customHeight="1">
      <c r="B591" s="318" t="s">
        <v>283</v>
      </c>
      <c r="C591" s="10" t="s">
        <v>36</v>
      </c>
      <c r="D591" s="10" t="s">
        <v>15</v>
      </c>
      <c r="E591" s="11" t="s">
        <v>456</v>
      </c>
      <c r="F591" s="12" t="s">
        <v>52</v>
      </c>
      <c r="G591" s="12" t="s">
        <v>9</v>
      </c>
      <c r="H591" s="27" t="s">
        <v>460</v>
      </c>
      <c r="I591" s="37"/>
      <c r="J591" s="2">
        <f>J592</f>
        <v>500</v>
      </c>
    </row>
    <row r="592" spans="2:10" s="201" customFormat="1" ht="42.75" customHeight="1">
      <c r="B592" s="316" t="s">
        <v>459</v>
      </c>
      <c r="C592" s="10" t="s">
        <v>36</v>
      </c>
      <c r="D592" s="10" t="s">
        <v>15</v>
      </c>
      <c r="E592" s="11" t="s">
        <v>456</v>
      </c>
      <c r="F592" s="12" t="s">
        <v>52</v>
      </c>
      <c r="G592" s="12" t="s">
        <v>9</v>
      </c>
      <c r="H592" s="27" t="s">
        <v>460</v>
      </c>
      <c r="I592" s="37" t="s">
        <v>87</v>
      </c>
      <c r="J592" s="2">
        <f>'Приложение 6 2021 год'!K454</f>
        <v>500</v>
      </c>
    </row>
    <row r="593" spans="2:10" s="201" customFormat="1" ht="30.75" customHeight="1">
      <c r="B593" s="317" t="s">
        <v>464</v>
      </c>
      <c r="C593" s="10" t="s">
        <v>36</v>
      </c>
      <c r="D593" s="10" t="s">
        <v>15</v>
      </c>
      <c r="E593" s="11" t="s">
        <v>456</v>
      </c>
      <c r="F593" s="12" t="s">
        <v>52</v>
      </c>
      <c r="G593" s="12" t="s">
        <v>9</v>
      </c>
      <c r="H593" s="27" t="s">
        <v>465</v>
      </c>
      <c r="I593" s="37"/>
      <c r="J593" s="2">
        <f>J594</f>
        <v>200</v>
      </c>
    </row>
    <row r="594" spans="2:10" s="201" customFormat="1" ht="41.25" customHeight="1">
      <c r="B594" s="316" t="s">
        <v>459</v>
      </c>
      <c r="C594" s="10" t="s">
        <v>36</v>
      </c>
      <c r="D594" s="10" t="s">
        <v>15</v>
      </c>
      <c r="E594" s="11" t="s">
        <v>456</v>
      </c>
      <c r="F594" s="12" t="s">
        <v>52</v>
      </c>
      <c r="G594" s="12" t="s">
        <v>9</v>
      </c>
      <c r="H594" s="27" t="s">
        <v>465</v>
      </c>
      <c r="I594" s="37" t="s">
        <v>87</v>
      </c>
      <c r="J594" s="2">
        <f>'Приложение 6 2021 год'!K456</f>
        <v>200</v>
      </c>
    </row>
    <row r="595" spans="2:10" s="201" customFormat="1" ht="25.5" customHeight="1">
      <c r="B595" s="316" t="s">
        <v>458</v>
      </c>
      <c r="C595" s="10" t="s">
        <v>36</v>
      </c>
      <c r="D595" s="10" t="s">
        <v>15</v>
      </c>
      <c r="E595" s="11" t="s">
        <v>456</v>
      </c>
      <c r="F595" s="12" t="s">
        <v>52</v>
      </c>
      <c r="G595" s="12" t="s">
        <v>30</v>
      </c>
      <c r="H595" s="27" t="s">
        <v>53</v>
      </c>
      <c r="I595" s="37"/>
      <c r="J595" s="2">
        <f>J596</f>
        <v>450</v>
      </c>
    </row>
    <row r="596" spans="2:10" s="201" customFormat="1" ht="25.5" customHeight="1">
      <c r="B596" s="316" t="s">
        <v>461</v>
      </c>
      <c r="C596" s="10" t="s">
        <v>36</v>
      </c>
      <c r="D596" s="10" t="s">
        <v>15</v>
      </c>
      <c r="E596" s="11" t="s">
        <v>456</v>
      </c>
      <c r="F596" s="12" t="s">
        <v>52</v>
      </c>
      <c r="G596" s="12" t="s">
        <v>30</v>
      </c>
      <c r="H596" s="27" t="s">
        <v>462</v>
      </c>
      <c r="I596" s="37"/>
      <c r="J596" s="2">
        <f>J597</f>
        <v>450</v>
      </c>
    </row>
    <row r="597" spans="2:10" s="201" customFormat="1" ht="42.75" customHeight="1">
      <c r="B597" s="316" t="s">
        <v>459</v>
      </c>
      <c r="C597" s="10" t="s">
        <v>36</v>
      </c>
      <c r="D597" s="10" t="s">
        <v>15</v>
      </c>
      <c r="E597" s="11" t="s">
        <v>456</v>
      </c>
      <c r="F597" s="12" t="s">
        <v>52</v>
      </c>
      <c r="G597" s="12" t="s">
        <v>30</v>
      </c>
      <c r="H597" s="27" t="s">
        <v>462</v>
      </c>
      <c r="I597" s="37" t="s">
        <v>87</v>
      </c>
      <c r="J597" s="2">
        <f>'Приложение 6 2021 год'!K459</f>
        <v>450</v>
      </c>
    </row>
    <row r="598" spans="2:10" s="201" customFormat="1" ht="12.75">
      <c r="B598" s="49" t="s">
        <v>413</v>
      </c>
      <c r="C598" s="45" t="s">
        <v>17</v>
      </c>
      <c r="D598" s="10"/>
      <c r="E598" s="26"/>
      <c r="F598" s="27"/>
      <c r="G598" s="27"/>
      <c r="H598" s="27"/>
      <c r="I598" s="60"/>
      <c r="J598" s="186">
        <f>J599+J618+J628</f>
        <v>14219.27</v>
      </c>
    </row>
    <row r="599" spans="2:10" s="201" customFormat="1" ht="12.75">
      <c r="B599" s="248" t="s">
        <v>221</v>
      </c>
      <c r="C599" s="45" t="s">
        <v>17</v>
      </c>
      <c r="D599" s="45" t="s">
        <v>4</v>
      </c>
      <c r="E599" s="26"/>
      <c r="F599" s="27"/>
      <c r="G599" s="27"/>
      <c r="H599" s="27"/>
      <c r="I599" s="43"/>
      <c r="J599" s="2">
        <f>J600+J613</f>
        <v>2746.83</v>
      </c>
    </row>
    <row r="600" spans="2:10" s="201" customFormat="1" ht="48" customHeight="1">
      <c r="B600" s="41" t="s">
        <v>129</v>
      </c>
      <c r="C600" s="10" t="s">
        <v>17</v>
      </c>
      <c r="D600" s="10" t="s">
        <v>4</v>
      </c>
      <c r="E600" s="26" t="s">
        <v>7</v>
      </c>
      <c r="F600" s="27" t="s">
        <v>52</v>
      </c>
      <c r="G600" s="27" t="s">
        <v>5</v>
      </c>
      <c r="H600" s="27" t="s">
        <v>53</v>
      </c>
      <c r="I600" s="43"/>
      <c r="J600" s="2">
        <f>J601</f>
        <v>2731.83</v>
      </c>
    </row>
    <row r="601" spans="2:10" s="201" customFormat="1" ht="19.5" customHeight="1">
      <c r="B601" s="41" t="s">
        <v>222</v>
      </c>
      <c r="C601" s="10" t="s">
        <v>17</v>
      </c>
      <c r="D601" s="10" t="s">
        <v>4</v>
      </c>
      <c r="E601" s="26" t="s">
        <v>7</v>
      </c>
      <c r="F601" s="27" t="s">
        <v>223</v>
      </c>
      <c r="G601" s="27" t="s">
        <v>5</v>
      </c>
      <c r="H601" s="34" t="s">
        <v>53</v>
      </c>
      <c r="I601" s="43"/>
      <c r="J601" s="2">
        <f>J602+J607+J610</f>
        <v>2731.83</v>
      </c>
    </row>
    <row r="602" spans="2:10" s="201" customFormat="1" ht="27" customHeight="1">
      <c r="B602" s="31" t="s">
        <v>224</v>
      </c>
      <c r="C602" s="37" t="s">
        <v>17</v>
      </c>
      <c r="D602" s="37" t="s">
        <v>4</v>
      </c>
      <c r="E602" s="54" t="s">
        <v>7</v>
      </c>
      <c r="F602" s="54" t="s">
        <v>223</v>
      </c>
      <c r="G602" s="54" t="s">
        <v>4</v>
      </c>
      <c r="H602" s="54" t="s">
        <v>53</v>
      </c>
      <c r="I602" s="37"/>
      <c r="J602" s="2">
        <f>J603+J605</f>
        <v>1095.33</v>
      </c>
    </row>
    <row r="603" spans="2:10" s="201" customFormat="1" ht="19.5" customHeight="1">
      <c r="B603" s="48" t="s">
        <v>225</v>
      </c>
      <c r="C603" s="37" t="s">
        <v>17</v>
      </c>
      <c r="D603" s="37" t="s">
        <v>4</v>
      </c>
      <c r="E603" s="26" t="s">
        <v>7</v>
      </c>
      <c r="F603" s="27" t="s">
        <v>223</v>
      </c>
      <c r="G603" s="27" t="s">
        <v>4</v>
      </c>
      <c r="H603" s="34" t="s">
        <v>226</v>
      </c>
      <c r="I603" s="37"/>
      <c r="J603" s="2">
        <f>J604</f>
        <v>762</v>
      </c>
    </row>
    <row r="604" spans="2:10" s="201" customFormat="1" ht="24.75" customHeight="1">
      <c r="B604" s="9" t="s">
        <v>70</v>
      </c>
      <c r="C604" s="37" t="s">
        <v>17</v>
      </c>
      <c r="D604" s="37" t="s">
        <v>4</v>
      </c>
      <c r="E604" s="54" t="s">
        <v>7</v>
      </c>
      <c r="F604" s="54" t="s">
        <v>223</v>
      </c>
      <c r="G604" s="54" t="s">
        <v>4</v>
      </c>
      <c r="H604" s="54" t="s">
        <v>226</v>
      </c>
      <c r="I604" s="37" t="s">
        <v>135</v>
      </c>
      <c r="J604" s="2">
        <f>'Приложение 6 2021 год'!K172</f>
        <v>762</v>
      </c>
    </row>
    <row r="605" spans="2:10" s="201" customFormat="1" ht="52.5" customHeight="1">
      <c r="B605" s="9" t="s">
        <v>388</v>
      </c>
      <c r="C605" s="37" t="s">
        <v>17</v>
      </c>
      <c r="D605" s="37" t="s">
        <v>4</v>
      </c>
      <c r="E605" s="90" t="s">
        <v>7</v>
      </c>
      <c r="F605" s="91" t="s">
        <v>223</v>
      </c>
      <c r="G605" s="91" t="s">
        <v>4</v>
      </c>
      <c r="H605" s="84" t="s">
        <v>387</v>
      </c>
      <c r="I605" s="37"/>
      <c r="J605" s="2">
        <f>J606</f>
        <v>333.33000000000004</v>
      </c>
    </row>
    <row r="606" spans="2:10" s="201" customFormat="1" ht="21" customHeight="1">
      <c r="B606" s="9" t="s">
        <v>70</v>
      </c>
      <c r="C606" s="37" t="s">
        <v>17</v>
      </c>
      <c r="D606" s="37" t="s">
        <v>4</v>
      </c>
      <c r="E606" s="54" t="s">
        <v>7</v>
      </c>
      <c r="F606" s="54" t="s">
        <v>223</v>
      </c>
      <c r="G606" s="54" t="s">
        <v>4</v>
      </c>
      <c r="H606" s="54" t="s">
        <v>387</v>
      </c>
      <c r="I606" s="37" t="s">
        <v>135</v>
      </c>
      <c r="J606" s="2">
        <f>'Приложение 6 2021 год'!K174</f>
        <v>333.33000000000004</v>
      </c>
    </row>
    <row r="607" spans="2:10" s="201" customFormat="1" ht="31.5" customHeight="1">
      <c r="B607" s="31" t="s">
        <v>227</v>
      </c>
      <c r="C607" s="37" t="s">
        <v>17</v>
      </c>
      <c r="D607" s="37" t="s">
        <v>4</v>
      </c>
      <c r="E607" s="90" t="s">
        <v>7</v>
      </c>
      <c r="F607" s="91" t="s">
        <v>223</v>
      </c>
      <c r="G607" s="91" t="s">
        <v>7</v>
      </c>
      <c r="H607" s="84" t="s">
        <v>53</v>
      </c>
      <c r="I607" s="37"/>
      <c r="J607" s="2">
        <f>J608</f>
        <v>648.8</v>
      </c>
    </row>
    <row r="608" spans="2:10" s="201" customFormat="1" ht="44.25" customHeight="1">
      <c r="B608" s="39" t="s">
        <v>298</v>
      </c>
      <c r="C608" s="37" t="s">
        <v>17</v>
      </c>
      <c r="D608" s="37" t="s">
        <v>4</v>
      </c>
      <c r="E608" s="35" t="s">
        <v>7</v>
      </c>
      <c r="F608" s="36" t="s">
        <v>223</v>
      </c>
      <c r="G608" s="36" t="s">
        <v>7</v>
      </c>
      <c r="H608" s="34" t="s">
        <v>299</v>
      </c>
      <c r="I608" s="33"/>
      <c r="J608" s="15">
        <f>J609</f>
        <v>648.8</v>
      </c>
    </row>
    <row r="609" spans="2:10" s="201" customFormat="1" ht="24" customHeight="1">
      <c r="B609" s="39" t="s">
        <v>70</v>
      </c>
      <c r="C609" s="37" t="s">
        <v>17</v>
      </c>
      <c r="D609" s="37" t="s">
        <v>4</v>
      </c>
      <c r="E609" s="76" t="s">
        <v>7</v>
      </c>
      <c r="F609" s="55" t="s">
        <v>223</v>
      </c>
      <c r="G609" s="55" t="s">
        <v>7</v>
      </c>
      <c r="H609" s="54" t="s">
        <v>299</v>
      </c>
      <c r="I609" s="33" t="s">
        <v>135</v>
      </c>
      <c r="J609" s="15">
        <f>'Приложение 6 2021 год'!K177</f>
        <v>648.8</v>
      </c>
    </row>
    <row r="610" spans="2:10" s="201" customFormat="1" ht="84.75" customHeight="1">
      <c r="B610" s="229" t="s">
        <v>449</v>
      </c>
      <c r="C610" s="33" t="s">
        <v>17</v>
      </c>
      <c r="D610" s="33" t="s">
        <v>4</v>
      </c>
      <c r="E610" s="71" t="s">
        <v>7</v>
      </c>
      <c r="F610" s="72" t="s">
        <v>223</v>
      </c>
      <c r="G610" s="72" t="s">
        <v>11</v>
      </c>
      <c r="H610" s="73" t="s">
        <v>53</v>
      </c>
      <c r="I610" s="33"/>
      <c r="J610" s="15">
        <f>J611</f>
        <v>987.7</v>
      </c>
    </row>
    <row r="611" spans="2:10" s="201" customFormat="1" ht="95.25" customHeight="1">
      <c r="B611" s="56" t="s">
        <v>450</v>
      </c>
      <c r="C611" s="33" t="s">
        <v>17</v>
      </c>
      <c r="D611" s="33" t="s">
        <v>4</v>
      </c>
      <c r="E611" s="224" t="s">
        <v>7</v>
      </c>
      <c r="F611" s="224" t="s">
        <v>223</v>
      </c>
      <c r="G611" s="224" t="s">
        <v>11</v>
      </c>
      <c r="H611" s="224" t="s">
        <v>444</v>
      </c>
      <c r="I611" s="33"/>
      <c r="J611" s="15">
        <f>J612</f>
        <v>987.7</v>
      </c>
    </row>
    <row r="612" spans="2:10" s="201" customFormat="1" ht="24" customHeight="1">
      <c r="B612" s="31" t="s">
        <v>70</v>
      </c>
      <c r="C612" s="33" t="s">
        <v>17</v>
      </c>
      <c r="D612" s="33" t="s">
        <v>4</v>
      </c>
      <c r="E612" s="140" t="s">
        <v>7</v>
      </c>
      <c r="F612" s="141" t="s">
        <v>223</v>
      </c>
      <c r="G612" s="141" t="s">
        <v>11</v>
      </c>
      <c r="H612" s="142" t="s">
        <v>444</v>
      </c>
      <c r="I612" s="33" t="s">
        <v>135</v>
      </c>
      <c r="J612" s="15">
        <f>'Приложение 6 2021 год'!K180</f>
        <v>987.7</v>
      </c>
    </row>
    <row r="613" spans="2:10" s="201" customFormat="1" ht="43.5" customHeight="1">
      <c r="B613" s="117" t="s">
        <v>547</v>
      </c>
      <c r="C613" s="10" t="s">
        <v>17</v>
      </c>
      <c r="D613" s="10" t="s">
        <v>4</v>
      </c>
      <c r="E613" s="359" t="s">
        <v>522</v>
      </c>
      <c r="F613" s="141" t="s">
        <v>52</v>
      </c>
      <c r="G613" s="141" t="s">
        <v>5</v>
      </c>
      <c r="H613" s="209" t="s">
        <v>53</v>
      </c>
      <c r="I613" s="33"/>
      <c r="J613" s="15">
        <f>J614</f>
        <v>15</v>
      </c>
    </row>
    <row r="614" spans="2:10" s="201" customFormat="1" ht="24" customHeight="1">
      <c r="B614" s="117" t="s">
        <v>524</v>
      </c>
      <c r="C614" s="10" t="s">
        <v>17</v>
      </c>
      <c r="D614" s="10" t="s">
        <v>4</v>
      </c>
      <c r="E614" s="359" t="s">
        <v>522</v>
      </c>
      <c r="F614" s="141" t="s">
        <v>62</v>
      </c>
      <c r="G614" s="141" t="s">
        <v>5</v>
      </c>
      <c r="H614" s="209" t="s">
        <v>53</v>
      </c>
      <c r="I614" s="33"/>
      <c r="J614" s="15">
        <f>J615</f>
        <v>15</v>
      </c>
    </row>
    <row r="615" spans="2:10" s="201" customFormat="1" ht="51.75" customHeight="1">
      <c r="B615" s="117" t="s">
        <v>529</v>
      </c>
      <c r="C615" s="10" t="s">
        <v>17</v>
      </c>
      <c r="D615" s="10" t="s">
        <v>4</v>
      </c>
      <c r="E615" s="359" t="s">
        <v>522</v>
      </c>
      <c r="F615" s="141" t="s">
        <v>62</v>
      </c>
      <c r="G615" s="141" t="s">
        <v>4</v>
      </c>
      <c r="H615" s="209" t="s">
        <v>53</v>
      </c>
      <c r="I615" s="33"/>
      <c r="J615" s="15">
        <f>J616</f>
        <v>15</v>
      </c>
    </row>
    <row r="616" spans="2:10" s="201" customFormat="1" ht="24" customHeight="1">
      <c r="B616" s="184" t="s">
        <v>548</v>
      </c>
      <c r="C616" s="10" t="s">
        <v>17</v>
      </c>
      <c r="D616" s="10" t="s">
        <v>4</v>
      </c>
      <c r="E616" s="359" t="s">
        <v>522</v>
      </c>
      <c r="F616" s="141" t="s">
        <v>62</v>
      </c>
      <c r="G616" s="141" t="s">
        <v>4</v>
      </c>
      <c r="H616" s="59" t="s">
        <v>530</v>
      </c>
      <c r="I616" s="33"/>
      <c r="J616" s="15">
        <f>J617</f>
        <v>15</v>
      </c>
    </row>
    <row r="617" spans="2:10" s="201" customFormat="1" ht="24" customHeight="1">
      <c r="B617" s="31" t="s">
        <v>70</v>
      </c>
      <c r="C617" s="10" t="s">
        <v>17</v>
      </c>
      <c r="D617" s="10" t="s">
        <v>4</v>
      </c>
      <c r="E617" s="359" t="s">
        <v>522</v>
      </c>
      <c r="F617" s="141" t="s">
        <v>62</v>
      </c>
      <c r="G617" s="141" t="s">
        <v>4</v>
      </c>
      <c r="H617" s="58" t="s">
        <v>530</v>
      </c>
      <c r="I617" s="37" t="s">
        <v>135</v>
      </c>
      <c r="J617" s="2">
        <f>'Приложение 6 2021 год'!K185</f>
        <v>15</v>
      </c>
    </row>
    <row r="618" spans="2:10" s="201" customFormat="1" ht="19.5" customHeight="1">
      <c r="B618" s="240" t="s">
        <v>375</v>
      </c>
      <c r="C618" s="241" t="s">
        <v>17</v>
      </c>
      <c r="D618" s="241" t="s">
        <v>376</v>
      </c>
      <c r="E618" s="90"/>
      <c r="F618" s="91"/>
      <c r="G618" s="91"/>
      <c r="H618" s="84"/>
      <c r="I618" s="33"/>
      <c r="J618" s="191">
        <f>J619</f>
        <v>7513.4400000000005</v>
      </c>
    </row>
    <row r="619" spans="2:10" s="201" customFormat="1" ht="50.25" customHeight="1">
      <c r="B619" s="227" t="s">
        <v>129</v>
      </c>
      <c r="C619" s="221" t="s">
        <v>17</v>
      </c>
      <c r="D619" s="221" t="s">
        <v>7</v>
      </c>
      <c r="E619" s="208" t="s">
        <v>7</v>
      </c>
      <c r="F619" s="141" t="s">
        <v>52</v>
      </c>
      <c r="G619" s="141" t="s">
        <v>5</v>
      </c>
      <c r="H619" s="141" t="s">
        <v>53</v>
      </c>
      <c r="I619" s="33"/>
      <c r="J619" s="15">
        <f>J620</f>
        <v>7513.4400000000005</v>
      </c>
    </row>
    <row r="620" spans="2:10" s="201" customFormat="1" ht="24.75" customHeight="1">
      <c r="B620" s="227" t="s">
        <v>222</v>
      </c>
      <c r="C620" s="144" t="s">
        <v>17</v>
      </c>
      <c r="D620" s="144" t="s">
        <v>7</v>
      </c>
      <c r="E620" s="208" t="s">
        <v>7</v>
      </c>
      <c r="F620" s="141" t="s">
        <v>223</v>
      </c>
      <c r="G620" s="141" t="s">
        <v>5</v>
      </c>
      <c r="H620" s="209" t="s">
        <v>53</v>
      </c>
      <c r="I620" s="33"/>
      <c r="J620" s="15">
        <f>J625+J621</f>
        <v>7513.4400000000005</v>
      </c>
    </row>
    <row r="621" spans="2:10" s="201" customFormat="1" ht="35.25" customHeight="1">
      <c r="B621" s="31" t="s">
        <v>569</v>
      </c>
      <c r="C621" s="10" t="s">
        <v>17</v>
      </c>
      <c r="D621" s="10" t="s">
        <v>7</v>
      </c>
      <c r="E621" s="71" t="s">
        <v>7</v>
      </c>
      <c r="F621" s="72" t="s">
        <v>223</v>
      </c>
      <c r="G621" s="72" t="s">
        <v>13</v>
      </c>
      <c r="H621" s="73" t="s">
        <v>53</v>
      </c>
      <c r="I621" s="37"/>
      <c r="J621" s="2">
        <f>J622</f>
        <v>6947.14</v>
      </c>
    </row>
    <row r="622" spans="2:10" s="201" customFormat="1" ht="24.75" customHeight="1">
      <c r="B622" s="277" t="s">
        <v>370</v>
      </c>
      <c r="C622" s="10" t="s">
        <v>17</v>
      </c>
      <c r="D622" s="10" t="s">
        <v>7</v>
      </c>
      <c r="E622" s="71" t="s">
        <v>7</v>
      </c>
      <c r="F622" s="72" t="s">
        <v>223</v>
      </c>
      <c r="G622" s="72" t="s">
        <v>13</v>
      </c>
      <c r="H622" s="73" t="s">
        <v>226</v>
      </c>
      <c r="I622" s="37"/>
      <c r="J622" s="2">
        <f>J623</f>
        <v>6947.14</v>
      </c>
    </row>
    <row r="623" spans="2:10" s="201" customFormat="1" ht="69.75" customHeight="1">
      <c r="B623" s="227" t="s">
        <v>571</v>
      </c>
      <c r="C623" s="13" t="s">
        <v>17</v>
      </c>
      <c r="D623" s="10" t="s">
        <v>7</v>
      </c>
      <c r="E623" s="71" t="s">
        <v>7</v>
      </c>
      <c r="F623" s="72" t="s">
        <v>223</v>
      </c>
      <c r="G623" s="72" t="s">
        <v>13</v>
      </c>
      <c r="H623" s="73" t="s">
        <v>570</v>
      </c>
      <c r="I623" s="37"/>
      <c r="J623" s="2">
        <f>J624</f>
        <v>6947.14</v>
      </c>
    </row>
    <row r="624" spans="2:10" s="201" customFormat="1" ht="24.75" customHeight="1">
      <c r="B624" s="138" t="s">
        <v>63</v>
      </c>
      <c r="C624" s="10" t="s">
        <v>17</v>
      </c>
      <c r="D624" s="10" t="s">
        <v>7</v>
      </c>
      <c r="E624" s="71" t="s">
        <v>7</v>
      </c>
      <c r="F624" s="72" t="s">
        <v>223</v>
      </c>
      <c r="G624" s="72" t="s">
        <v>13</v>
      </c>
      <c r="H624" s="73" t="s">
        <v>570</v>
      </c>
      <c r="I624" s="37" t="s">
        <v>64</v>
      </c>
      <c r="J624" s="2">
        <f>'Приложение 6 2021 год'!K467</f>
        <v>6947.14</v>
      </c>
    </row>
    <row r="625" spans="2:10" s="201" customFormat="1" ht="36" customHeight="1">
      <c r="B625" s="184" t="s">
        <v>377</v>
      </c>
      <c r="C625" s="221" t="s">
        <v>17</v>
      </c>
      <c r="D625" s="221" t="s">
        <v>7</v>
      </c>
      <c r="E625" s="208" t="s">
        <v>7</v>
      </c>
      <c r="F625" s="141" t="s">
        <v>223</v>
      </c>
      <c r="G625" s="141" t="s">
        <v>33</v>
      </c>
      <c r="H625" s="209" t="s">
        <v>53</v>
      </c>
      <c r="I625" s="144"/>
      <c r="J625" s="15">
        <f>J626</f>
        <v>566.3</v>
      </c>
    </row>
    <row r="626" spans="2:10" s="201" customFormat="1" ht="33" customHeight="1">
      <c r="B626" s="184" t="s">
        <v>378</v>
      </c>
      <c r="C626" s="221" t="s">
        <v>17</v>
      </c>
      <c r="D626" s="221" t="s">
        <v>7</v>
      </c>
      <c r="E626" s="208" t="s">
        <v>7</v>
      </c>
      <c r="F626" s="141" t="s">
        <v>223</v>
      </c>
      <c r="G626" s="141" t="s">
        <v>33</v>
      </c>
      <c r="H626" s="209" t="s">
        <v>226</v>
      </c>
      <c r="I626" s="59"/>
      <c r="J626" s="15">
        <f>J627</f>
        <v>566.3</v>
      </c>
    </row>
    <row r="627" spans="2:10" s="201" customFormat="1" ht="16.5" customHeight="1">
      <c r="B627" s="184" t="s">
        <v>70</v>
      </c>
      <c r="C627" s="221" t="s">
        <v>17</v>
      </c>
      <c r="D627" s="221" t="s">
        <v>7</v>
      </c>
      <c r="E627" s="208" t="s">
        <v>7</v>
      </c>
      <c r="F627" s="141" t="s">
        <v>223</v>
      </c>
      <c r="G627" s="141" t="s">
        <v>33</v>
      </c>
      <c r="H627" s="209" t="s">
        <v>226</v>
      </c>
      <c r="I627" s="144" t="s">
        <v>135</v>
      </c>
      <c r="J627" s="15">
        <f>'Приложение 6 2021 год'!K191</f>
        <v>566.3</v>
      </c>
    </row>
    <row r="628" spans="2:10" s="201" customFormat="1" ht="18" customHeight="1">
      <c r="B628" s="189" t="s">
        <v>39</v>
      </c>
      <c r="C628" s="190" t="s">
        <v>17</v>
      </c>
      <c r="D628" s="190" t="s">
        <v>13</v>
      </c>
      <c r="E628" s="26"/>
      <c r="F628" s="27"/>
      <c r="G628" s="27"/>
      <c r="H628" s="27"/>
      <c r="I628" s="144"/>
      <c r="J628" s="396">
        <f>J629</f>
        <v>3959</v>
      </c>
    </row>
    <row r="629" spans="2:10" s="201" customFormat="1" ht="44.25" customHeight="1">
      <c r="B629" s="41" t="s">
        <v>129</v>
      </c>
      <c r="C629" s="33" t="s">
        <v>17</v>
      </c>
      <c r="D629" s="33" t="s">
        <v>13</v>
      </c>
      <c r="E629" s="35" t="s">
        <v>7</v>
      </c>
      <c r="F629" s="36" t="s">
        <v>52</v>
      </c>
      <c r="G629" s="36" t="s">
        <v>5</v>
      </c>
      <c r="H629" s="36" t="s">
        <v>53</v>
      </c>
      <c r="I629" s="33"/>
      <c r="J629" s="15">
        <f>J630</f>
        <v>3959</v>
      </c>
    </row>
    <row r="630" spans="2:10" s="201" customFormat="1" ht="23.25" customHeight="1">
      <c r="B630" s="41" t="s">
        <v>222</v>
      </c>
      <c r="C630" s="10" t="s">
        <v>17</v>
      </c>
      <c r="D630" s="10" t="s">
        <v>13</v>
      </c>
      <c r="E630" s="26" t="s">
        <v>7</v>
      </c>
      <c r="F630" s="27" t="s">
        <v>223</v>
      </c>
      <c r="G630" s="27" t="s">
        <v>5</v>
      </c>
      <c r="H630" s="34" t="s">
        <v>53</v>
      </c>
      <c r="I630" s="33"/>
      <c r="J630" s="15">
        <f>J631</f>
        <v>3959</v>
      </c>
    </row>
    <row r="631" spans="2:10" s="201" customFormat="1" ht="30" customHeight="1">
      <c r="B631" s="31" t="s">
        <v>227</v>
      </c>
      <c r="C631" s="10" t="s">
        <v>17</v>
      </c>
      <c r="D631" s="10" t="s">
        <v>13</v>
      </c>
      <c r="E631" s="54" t="s">
        <v>7</v>
      </c>
      <c r="F631" s="54" t="s">
        <v>223</v>
      </c>
      <c r="G631" s="54" t="s">
        <v>7</v>
      </c>
      <c r="H631" s="54" t="s">
        <v>53</v>
      </c>
      <c r="I631" s="33"/>
      <c r="J631" s="15">
        <f>J632+J634</f>
        <v>3959</v>
      </c>
    </row>
    <row r="632" spans="2:10" s="201" customFormat="1" ht="31.5" customHeight="1">
      <c r="B632" s="31" t="s">
        <v>228</v>
      </c>
      <c r="C632" s="10" t="s">
        <v>17</v>
      </c>
      <c r="D632" s="10" t="s">
        <v>13</v>
      </c>
      <c r="E632" s="26" t="s">
        <v>7</v>
      </c>
      <c r="F632" s="27" t="s">
        <v>223</v>
      </c>
      <c r="G632" s="27" t="s">
        <v>7</v>
      </c>
      <c r="H632" s="34" t="s">
        <v>226</v>
      </c>
      <c r="I632" s="33"/>
      <c r="J632" s="15">
        <f>J633</f>
        <v>3526.9</v>
      </c>
    </row>
    <row r="633" spans="2:10" s="201" customFormat="1" ht="18" customHeight="1">
      <c r="B633" s="9" t="s">
        <v>70</v>
      </c>
      <c r="C633" s="10" t="s">
        <v>17</v>
      </c>
      <c r="D633" s="10" t="s">
        <v>13</v>
      </c>
      <c r="E633" s="26" t="s">
        <v>7</v>
      </c>
      <c r="F633" s="27" t="s">
        <v>223</v>
      </c>
      <c r="G633" s="27" t="s">
        <v>7</v>
      </c>
      <c r="H633" s="34" t="s">
        <v>226</v>
      </c>
      <c r="I633" s="33" t="s">
        <v>135</v>
      </c>
      <c r="J633" s="15">
        <f>'Приложение 6 2021 год'!K197</f>
        <v>3526.9</v>
      </c>
    </row>
    <row r="634" spans="2:10" s="201" customFormat="1" ht="52.5" customHeight="1">
      <c r="B634" s="156" t="s">
        <v>298</v>
      </c>
      <c r="C634" s="32" t="s">
        <v>17</v>
      </c>
      <c r="D634" s="57" t="s">
        <v>13</v>
      </c>
      <c r="E634" s="208" t="s">
        <v>7</v>
      </c>
      <c r="F634" s="141" t="s">
        <v>223</v>
      </c>
      <c r="G634" s="141" t="s">
        <v>7</v>
      </c>
      <c r="H634" s="209" t="s">
        <v>299</v>
      </c>
      <c r="I634" s="150"/>
      <c r="J634" s="15">
        <f>J635</f>
        <v>432.1</v>
      </c>
    </row>
    <row r="635" spans="2:10" s="201" customFormat="1" ht="18" customHeight="1">
      <c r="B635" s="156" t="s">
        <v>70</v>
      </c>
      <c r="C635" s="32" t="s">
        <v>17</v>
      </c>
      <c r="D635" s="32" t="s">
        <v>13</v>
      </c>
      <c r="E635" s="236" t="s">
        <v>7</v>
      </c>
      <c r="F635" s="237" t="s">
        <v>223</v>
      </c>
      <c r="G635" s="237" t="s">
        <v>7</v>
      </c>
      <c r="H635" s="224" t="s">
        <v>299</v>
      </c>
      <c r="I635" s="33" t="s">
        <v>135</v>
      </c>
      <c r="J635" s="15">
        <f>'Приложение 6 2021 год'!K199</f>
        <v>432.1</v>
      </c>
    </row>
    <row r="636" spans="2:10" s="201" customFormat="1" ht="39.75" customHeight="1">
      <c r="B636" s="181" t="s">
        <v>414</v>
      </c>
      <c r="C636" s="188" t="s">
        <v>22</v>
      </c>
      <c r="D636" s="188"/>
      <c r="E636" s="26"/>
      <c r="F636" s="27"/>
      <c r="G636" s="27"/>
      <c r="H636" s="34"/>
      <c r="I636" s="47"/>
      <c r="J636" s="191">
        <f>J637+J645</f>
        <v>40328.5</v>
      </c>
    </row>
    <row r="637" spans="2:10" s="201" customFormat="1" ht="39.75" customHeight="1">
      <c r="B637" s="181" t="s">
        <v>40</v>
      </c>
      <c r="C637" s="188" t="s">
        <v>22</v>
      </c>
      <c r="D637" s="188" t="s">
        <v>4</v>
      </c>
      <c r="E637" s="26"/>
      <c r="F637" s="27"/>
      <c r="G637" s="27"/>
      <c r="H637" s="34"/>
      <c r="I637" s="47"/>
      <c r="J637" s="46">
        <f>J638</f>
        <v>16431</v>
      </c>
    </row>
    <row r="638" spans="2:10" s="201" customFormat="1" ht="33" customHeight="1">
      <c r="B638" s="9" t="s">
        <v>308</v>
      </c>
      <c r="C638" s="11" t="s">
        <v>22</v>
      </c>
      <c r="D638" s="10" t="s">
        <v>4</v>
      </c>
      <c r="E638" s="321" t="s">
        <v>439</v>
      </c>
      <c r="F638" s="51" t="s">
        <v>52</v>
      </c>
      <c r="G638" s="51" t="s">
        <v>5</v>
      </c>
      <c r="H638" s="51" t="s">
        <v>53</v>
      </c>
      <c r="I638" s="37"/>
      <c r="J638" s="2">
        <f>J639</f>
        <v>16431</v>
      </c>
    </row>
    <row r="639" spans="2:10" s="201" customFormat="1" ht="25.5">
      <c r="B639" s="9" t="s">
        <v>229</v>
      </c>
      <c r="C639" s="11" t="s">
        <v>22</v>
      </c>
      <c r="D639" s="11" t="s">
        <v>4</v>
      </c>
      <c r="E639" s="321" t="s">
        <v>439</v>
      </c>
      <c r="F639" s="12" t="s">
        <v>62</v>
      </c>
      <c r="G639" s="12" t="s">
        <v>5</v>
      </c>
      <c r="H639" s="13" t="s">
        <v>53</v>
      </c>
      <c r="I639" s="37"/>
      <c r="J639" s="2">
        <f>J640</f>
        <v>16431</v>
      </c>
    </row>
    <row r="640" spans="2:10" s="201" customFormat="1" ht="27" customHeight="1">
      <c r="B640" s="48" t="s">
        <v>310</v>
      </c>
      <c r="C640" s="11" t="s">
        <v>22</v>
      </c>
      <c r="D640" s="10" t="s">
        <v>4</v>
      </c>
      <c r="E640" s="321" t="s">
        <v>439</v>
      </c>
      <c r="F640" s="51" t="s">
        <v>62</v>
      </c>
      <c r="G640" s="51" t="s">
        <v>4</v>
      </c>
      <c r="H640" s="51" t="s">
        <v>53</v>
      </c>
      <c r="I640" s="37"/>
      <c r="J640" s="2">
        <f>J641+J643</f>
        <v>16431</v>
      </c>
    </row>
    <row r="641" spans="2:10" s="201" customFormat="1" ht="25.5">
      <c r="B641" s="48" t="s">
        <v>230</v>
      </c>
      <c r="C641" s="11" t="s">
        <v>22</v>
      </c>
      <c r="D641" s="10" t="s">
        <v>4</v>
      </c>
      <c r="E641" s="321" t="s">
        <v>439</v>
      </c>
      <c r="F641" s="12" t="s">
        <v>62</v>
      </c>
      <c r="G641" s="12" t="s">
        <v>4</v>
      </c>
      <c r="H641" s="13" t="s">
        <v>231</v>
      </c>
      <c r="I641" s="37"/>
      <c r="J641" s="2">
        <f>J642</f>
        <v>13092.6</v>
      </c>
    </row>
    <row r="642" spans="2:10" s="201" customFormat="1" ht="12.75">
      <c r="B642" s="9" t="s">
        <v>232</v>
      </c>
      <c r="C642" s="11" t="s">
        <v>22</v>
      </c>
      <c r="D642" s="10" t="s">
        <v>4</v>
      </c>
      <c r="E642" s="321" t="s">
        <v>439</v>
      </c>
      <c r="F642" s="51" t="s">
        <v>62</v>
      </c>
      <c r="G642" s="51" t="s">
        <v>4</v>
      </c>
      <c r="H642" s="51" t="s">
        <v>231</v>
      </c>
      <c r="I642" s="37" t="s">
        <v>233</v>
      </c>
      <c r="J642" s="2">
        <f>'Приложение 6 2021 год'!K724</f>
        <v>13092.6</v>
      </c>
    </row>
    <row r="643" spans="2:10" s="201" customFormat="1" ht="79.5" customHeight="1">
      <c r="B643" s="48" t="s">
        <v>234</v>
      </c>
      <c r="C643" s="11" t="s">
        <v>22</v>
      </c>
      <c r="D643" s="11" t="s">
        <v>4</v>
      </c>
      <c r="E643" s="321" t="s">
        <v>439</v>
      </c>
      <c r="F643" s="12" t="s">
        <v>62</v>
      </c>
      <c r="G643" s="12" t="s">
        <v>4</v>
      </c>
      <c r="H643" s="13" t="s">
        <v>235</v>
      </c>
      <c r="I643" s="37"/>
      <c r="J643" s="2">
        <f>J644</f>
        <v>3338.4</v>
      </c>
    </row>
    <row r="644" spans="2:10" s="201" customFormat="1" ht="16.5" customHeight="1">
      <c r="B644" s="9" t="s">
        <v>232</v>
      </c>
      <c r="C644" s="11" t="s">
        <v>22</v>
      </c>
      <c r="D644" s="10" t="s">
        <v>4</v>
      </c>
      <c r="E644" s="321" t="s">
        <v>439</v>
      </c>
      <c r="F644" s="12" t="s">
        <v>62</v>
      </c>
      <c r="G644" s="12" t="s">
        <v>4</v>
      </c>
      <c r="H644" s="13" t="s">
        <v>235</v>
      </c>
      <c r="I644" s="37" t="s">
        <v>233</v>
      </c>
      <c r="J644" s="2">
        <f>'Приложение 6 2021 год'!K726</f>
        <v>3338.4</v>
      </c>
    </row>
    <row r="645" spans="2:10" s="201" customFormat="1" ht="12.75">
      <c r="B645" s="181" t="s">
        <v>41</v>
      </c>
      <c r="C645" s="188" t="s">
        <v>22</v>
      </c>
      <c r="D645" s="45" t="s">
        <v>7</v>
      </c>
      <c r="E645" s="321" t="s">
        <v>439</v>
      </c>
      <c r="F645" s="27"/>
      <c r="G645" s="27"/>
      <c r="H645" s="34"/>
      <c r="I645" s="37"/>
      <c r="J645" s="46">
        <f>J646</f>
        <v>23897.5</v>
      </c>
    </row>
    <row r="646" spans="2:10" s="201" customFormat="1" ht="25.5">
      <c r="B646" s="9" t="s">
        <v>308</v>
      </c>
      <c r="C646" s="11" t="s">
        <v>22</v>
      </c>
      <c r="D646" s="10" t="s">
        <v>7</v>
      </c>
      <c r="E646" s="321" t="s">
        <v>439</v>
      </c>
      <c r="F646" s="51" t="s">
        <v>52</v>
      </c>
      <c r="G646" s="51" t="s">
        <v>5</v>
      </c>
      <c r="H646" s="51" t="s">
        <v>53</v>
      </c>
      <c r="I646" s="37"/>
      <c r="J646" s="2">
        <f>J647</f>
        <v>23897.5</v>
      </c>
    </row>
    <row r="647" spans="2:10" s="201" customFormat="1" ht="25.5">
      <c r="B647" s="9" t="s">
        <v>229</v>
      </c>
      <c r="C647" s="11" t="s">
        <v>22</v>
      </c>
      <c r="D647" s="10" t="s">
        <v>7</v>
      </c>
      <c r="E647" s="321" t="s">
        <v>439</v>
      </c>
      <c r="F647" s="12" t="s">
        <v>62</v>
      </c>
      <c r="G647" s="12" t="s">
        <v>5</v>
      </c>
      <c r="H647" s="13" t="s">
        <v>53</v>
      </c>
      <c r="I647" s="37"/>
      <c r="J647" s="2">
        <f>J648+J651</f>
        <v>23897.5</v>
      </c>
    </row>
    <row r="648" spans="2:10" s="201" customFormat="1" ht="25.5">
      <c r="B648" s="48" t="s">
        <v>311</v>
      </c>
      <c r="C648" s="11" t="s">
        <v>22</v>
      </c>
      <c r="D648" s="10" t="s">
        <v>7</v>
      </c>
      <c r="E648" s="321" t="s">
        <v>439</v>
      </c>
      <c r="F648" s="12" t="s">
        <v>62</v>
      </c>
      <c r="G648" s="12" t="s">
        <v>7</v>
      </c>
      <c r="H648" s="13" t="s">
        <v>53</v>
      </c>
      <c r="I648" s="37"/>
      <c r="J648" s="2">
        <f>J649</f>
        <v>18630.5</v>
      </c>
    </row>
    <row r="649" spans="2:10" s="201" customFormat="1" ht="30.75" customHeight="1">
      <c r="B649" s="48" t="s">
        <v>236</v>
      </c>
      <c r="C649" s="11" t="s">
        <v>22</v>
      </c>
      <c r="D649" s="10" t="s">
        <v>7</v>
      </c>
      <c r="E649" s="321" t="s">
        <v>439</v>
      </c>
      <c r="F649" s="51" t="s">
        <v>62</v>
      </c>
      <c r="G649" s="51" t="s">
        <v>7</v>
      </c>
      <c r="H649" s="51" t="s">
        <v>237</v>
      </c>
      <c r="I649" s="37"/>
      <c r="J649" s="2">
        <f>J650</f>
        <v>18630.5</v>
      </c>
    </row>
    <row r="650" spans="2:10" s="201" customFormat="1" ht="12.75">
      <c r="B650" s="116" t="s">
        <v>232</v>
      </c>
      <c r="C650" s="11" t="s">
        <v>22</v>
      </c>
      <c r="D650" s="10" t="s">
        <v>7</v>
      </c>
      <c r="E650" s="321" t="s">
        <v>439</v>
      </c>
      <c r="F650" s="12" t="s">
        <v>62</v>
      </c>
      <c r="G650" s="12" t="s">
        <v>7</v>
      </c>
      <c r="H650" s="13" t="s">
        <v>237</v>
      </c>
      <c r="I650" s="37" t="s">
        <v>233</v>
      </c>
      <c r="J650" s="2">
        <f>'Приложение 6 2021 год'!K732</f>
        <v>18630.5</v>
      </c>
    </row>
    <row r="651" spans="2:10" s="201" customFormat="1" ht="60.75" customHeight="1">
      <c r="B651" s="128" t="s">
        <v>312</v>
      </c>
      <c r="C651" s="57" t="s">
        <v>22</v>
      </c>
      <c r="D651" s="32" t="s">
        <v>7</v>
      </c>
      <c r="E651" s="321" t="s">
        <v>439</v>
      </c>
      <c r="F651" s="242" t="s">
        <v>62</v>
      </c>
      <c r="G651" s="242" t="s">
        <v>9</v>
      </c>
      <c r="H651" s="243" t="s">
        <v>299</v>
      </c>
      <c r="I651" s="37"/>
      <c r="J651" s="2">
        <f>J652</f>
        <v>5267</v>
      </c>
    </row>
    <row r="652" spans="2:10" s="201" customFormat="1" ht="38.25">
      <c r="B652" s="184" t="s">
        <v>313</v>
      </c>
      <c r="C652" s="57" t="s">
        <v>22</v>
      </c>
      <c r="D652" s="32" t="s">
        <v>7</v>
      </c>
      <c r="E652" s="321" t="s">
        <v>439</v>
      </c>
      <c r="F652" s="242" t="s">
        <v>62</v>
      </c>
      <c r="G652" s="242" t="s">
        <v>9</v>
      </c>
      <c r="H652" s="243" t="s">
        <v>299</v>
      </c>
      <c r="I652" s="150"/>
      <c r="J652" s="2">
        <f>J653</f>
        <v>5267</v>
      </c>
    </row>
    <row r="653" spans="2:10" s="201" customFormat="1" ht="12.75">
      <c r="B653" s="184" t="s">
        <v>232</v>
      </c>
      <c r="C653" s="57" t="s">
        <v>22</v>
      </c>
      <c r="D653" s="32" t="s">
        <v>7</v>
      </c>
      <c r="E653" s="321" t="s">
        <v>439</v>
      </c>
      <c r="F653" s="242" t="s">
        <v>62</v>
      </c>
      <c r="G653" s="242" t="s">
        <v>9</v>
      </c>
      <c r="H653" s="244" t="s">
        <v>299</v>
      </c>
      <c r="I653" s="150" t="s">
        <v>233</v>
      </c>
      <c r="J653" s="2">
        <f>'Приложение 6 2021 год'!K735</f>
        <v>5267</v>
      </c>
    </row>
    <row r="654" spans="2:10" ht="15" customHeight="1">
      <c r="B654" s="192" t="s">
        <v>42</v>
      </c>
      <c r="C654" s="193"/>
      <c r="D654" s="193"/>
      <c r="E654" s="193"/>
      <c r="F654" s="193"/>
      <c r="G654" s="193"/>
      <c r="H654" s="193"/>
      <c r="I654" s="193"/>
      <c r="J654" s="194">
        <f>J20+J170+J199+J262+J316+J345+J471+J543+J550+J598+J636</f>
        <v>659017.7899999999</v>
      </c>
    </row>
    <row r="656" ht="12.75">
      <c r="J656" s="197">
        <f>J654-'Приложение 6 2021 год'!K736</f>
        <v>0</v>
      </c>
    </row>
  </sheetData>
  <sheetProtection/>
  <autoFilter ref="B15:J654"/>
  <mergeCells count="6">
    <mergeCell ref="B12:J12"/>
    <mergeCell ref="B16:B18"/>
    <mergeCell ref="E16:H18"/>
    <mergeCell ref="I16:I18"/>
    <mergeCell ref="J16:J17"/>
    <mergeCell ref="E19:H19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736"/>
  <sheetViews>
    <sheetView view="pageBreakPreview" zoomScale="120" zoomScaleSheetLayoutView="120" workbookViewId="0" topLeftCell="A1">
      <selection activeCell="B4" sqref="B4"/>
    </sheetView>
  </sheetViews>
  <sheetFormatPr defaultColWidth="9.00390625" defaultRowHeight="12.75"/>
  <cols>
    <col min="1" max="1" width="1.875" style="3" customWidth="1"/>
    <col min="2" max="2" width="49.75390625" style="3" customWidth="1"/>
    <col min="3" max="3" width="6.875" style="3" customWidth="1"/>
    <col min="4" max="4" width="6.125" style="3" customWidth="1"/>
    <col min="5" max="5" width="5.625" style="3" customWidth="1"/>
    <col min="6" max="6" width="3.75390625" style="3" customWidth="1"/>
    <col min="7" max="7" width="3.00390625" style="3" customWidth="1"/>
    <col min="8" max="8" width="3.625" style="3" customWidth="1"/>
    <col min="9" max="9" width="7.125" style="3" customWidth="1"/>
    <col min="10" max="10" width="7.375" style="3" customWidth="1"/>
    <col min="11" max="11" width="12.125" style="94" customWidth="1"/>
    <col min="12" max="16384" width="9.125" style="3" customWidth="1"/>
  </cols>
  <sheetData>
    <row r="1" spans="3:11" ht="12.75">
      <c r="C1" s="93"/>
      <c r="D1" s="93"/>
      <c r="E1" s="93"/>
      <c r="F1" s="93"/>
      <c r="H1" s="3" t="s">
        <v>566</v>
      </c>
      <c r="I1" s="119"/>
      <c r="K1" s="119"/>
    </row>
    <row r="2" spans="3:11" ht="12.75">
      <c r="C2" s="93"/>
      <c r="D2" s="93"/>
      <c r="E2" s="93"/>
      <c r="F2" s="93"/>
      <c r="G2" s="3" t="s">
        <v>43</v>
      </c>
      <c r="H2" s="94"/>
      <c r="I2" s="119"/>
      <c r="J2" s="94"/>
      <c r="K2" s="119"/>
    </row>
    <row r="3" spans="3:11" ht="12.75">
      <c r="C3" s="93"/>
      <c r="D3" s="93"/>
      <c r="E3" s="93"/>
      <c r="F3" s="93"/>
      <c r="G3" s="3" t="s">
        <v>44</v>
      </c>
      <c r="H3" s="94"/>
      <c r="I3" s="119"/>
      <c r="J3" s="94"/>
      <c r="K3" s="119"/>
    </row>
    <row r="4" spans="3:11" ht="12.75">
      <c r="C4" s="93"/>
      <c r="D4" s="93"/>
      <c r="E4" s="93"/>
      <c r="F4" s="93"/>
      <c r="G4" s="3" t="s">
        <v>583</v>
      </c>
      <c r="H4" s="94"/>
      <c r="I4" s="119"/>
      <c r="J4" s="94"/>
      <c r="K4" s="119"/>
    </row>
    <row r="5" spans="3:8" ht="12.75">
      <c r="C5" s="93"/>
      <c r="D5" s="93"/>
      <c r="E5" s="93"/>
      <c r="F5" s="93"/>
      <c r="G5" s="93"/>
      <c r="H5" s="93"/>
    </row>
    <row r="6" spans="3:11" ht="12.75">
      <c r="C6" s="93"/>
      <c r="D6" s="93"/>
      <c r="E6" s="93"/>
      <c r="F6" s="93"/>
      <c r="H6" s="3" t="s">
        <v>550</v>
      </c>
      <c r="I6" s="119"/>
      <c r="K6" s="119"/>
    </row>
    <row r="7" spans="3:11" ht="12.75">
      <c r="C7" s="93"/>
      <c r="D7" s="93"/>
      <c r="E7" s="93"/>
      <c r="F7" s="93"/>
      <c r="G7" s="3" t="s">
        <v>43</v>
      </c>
      <c r="H7" s="94"/>
      <c r="I7" s="119"/>
      <c r="J7" s="94"/>
      <c r="K7" s="119"/>
    </row>
    <row r="8" spans="3:11" ht="12.75">
      <c r="C8" s="93"/>
      <c r="D8" s="93"/>
      <c r="E8" s="93"/>
      <c r="F8" s="93"/>
      <c r="G8" s="3" t="s">
        <v>44</v>
      </c>
      <c r="H8" s="94"/>
      <c r="I8" s="119"/>
      <c r="J8" s="94"/>
      <c r="K8" s="119"/>
    </row>
    <row r="9" spans="3:11" ht="12.75">
      <c r="C9" s="93"/>
      <c r="D9" s="93"/>
      <c r="E9" s="93"/>
      <c r="F9" s="93"/>
      <c r="G9" s="3" t="s">
        <v>468</v>
      </c>
      <c r="H9" s="94"/>
      <c r="I9" s="119"/>
      <c r="J9" s="94"/>
      <c r="K9" s="119"/>
    </row>
    <row r="10" spans="3:8" ht="12.75">
      <c r="C10" s="93"/>
      <c r="D10" s="93"/>
      <c r="E10" s="93"/>
      <c r="F10" s="93"/>
      <c r="G10" s="93"/>
      <c r="H10" s="93"/>
    </row>
    <row r="11" ht="12.75">
      <c r="C11" s="95"/>
    </row>
    <row r="12" spans="2:11" ht="26.25" customHeight="1">
      <c r="B12" s="417" t="s">
        <v>307</v>
      </c>
      <c r="C12" s="417"/>
      <c r="D12" s="417"/>
      <c r="E12" s="417"/>
      <c r="F12" s="417"/>
      <c r="G12" s="417"/>
      <c r="H12" s="417"/>
      <c r="I12" s="417"/>
      <c r="J12" s="417"/>
      <c r="K12" s="417"/>
    </row>
    <row r="13" spans="2:11" ht="33" customHeight="1">
      <c r="B13" s="417"/>
      <c r="C13" s="417"/>
      <c r="D13" s="417"/>
      <c r="E13" s="417"/>
      <c r="F13" s="417"/>
      <c r="G13" s="417"/>
      <c r="H13" s="417"/>
      <c r="I13" s="417"/>
      <c r="J13" s="417"/>
      <c r="K13" s="417"/>
    </row>
    <row r="14" spans="2:11" ht="15.75" customHeight="1">
      <c r="B14" s="96"/>
      <c r="C14" s="96"/>
      <c r="D14" s="96"/>
      <c r="E14" s="96"/>
      <c r="F14" s="96"/>
      <c r="G14" s="96"/>
      <c r="H14" s="96"/>
      <c r="J14" s="97" t="s">
        <v>45</v>
      </c>
      <c r="K14" s="44" t="s">
        <v>0</v>
      </c>
    </row>
    <row r="15" spans="2:11" ht="12" customHeight="1">
      <c r="B15" s="98"/>
      <c r="C15" s="99" t="s">
        <v>238</v>
      </c>
      <c r="D15" s="99" t="s">
        <v>46</v>
      </c>
      <c r="E15" s="100" t="s">
        <v>47</v>
      </c>
      <c r="F15" s="418"/>
      <c r="G15" s="418"/>
      <c r="H15" s="418"/>
      <c r="I15" s="418"/>
      <c r="J15" s="99" t="s">
        <v>239</v>
      </c>
      <c r="K15" s="415" t="s">
        <v>1</v>
      </c>
    </row>
    <row r="16" spans="2:11" ht="13.5" customHeight="1">
      <c r="B16" s="101" t="s">
        <v>240</v>
      </c>
      <c r="C16" s="101" t="s">
        <v>241</v>
      </c>
      <c r="D16" s="101" t="s">
        <v>48</v>
      </c>
      <c r="E16" s="102" t="s">
        <v>49</v>
      </c>
      <c r="F16" s="418"/>
      <c r="G16" s="418"/>
      <c r="H16" s="418"/>
      <c r="I16" s="418"/>
      <c r="J16" s="101" t="s">
        <v>242</v>
      </c>
      <c r="K16" s="415"/>
    </row>
    <row r="17" spans="2:11" ht="14.25" customHeight="1">
      <c r="B17" s="103"/>
      <c r="C17" s="82" t="s">
        <v>243</v>
      </c>
      <c r="D17" s="82"/>
      <c r="E17" s="104" t="s">
        <v>48</v>
      </c>
      <c r="F17" s="418"/>
      <c r="G17" s="418"/>
      <c r="H17" s="418"/>
      <c r="I17" s="418"/>
      <c r="J17" s="105" t="s">
        <v>244</v>
      </c>
      <c r="K17" s="407" t="s">
        <v>2</v>
      </c>
    </row>
    <row r="18" spans="2:11" ht="15" customHeight="1">
      <c r="B18" s="106">
        <v>1</v>
      </c>
      <c r="C18" s="106">
        <v>2</v>
      </c>
      <c r="D18" s="106">
        <v>3</v>
      </c>
      <c r="E18" s="107" t="s">
        <v>185</v>
      </c>
      <c r="F18" s="419">
        <v>5</v>
      </c>
      <c r="G18" s="419"/>
      <c r="H18" s="419"/>
      <c r="I18" s="419"/>
      <c r="J18" s="108">
        <v>6</v>
      </c>
      <c r="K18" s="107">
        <v>7</v>
      </c>
    </row>
    <row r="19" spans="2:11" s="1" customFormat="1" ht="42" customHeight="1">
      <c r="B19" s="357" t="s">
        <v>245</v>
      </c>
      <c r="C19" s="45" t="s">
        <v>246</v>
      </c>
      <c r="D19" s="45"/>
      <c r="E19" s="45"/>
      <c r="F19" s="26"/>
      <c r="G19" s="27"/>
      <c r="H19" s="27"/>
      <c r="I19" s="27"/>
      <c r="J19" s="47"/>
      <c r="K19" s="46">
        <f>K38+K51+K87+K159+K166+K27+K20</f>
        <v>76846.32000000002</v>
      </c>
    </row>
    <row r="20" spans="2:11" s="1" customFormat="1" ht="18" customHeight="1">
      <c r="B20" s="48" t="s">
        <v>257</v>
      </c>
      <c r="C20" s="10" t="s">
        <v>246</v>
      </c>
      <c r="D20" s="10" t="s">
        <v>4</v>
      </c>
      <c r="E20" s="10" t="s">
        <v>5</v>
      </c>
      <c r="F20" s="26"/>
      <c r="G20" s="27"/>
      <c r="H20" s="27"/>
      <c r="I20" s="27"/>
      <c r="J20" s="47"/>
      <c r="K20" s="2">
        <f aca="true" t="shared" si="0" ref="K20:K25">K21</f>
        <v>5</v>
      </c>
    </row>
    <row r="21" spans="2:11" s="1" customFormat="1" ht="18" customHeight="1">
      <c r="B21" s="195" t="s">
        <v>18</v>
      </c>
      <c r="C21" s="10" t="s">
        <v>246</v>
      </c>
      <c r="D21" s="10" t="s">
        <v>4</v>
      </c>
      <c r="E21" s="37" t="s">
        <v>19</v>
      </c>
      <c r="F21" s="26"/>
      <c r="G21" s="27"/>
      <c r="H21" s="27"/>
      <c r="I21" s="27"/>
      <c r="J21" s="47"/>
      <c r="K21" s="2">
        <f t="shared" si="0"/>
        <v>5</v>
      </c>
    </row>
    <row r="22" spans="2:11" s="1" customFormat="1" ht="44.25" customHeight="1">
      <c r="B22" s="128" t="s">
        <v>547</v>
      </c>
      <c r="C22" s="13" t="s">
        <v>246</v>
      </c>
      <c r="D22" s="10" t="s">
        <v>4</v>
      </c>
      <c r="E22" s="37" t="s">
        <v>19</v>
      </c>
      <c r="F22" s="359" t="s">
        <v>522</v>
      </c>
      <c r="G22" s="141" t="s">
        <v>52</v>
      </c>
      <c r="H22" s="141" t="s">
        <v>5</v>
      </c>
      <c r="I22" s="209" t="s">
        <v>53</v>
      </c>
      <c r="J22" s="47"/>
      <c r="K22" s="2">
        <f t="shared" si="0"/>
        <v>5</v>
      </c>
    </row>
    <row r="23" spans="2:11" s="1" customFormat="1" ht="33" customHeight="1">
      <c r="B23" s="117" t="s">
        <v>523</v>
      </c>
      <c r="C23" s="10" t="s">
        <v>246</v>
      </c>
      <c r="D23" s="10" t="s">
        <v>4</v>
      </c>
      <c r="E23" s="37" t="s">
        <v>19</v>
      </c>
      <c r="F23" s="359" t="s">
        <v>522</v>
      </c>
      <c r="G23" s="141" t="s">
        <v>55</v>
      </c>
      <c r="H23" s="141" t="s">
        <v>5</v>
      </c>
      <c r="I23" s="209" t="s">
        <v>53</v>
      </c>
      <c r="J23" s="47"/>
      <c r="K23" s="2">
        <f t="shared" si="0"/>
        <v>5</v>
      </c>
    </row>
    <row r="24" spans="2:11" s="1" customFormat="1" ht="61.5" customHeight="1">
      <c r="B24" s="117" t="s">
        <v>535</v>
      </c>
      <c r="C24" s="10" t="s">
        <v>246</v>
      </c>
      <c r="D24" s="10" t="s">
        <v>4</v>
      </c>
      <c r="E24" s="37" t="s">
        <v>19</v>
      </c>
      <c r="F24" s="359" t="s">
        <v>522</v>
      </c>
      <c r="G24" s="141" t="s">
        <v>55</v>
      </c>
      <c r="H24" s="141" t="s">
        <v>4</v>
      </c>
      <c r="I24" s="209" t="s">
        <v>53</v>
      </c>
      <c r="J24" s="47"/>
      <c r="K24" s="2">
        <f t="shared" si="0"/>
        <v>5</v>
      </c>
    </row>
    <row r="25" spans="2:11" s="1" customFormat="1" ht="26.25" customHeight="1">
      <c r="B25" s="184" t="s">
        <v>531</v>
      </c>
      <c r="C25" s="10" t="s">
        <v>246</v>
      </c>
      <c r="D25" s="10" t="s">
        <v>4</v>
      </c>
      <c r="E25" s="37" t="s">
        <v>19</v>
      </c>
      <c r="F25" s="359" t="s">
        <v>522</v>
      </c>
      <c r="G25" s="141" t="s">
        <v>55</v>
      </c>
      <c r="H25" s="141" t="s">
        <v>4</v>
      </c>
      <c r="I25" s="243" t="s">
        <v>530</v>
      </c>
      <c r="J25" s="47"/>
      <c r="K25" s="2">
        <f t="shared" si="0"/>
        <v>5</v>
      </c>
    </row>
    <row r="26" spans="2:11" s="1" customFormat="1" ht="27.75" customHeight="1">
      <c r="B26" s="48" t="s">
        <v>63</v>
      </c>
      <c r="C26" s="10" t="s">
        <v>246</v>
      </c>
      <c r="D26" s="10" t="s">
        <v>4</v>
      </c>
      <c r="E26" s="37" t="s">
        <v>19</v>
      </c>
      <c r="F26" s="359" t="s">
        <v>522</v>
      </c>
      <c r="G26" s="141" t="s">
        <v>55</v>
      </c>
      <c r="H26" s="141" t="s">
        <v>4</v>
      </c>
      <c r="I26" s="243" t="s">
        <v>530</v>
      </c>
      <c r="J26" s="37" t="s">
        <v>64</v>
      </c>
      <c r="K26" s="2">
        <v>5</v>
      </c>
    </row>
    <row r="27" spans="2:11" s="1" customFormat="1" ht="26.25" customHeight="1">
      <c r="B27" s="41" t="s">
        <v>261</v>
      </c>
      <c r="C27" s="10" t="s">
        <v>246</v>
      </c>
      <c r="D27" s="37" t="s">
        <v>9</v>
      </c>
      <c r="E27" s="37" t="s">
        <v>5</v>
      </c>
      <c r="F27" s="26"/>
      <c r="G27" s="27"/>
      <c r="H27" s="27"/>
      <c r="I27" s="27"/>
      <c r="J27" s="37"/>
      <c r="K27" s="2">
        <f>K28</f>
        <v>15</v>
      </c>
    </row>
    <row r="28" spans="2:11" s="1" customFormat="1" ht="36" customHeight="1">
      <c r="B28" s="128" t="s">
        <v>21</v>
      </c>
      <c r="C28" s="13" t="s">
        <v>246</v>
      </c>
      <c r="D28" s="10" t="s">
        <v>9</v>
      </c>
      <c r="E28" s="10" t="s">
        <v>22</v>
      </c>
      <c r="F28" s="26"/>
      <c r="G28" s="27"/>
      <c r="H28" s="27"/>
      <c r="I28" s="27"/>
      <c r="J28" s="37"/>
      <c r="K28" s="2">
        <f>K29</f>
        <v>15</v>
      </c>
    </row>
    <row r="29" spans="2:11" s="1" customFormat="1" ht="49.5" customHeight="1">
      <c r="B29" s="117" t="s">
        <v>547</v>
      </c>
      <c r="C29" s="10" t="s">
        <v>246</v>
      </c>
      <c r="D29" s="10" t="s">
        <v>9</v>
      </c>
      <c r="E29" s="10" t="s">
        <v>22</v>
      </c>
      <c r="F29" s="359" t="s">
        <v>522</v>
      </c>
      <c r="G29" s="141" t="s">
        <v>52</v>
      </c>
      <c r="H29" s="141" t="s">
        <v>5</v>
      </c>
      <c r="I29" s="209" t="s">
        <v>53</v>
      </c>
      <c r="J29" s="37"/>
      <c r="K29" s="2">
        <f>K34+K30</f>
        <v>15</v>
      </c>
    </row>
    <row r="30" spans="2:11" s="1" customFormat="1" ht="39.75" customHeight="1">
      <c r="B30" s="117" t="s">
        <v>523</v>
      </c>
      <c r="C30" s="10" t="s">
        <v>246</v>
      </c>
      <c r="D30" s="10" t="s">
        <v>9</v>
      </c>
      <c r="E30" s="10" t="s">
        <v>22</v>
      </c>
      <c r="F30" s="359" t="s">
        <v>522</v>
      </c>
      <c r="G30" s="141" t="s">
        <v>55</v>
      </c>
      <c r="H30" s="141" t="s">
        <v>7</v>
      </c>
      <c r="I30" s="209" t="s">
        <v>53</v>
      </c>
      <c r="J30" s="37"/>
      <c r="K30" s="2">
        <f>K31</f>
        <v>10</v>
      </c>
    </row>
    <row r="31" spans="2:11" s="1" customFormat="1" ht="39" customHeight="1">
      <c r="B31" s="117" t="s">
        <v>536</v>
      </c>
      <c r="C31" s="10" t="s">
        <v>246</v>
      </c>
      <c r="D31" s="10" t="s">
        <v>9</v>
      </c>
      <c r="E31" s="10" t="s">
        <v>22</v>
      </c>
      <c r="F31" s="359" t="s">
        <v>522</v>
      </c>
      <c r="G31" s="141" t="s">
        <v>55</v>
      </c>
      <c r="H31" s="141" t="s">
        <v>7</v>
      </c>
      <c r="I31" s="243" t="s">
        <v>530</v>
      </c>
      <c r="J31" s="37"/>
      <c r="K31" s="2">
        <f>K32</f>
        <v>10</v>
      </c>
    </row>
    <row r="32" spans="2:11" s="1" customFormat="1" ht="20.25" customHeight="1">
      <c r="B32" s="184" t="s">
        <v>548</v>
      </c>
      <c r="C32" s="10" t="s">
        <v>246</v>
      </c>
      <c r="D32" s="10" t="s">
        <v>9</v>
      </c>
      <c r="E32" s="10" t="s">
        <v>22</v>
      </c>
      <c r="F32" s="359" t="s">
        <v>522</v>
      </c>
      <c r="G32" s="141" t="s">
        <v>55</v>
      </c>
      <c r="H32" s="141" t="s">
        <v>7</v>
      </c>
      <c r="I32" s="243" t="s">
        <v>530</v>
      </c>
      <c r="J32" s="37"/>
      <c r="K32" s="2">
        <f>K33</f>
        <v>10</v>
      </c>
    </row>
    <row r="33" spans="2:11" s="1" customFormat="1" ht="34.5" customHeight="1">
      <c r="B33" s="48" t="s">
        <v>63</v>
      </c>
      <c r="C33" s="10" t="s">
        <v>246</v>
      </c>
      <c r="D33" s="10" t="s">
        <v>9</v>
      </c>
      <c r="E33" s="10" t="s">
        <v>22</v>
      </c>
      <c r="F33" s="359" t="s">
        <v>522</v>
      </c>
      <c r="G33" s="141" t="s">
        <v>55</v>
      </c>
      <c r="H33" s="141" t="s">
        <v>7</v>
      </c>
      <c r="I33" s="243" t="s">
        <v>530</v>
      </c>
      <c r="J33" s="37" t="s">
        <v>64</v>
      </c>
      <c r="K33" s="2">
        <v>10</v>
      </c>
    </row>
    <row r="34" spans="2:11" s="1" customFormat="1" ht="54.75" customHeight="1">
      <c r="B34" s="117" t="s">
        <v>525</v>
      </c>
      <c r="C34" s="10" t="s">
        <v>246</v>
      </c>
      <c r="D34" s="10" t="s">
        <v>9</v>
      </c>
      <c r="E34" s="10" t="s">
        <v>22</v>
      </c>
      <c r="F34" s="359" t="s">
        <v>522</v>
      </c>
      <c r="G34" s="141" t="s">
        <v>3</v>
      </c>
      <c r="H34" s="141" t="s">
        <v>5</v>
      </c>
      <c r="I34" s="209" t="s">
        <v>53</v>
      </c>
      <c r="J34" s="37"/>
      <c r="K34" s="2">
        <f>K35</f>
        <v>5</v>
      </c>
    </row>
    <row r="35" spans="2:11" s="1" customFormat="1" ht="51" customHeight="1">
      <c r="B35" s="117" t="s">
        <v>532</v>
      </c>
      <c r="C35" s="10" t="s">
        <v>246</v>
      </c>
      <c r="D35" s="10" t="s">
        <v>9</v>
      </c>
      <c r="E35" s="10" t="s">
        <v>22</v>
      </c>
      <c r="F35" s="359" t="s">
        <v>522</v>
      </c>
      <c r="G35" s="141" t="s">
        <v>3</v>
      </c>
      <c r="H35" s="141" t="s">
        <v>4</v>
      </c>
      <c r="I35" s="209" t="s">
        <v>53</v>
      </c>
      <c r="J35" s="37"/>
      <c r="K35" s="2">
        <f>K36</f>
        <v>5</v>
      </c>
    </row>
    <row r="36" spans="2:11" s="1" customFormat="1" ht="22.5" customHeight="1">
      <c r="B36" s="184" t="s">
        <v>548</v>
      </c>
      <c r="C36" s="10" t="s">
        <v>246</v>
      </c>
      <c r="D36" s="10" t="s">
        <v>9</v>
      </c>
      <c r="E36" s="10" t="s">
        <v>22</v>
      </c>
      <c r="F36" s="359" t="s">
        <v>522</v>
      </c>
      <c r="G36" s="141" t="s">
        <v>3</v>
      </c>
      <c r="H36" s="141" t="s">
        <v>4</v>
      </c>
      <c r="I36" s="59" t="s">
        <v>530</v>
      </c>
      <c r="J36" s="37"/>
      <c r="K36" s="2">
        <f>K37</f>
        <v>5</v>
      </c>
    </row>
    <row r="37" spans="2:11" s="1" customFormat="1" ht="33.75" customHeight="1">
      <c r="B37" s="9" t="s">
        <v>63</v>
      </c>
      <c r="C37" s="10" t="s">
        <v>246</v>
      </c>
      <c r="D37" s="10" t="s">
        <v>9</v>
      </c>
      <c r="E37" s="10" t="s">
        <v>22</v>
      </c>
      <c r="F37" s="359" t="s">
        <v>522</v>
      </c>
      <c r="G37" s="141" t="s">
        <v>3</v>
      </c>
      <c r="H37" s="141" t="s">
        <v>4</v>
      </c>
      <c r="I37" s="58" t="s">
        <v>530</v>
      </c>
      <c r="J37" s="37" t="s">
        <v>64</v>
      </c>
      <c r="K37" s="2">
        <v>5</v>
      </c>
    </row>
    <row r="38" spans="2:11" s="1" customFormat="1" ht="17.25" customHeight="1">
      <c r="B38" s="41" t="s">
        <v>247</v>
      </c>
      <c r="C38" s="10" t="s">
        <v>246</v>
      </c>
      <c r="D38" s="10" t="s">
        <v>11</v>
      </c>
      <c r="E38" s="10" t="s">
        <v>5</v>
      </c>
      <c r="F38" s="26"/>
      <c r="G38" s="27"/>
      <c r="H38" s="27"/>
      <c r="I38" s="27"/>
      <c r="J38" s="37"/>
      <c r="K38" s="2">
        <f>K39</f>
        <v>550</v>
      </c>
    </row>
    <row r="39" spans="2:11" s="1" customFormat="1" ht="20.25" customHeight="1">
      <c r="B39" s="41" t="s">
        <v>24</v>
      </c>
      <c r="C39" s="89" t="s">
        <v>246</v>
      </c>
      <c r="D39" s="10" t="s">
        <v>11</v>
      </c>
      <c r="E39" s="10" t="s">
        <v>25</v>
      </c>
      <c r="F39" s="26"/>
      <c r="G39" s="27"/>
      <c r="H39" s="27"/>
      <c r="I39" s="27"/>
      <c r="J39" s="37"/>
      <c r="K39" s="2">
        <f>K40</f>
        <v>550</v>
      </c>
    </row>
    <row r="40" spans="2:11" s="1" customFormat="1" ht="54" customHeight="1">
      <c r="B40" s="111" t="s">
        <v>129</v>
      </c>
      <c r="C40" s="129" t="s">
        <v>246</v>
      </c>
      <c r="D40" s="13" t="s">
        <v>11</v>
      </c>
      <c r="E40" s="10" t="s">
        <v>25</v>
      </c>
      <c r="F40" s="26" t="s">
        <v>7</v>
      </c>
      <c r="G40" s="27" t="s">
        <v>52</v>
      </c>
      <c r="H40" s="27" t="s">
        <v>5</v>
      </c>
      <c r="I40" s="27" t="s">
        <v>53</v>
      </c>
      <c r="J40" s="37"/>
      <c r="K40" s="2">
        <f>K41</f>
        <v>550</v>
      </c>
    </row>
    <row r="41" spans="2:11" s="1" customFormat="1" ht="15.75" customHeight="1">
      <c r="B41" s="25" t="s">
        <v>130</v>
      </c>
      <c r="C41" s="37" t="s">
        <v>246</v>
      </c>
      <c r="D41" s="10" t="s">
        <v>11</v>
      </c>
      <c r="E41" s="10" t="s">
        <v>25</v>
      </c>
      <c r="F41" s="26" t="s">
        <v>7</v>
      </c>
      <c r="G41" s="27" t="s">
        <v>78</v>
      </c>
      <c r="H41" s="27" t="s">
        <v>5</v>
      </c>
      <c r="I41" s="34" t="s">
        <v>53</v>
      </c>
      <c r="J41" s="37"/>
      <c r="K41" s="2">
        <f>K42+K45+K48</f>
        <v>550</v>
      </c>
    </row>
    <row r="42" spans="2:11" s="1" customFormat="1" ht="42.75" customHeight="1">
      <c r="B42" s="25" t="s">
        <v>131</v>
      </c>
      <c r="C42" s="37" t="s">
        <v>246</v>
      </c>
      <c r="D42" s="10" t="s">
        <v>11</v>
      </c>
      <c r="E42" s="10" t="s">
        <v>25</v>
      </c>
      <c r="F42" s="54" t="s">
        <v>7</v>
      </c>
      <c r="G42" s="54" t="s">
        <v>78</v>
      </c>
      <c r="H42" s="54" t="s">
        <v>4</v>
      </c>
      <c r="I42" s="54" t="s">
        <v>53</v>
      </c>
      <c r="J42" s="37"/>
      <c r="K42" s="2">
        <f>K43</f>
        <v>250</v>
      </c>
    </row>
    <row r="43" spans="2:11" s="1" customFormat="1" ht="17.25" customHeight="1">
      <c r="B43" s="50" t="s">
        <v>132</v>
      </c>
      <c r="C43" s="37" t="s">
        <v>246</v>
      </c>
      <c r="D43" s="10" t="s">
        <v>11</v>
      </c>
      <c r="E43" s="10" t="s">
        <v>25</v>
      </c>
      <c r="F43" s="26" t="s">
        <v>7</v>
      </c>
      <c r="G43" s="27" t="s">
        <v>78</v>
      </c>
      <c r="H43" s="27" t="s">
        <v>4</v>
      </c>
      <c r="I43" s="34" t="s">
        <v>133</v>
      </c>
      <c r="J43" s="37"/>
      <c r="K43" s="2">
        <f>K44</f>
        <v>250</v>
      </c>
    </row>
    <row r="44" spans="2:11" s="1" customFormat="1" ht="20.25" customHeight="1">
      <c r="B44" s="9" t="s">
        <v>70</v>
      </c>
      <c r="C44" s="37" t="s">
        <v>246</v>
      </c>
      <c r="D44" s="10" t="s">
        <v>11</v>
      </c>
      <c r="E44" s="10" t="s">
        <v>25</v>
      </c>
      <c r="F44" s="26" t="s">
        <v>7</v>
      </c>
      <c r="G44" s="27" t="s">
        <v>78</v>
      </c>
      <c r="H44" s="27" t="s">
        <v>4</v>
      </c>
      <c r="I44" s="34" t="s">
        <v>133</v>
      </c>
      <c r="J44" s="29">
        <v>610</v>
      </c>
      <c r="K44" s="30">
        <v>250</v>
      </c>
    </row>
    <row r="45" spans="2:11" s="1" customFormat="1" ht="42.75" customHeight="1">
      <c r="B45" s="9" t="s">
        <v>134</v>
      </c>
      <c r="C45" s="37" t="s">
        <v>246</v>
      </c>
      <c r="D45" s="10" t="s">
        <v>11</v>
      </c>
      <c r="E45" s="10" t="s">
        <v>25</v>
      </c>
      <c r="F45" s="54" t="s">
        <v>7</v>
      </c>
      <c r="G45" s="54" t="s">
        <v>78</v>
      </c>
      <c r="H45" s="54" t="s">
        <v>7</v>
      </c>
      <c r="I45" s="54" t="s">
        <v>53</v>
      </c>
      <c r="J45" s="37"/>
      <c r="K45" s="2">
        <f>K46</f>
        <v>250</v>
      </c>
    </row>
    <row r="46" spans="2:11" s="1" customFormat="1" ht="17.25" customHeight="1">
      <c r="B46" s="50" t="s">
        <v>132</v>
      </c>
      <c r="C46" s="37" t="s">
        <v>246</v>
      </c>
      <c r="D46" s="10" t="s">
        <v>11</v>
      </c>
      <c r="E46" s="10" t="s">
        <v>25</v>
      </c>
      <c r="F46" s="26" t="s">
        <v>7</v>
      </c>
      <c r="G46" s="27" t="s">
        <v>78</v>
      </c>
      <c r="H46" s="27" t="s">
        <v>7</v>
      </c>
      <c r="I46" s="34" t="s">
        <v>133</v>
      </c>
      <c r="J46" s="37"/>
      <c r="K46" s="2">
        <f>K47</f>
        <v>250</v>
      </c>
    </row>
    <row r="47" spans="2:11" s="1" customFormat="1" ht="15.75" customHeight="1">
      <c r="B47" s="9" t="s">
        <v>70</v>
      </c>
      <c r="C47" s="37" t="s">
        <v>246</v>
      </c>
      <c r="D47" s="10" t="s">
        <v>11</v>
      </c>
      <c r="E47" s="10" t="s">
        <v>25</v>
      </c>
      <c r="F47" s="26" t="s">
        <v>7</v>
      </c>
      <c r="G47" s="27" t="s">
        <v>78</v>
      </c>
      <c r="H47" s="27" t="s">
        <v>7</v>
      </c>
      <c r="I47" s="34" t="s">
        <v>133</v>
      </c>
      <c r="J47" s="37" t="s">
        <v>135</v>
      </c>
      <c r="K47" s="2">
        <v>250</v>
      </c>
    </row>
    <row r="48" spans="2:11" s="1" customFormat="1" ht="43.5" customHeight="1">
      <c r="B48" s="9" t="s">
        <v>136</v>
      </c>
      <c r="C48" s="37" t="s">
        <v>246</v>
      </c>
      <c r="D48" s="10" t="s">
        <v>11</v>
      </c>
      <c r="E48" s="10" t="s">
        <v>25</v>
      </c>
      <c r="F48" s="54" t="s">
        <v>7</v>
      </c>
      <c r="G48" s="54" t="s">
        <v>78</v>
      </c>
      <c r="H48" s="54" t="s">
        <v>9</v>
      </c>
      <c r="I48" s="54" t="s">
        <v>53</v>
      </c>
      <c r="J48" s="37"/>
      <c r="K48" s="2">
        <f>K49</f>
        <v>50</v>
      </c>
    </row>
    <row r="49" spans="2:11" s="1" customFormat="1" ht="15.75" customHeight="1">
      <c r="B49" s="25" t="s">
        <v>132</v>
      </c>
      <c r="C49" s="37" t="s">
        <v>246</v>
      </c>
      <c r="D49" s="10" t="s">
        <v>11</v>
      </c>
      <c r="E49" s="10" t="s">
        <v>25</v>
      </c>
      <c r="F49" s="26" t="s">
        <v>7</v>
      </c>
      <c r="G49" s="27" t="s">
        <v>78</v>
      </c>
      <c r="H49" s="27" t="s">
        <v>9</v>
      </c>
      <c r="I49" s="34" t="s">
        <v>133</v>
      </c>
      <c r="J49" s="37"/>
      <c r="K49" s="2">
        <f>K50</f>
        <v>50</v>
      </c>
    </row>
    <row r="50" spans="2:11" s="1" customFormat="1" ht="15.75" customHeight="1">
      <c r="B50" s="9" t="s">
        <v>70</v>
      </c>
      <c r="C50" s="37" t="s">
        <v>246</v>
      </c>
      <c r="D50" s="10" t="s">
        <v>11</v>
      </c>
      <c r="E50" s="10" t="s">
        <v>25</v>
      </c>
      <c r="F50" s="26" t="s">
        <v>7</v>
      </c>
      <c r="G50" s="27" t="s">
        <v>78</v>
      </c>
      <c r="H50" s="27" t="s">
        <v>9</v>
      </c>
      <c r="I50" s="34" t="s">
        <v>133</v>
      </c>
      <c r="J50" s="37" t="s">
        <v>135</v>
      </c>
      <c r="K50" s="2">
        <v>50</v>
      </c>
    </row>
    <row r="51" spans="2:11" s="1" customFormat="1" ht="18" customHeight="1">
      <c r="B51" s="41" t="s">
        <v>248</v>
      </c>
      <c r="C51" s="10" t="s">
        <v>246</v>
      </c>
      <c r="D51" s="10" t="s">
        <v>30</v>
      </c>
      <c r="E51" s="10" t="s">
        <v>5</v>
      </c>
      <c r="F51" s="26"/>
      <c r="G51" s="27"/>
      <c r="H51" s="27"/>
      <c r="I51" s="34"/>
      <c r="J51" s="37"/>
      <c r="K51" s="2">
        <f>K52+K69</f>
        <v>16088.400000000001</v>
      </c>
    </row>
    <row r="52" spans="2:11" s="1" customFormat="1" ht="18" customHeight="1">
      <c r="B52" s="41" t="s">
        <v>32</v>
      </c>
      <c r="C52" s="10" t="s">
        <v>246</v>
      </c>
      <c r="D52" s="10" t="s">
        <v>30</v>
      </c>
      <c r="E52" s="10" t="s">
        <v>9</v>
      </c>
      <c r="F52" s="26"/>
      <c r="G52" s="27"/>
      <c r="H52" s="27"/>
      <c r="I52" s="34"/>
      <c r="J52" s="37"/>
      <c r="K52" s="2">
        <f>K53</f>
        <v>15653.400000000001</v>
      </c>
    </row>
    <row r="53" spans="2:11" s="1" customFormat="1" ht="48" customHeight="1">
      <c r="B53" s="41" t="s">
        <v>129</v>
      </c>
      <c r="C53" s="10" t="s">
        <v>246</v>
      </c>
      <c r="D53" s="10" t="s">
        <v>30</v>
      </c>
      <c r="E53" s="10" t="s">
        <v>9</v>
      </c>
      <c r="F53" s="26" t="s">
        <v>7</v>
      </c>
      <c r="G53" s="27" t="s">
        <v>52</v>
      </c>
      <c r="H53" s="27" t="s">
        <v>5</v>
      </c>
      <c r="I53" s="27" t="s">
        <v>53</v>
      </c>
      <c r="J53" s="43"/>
      <c r="K53" s="2">
        <f>K54</f>
        <v>15653.400000000001</v>
      </c>
    </row>
    <row r="54" spans="2:11" s="1" customFormat="1" ht="32.25" customHeight="1">
      <c r="B54" s="41" t="s">
        <v>168</v>
      </c>
      <c r="C54" s="10" t="s">
        <v>246</v>
      </c>
      <c r="D54" s="10" t="s">
        <v>30</v>
      </c>
      <c r="E54" s="10" t="s">
        <v>9</v>
      </c>
      <c r="F54" s="26" t="s">
        <v>7</v>
      </c>
      <c r="G54" s="27" t="s">
        <v>55</v>
      </c>
      <c r="H54" s="27" t="s">
        <v>5</v>
      </c>
      <c r="I54" s="27" t="s">
        <v>53</v>
      </c>
      <c r="J54" s="43"/>
      <c r="K54" s="2">
        <f>K55+K60+K66+K63</f>
        <v>15653.400000000001</v>
      </c>
    </row>
    <row r="55" spans="2:11" s="1" customFormat="1" ht="42.75" customHeight="1">
      <c r="B55" s="41" t="s">
        <v>169</v>
      </c>
      <c r="C55" s="10" t="s">
        <v>246</v>
      </c>
      <c r="D55" s="10" t="s">
        <v>30</v>
      </c>
      <c r="E55" s="10" t="s">
        <v>9</v>
      </c>
      <c r="F55" s="54" t="s">
        <v>7</v>
      </c>
      <c r="G55" s="54" t="s">
        <v>55</v>
      </c>
      <c r="H55" s="54" t="s">
        <v>4</v>
      </c>
      <c r="I55" s="54" t="s">
        <v>53</v>
      </c>
      <c r="J55" s="37"/>
      <c r="K55" s="2">
        <f>K56+K58</f>
        <v>9178.7</v>
      </c>
    </row>
    <row r="56" spans="2:11" s="1" customFormat="1" ht="29.25" customHeight="1">
      <c r="B56" s="48" t="s">
        <v>114</v>
      </c>
      <c r="C56" s="10" t="s">
        <v>246</v>
      </c>
      <c r="D56" s="10" t="s">
        <v>30</v>
      </c>
      <c r="E56" s="10" t="s">
        <v>9</v>
      </c>
      <c r="F56" s="26" t="s">
        <v>7</v>
      </c>
      <c r="G56" s="27" t="s">
        <v>55</v>
      </c>
      <c r="H56" s="27" t="s">
        <v>4</v>
      </c>
      <c r="I56" s="27" t="s">
        <v>170</v>
      </c>
      <c r="J56" s="43"/>
      <c r="K56" s="2">
        <f>K57</f>
        <v>5977</v>
      </c>
    </row>
    <row r="57" spans="2:11" s="1" customFormat="1" ht="15.75" customHeight="1">
      <c r="B57" s="9" t="s">
        <v>70</v>
      </c>
      <c r="C57" s="10" t="s">
        <v>246</v>
      </c>
      <c r="D57" s="10" t="s">
        <v>30</v>
      </c>
      <c r="E57" s="10" t="s">
        <v>9</v>
      </c>
      <c r="F57" s="54" t="s">
        <v>7</v>
      </c>
      <c r="G57" s="54" t="s">
        <v>55</v>
      </c>
      <c r="H57" s="54" t="s">
        <v>4</v>
      </c>
      <c r="I57" s="54" t="s">
        <v>170</v>
      </c>
      <c r="J57" s="37" t="s">
        <v>135</v>
      </c>
      <c r="K57" s="2">
        <f>6157-180</f>
        <v>5977</v>
      </c>
    </row>
    <row r="58" spans="2:11" s="1" customFormat="1" ht="55.5" customHeight="1">
      <c r="B58" s="39" t="s">
        <v>298</v>
      </c>
      <c r="C58" s="10" t="s">
        <v>246</v>
      </c>
      <c r="D58" s="10" t="s">
        <v>30</v>
      </c>
      <c r="E58" s="10" t="s">
        <v>9</v>
      </c>
      <c r="F58" s="76" t="s">
        <v>7</v>
      </c>
      <c r="G58" s="55" t="s">
        <v>55</v>
      </c>
      <c r="H58" s="55" t="s">
        <v>4</v>
      </c>
      <c r="I58" s="130" t="s">
        <v>299</v>
      </c>
      <c r="J58" s="37"/>
      <c r="K58" s="2">
        <f>K59</f>
        <v>3201.7</v>
      </c>
    </row>
    <row r="59" spans="2:11" s="1" customFormat="1" ht="18.75" customHeight="1">
      <c r="B59" s="39" t="s">
        <v>70</v>
      </c>
      <c r="C59" s="10" t="s">
        <v>246</v>
      </c>
      <c r="D59" s="10" t="s">
        <v>30</v>
      </c>
      <c r="E59" s="11" t="s">
        <v>9</v>
      </c>
      <c r="F59" s="154" t="s">
        <v>7</v>
      </c>
      <c r="G59" s="91" t="s">
        <v>55</v>
      </c>
      <c r="H59" s="91" t="s">
        <v>4</v>
      </c>
      <c r="I59" s="155" t="s">
        <v>299</v>
      </c>
      <c r="J59" s="152" t="s">
        <v>135</v>
      </c>
      <c r="K59" s="2">
        <v>3201.7</v>
      </c>
    </row>
    <row r="60" spans="2:11" s="1" customFormat="1" ht="45.75" customHeight="1">
      <c r="B60" s="229" t="s">
        <v>368</v>
      </c>
      <c r="C60" s="32" t="s">
        <v>246</v>
      </c>
      <c r="D60" s="32" t="s">
        <v>30</v>
      </c>
      <c r="E60" s="32" t="s">
        <v>9</v>
      </c>
      <c r="F60" s="236" t="s">
        <v>7</v>
      </c>
      <c r="G60" s="237" t="s">
        <v>55</v>
      </c>
      <c r="H60" s="237" t="s">
        <v>7</v>
      </c>
      <c r="I60" s="238" t="s">
        <v>53</v>
      </c>
      <c r="J60" s="33"/>
      <c r="K60" s="15">
        <f>K61</f>
        <v>1252.6</v>
      </c>
    </row>
    <row r="61" spans="2:11" s="1" customFormat="1" ht="34.5" customHeight="1">
      <c r="B61" s="31" t="s">
        <v>114</v>
      </c>
      <c r="C61" s="32" t="s">
        <v>246</v>
      </c>
      <c r="D61" s="32" t="s">
        <v>30</v>
      </c>
      <c r="E61" s="32" t="s">
        <v>9</v>
      </c>
      <c r="F61" s="71" t="s">
        <v>7</v>
      </c>
      <c r="G61" s="72" t="s">
        <v>55</v>
      </c>
      <c r="H61" s="72" t="s">
        <v>7</v>
      </c>
      <c r="I61" s="72" t="s">
        <v>170</v>
      </c>
      <c r="J61" s="33"/>
      <c r="K61" s="15">
        <f>K62</f>
        <v>1252.6</v>
      </c>
    </row>
    <row r="62" spans="2:11" s="1" customFormat="1" ht="18.75" customHeight="1">
      <c r="B62" s="229" t="s">
        <v>70</v>
      </c>
      <c r="C62" s="32" t="s">
        <v>246</v>
      </c>
      <c r="D62" s="32" t="s">
        <v>30</v>
      </c>
      <c r="E62" s="32" t="s">
        <v>9</v>
      </c>
      <c r="F62" s="224" t="s">
        <v>7</v>
      </c>
      <c r="G62" s="224" t="s">
        <v>55</v>
      </c>
      <c r="H62" s="224" t="s">
        <v>7</v>
      </c>
      <c r="I62" s="224" t="s">
        <v>170</v>
      </c>
      <c r="J62" s="33" t="s">
        <v>135</v>
      </c>
      <c r="K62" s="15">
        <f>1857.7-605.1</f>
        <v>1252.6</v>
      </c>
    </row>
    <row r="63" spans="2:11" s="1" customFormat="1" ht="25.5" customHeight="1">
      <c r="B63" s="31" t="s">
        <v>369</v>
      </c>
      <c r="C63" s="32" t="s">
        <v>246</v>
      </c>
      <c r="D63" s="32" t="s">
        <v>30</v>
      </c>
      <c r="E63" s="57" t="s">
        <v>9</v>
      </c>
      <c r="F63" s="208" t="s">
        <v>7</v>
      </c>
      <c r="G63" s="141" t="s">
        <v>55</v>
      </c>
      <c r="H63" s="141" t="s">
        <v>11</v>
      </c>
      <c r="I63" s="209" t="s">
        <v>53</v>
      </c>
      <c r="J63" s="150"/>
      <c r="K63" s="15">
        <f>K64</f>
        <v>180</v>
      </c>
    </row>
    <row r="64" spans="2:11" s="1" customFormat="1" ht="27" customHeight="1">
      <c r="B64" s="31" t="s">
        <v>370</v>
      </c>
      <c r="C64" s="32" t="s">
        <v>246</v>
      </c>
      <c r="D64" s="32" t="s">
        <v>30</v>
      </c>
      <c r="E64" s="32" t="s">
        <v>9</v>
      </c>
      <c r="F64" s="378" t="s">
        <v>7</v>
      </c>
      <c r="G64" s="224" t="s">
        <v>55</v>
      </c>
      <c r="H64" s="224" t="s">
        <v>11</v>
      </c>
      <c r="I64" s="224" t="s">
        <v>170</v>
      </c>
      <c r="J64" s="33"/>
      <c r="K64" s="15">
        <f>K65</f>
        <v>180</v>
      </c>
    </row>
    <row r="65" spans="2:11" s="1" customFormat="1" ht="18.75" customHeight="1">
      <c r="B65" s="229" t="s">
        <v>70</v>
      </c>
      <c r="C65" s="32" t="s">
        <v>246</v>
      </c>
      <c r="D65" s="32" t="s">
        <v>30</v>
      </c>
      <c r="E65" s="57" t="s">
        <v>9</v>
      </c>
      <c r="F65" s="208" t="s">
        <v>7</v>
      </c>
      <c r="G65" s="141" t="s">
        <v>55</v>
      </c>
      <c r="H65" s="141" t="s">
        <v>11</v>
      </c>
      <c r="I65" s="209" t="s">
        <v>170</v>
      </c>
      <c r="J65" s="150" t="s">
        <v>135</v>
      </c>
      <c r="K65" s="15">
        <v>180</v>
      </c>
    </row>
    <row r="66" spans="2:11" s="1" customFormat="1" ht="33" customHeight="1">
      <c r="B66" s="156" t="s">
        <v>383</v>
      </c>
      <c r="C66" s="10" t="s">
        <v>246</v>
      </c>
      <c r="D66" s="10" t="s">
        <v>30</v>
      </c>
      <c r="E66" s="11" t="s">
        <v>9</v>
      </c>
      <c r="F66" s="154" t="s">
        <v>7</v>
      </c>
      <c r="G66" s="91" t="s">
        <v>55</v>
      </c>
      <c r="H66" s="91" t="s">
        <v>384</v>
      </c>
      <c r="I66" s="155" t="s">
        <v>53</v>
      </c>
      <c r="J66" s="152"/>
      <c r="K66" s="2">
        <f>K67</f>
        <v>5042.1</v>
      </c>
    </row>
    <row r="67" spans="2:11" s="1" customFormat="1" ht="57" customHeight="1">
      <c r="B67" s="156" t="s">
        <v>385</v>
      </c>
      <c r="C67" s="10" t="s">
        <v>246</v>
      </c>
      <c r="D67" s="10" t="s">
        <v>30</v>
      </c>
      <c r="E67" s="10" t="s">
        <v>9</v>
      </c>
      <c r="F67" s="54" t="s">
        <v>7</v>
      </c>
      <c r="G67" s="54" t="s">
        <v>55</v>
      </c>
      <c r="H67" s="54" t="s">
        <v>384</v>
      </c>
      <c r="I67" s="54" t="s">
        <v>386</v>
      </c>
      <c r="J67" s="37"/>
      <c r="K67" s="2">
        <f>K68</f>
        <v>5042.1</v>
      </c>
    </row>
    <row r="68" spans="2:11" s="1" customFormat="1" ht="24.75" customHeight="1">
      <c r="B68" s="156" t="s">
        <v>70</v>
      </c>
      <c r="C68" s="10" t="s">
        <v>246</v>
      </c>
      <c r="D68" s="10" t="s">
        <v>30</v>
      </c>
      <c r="E68" s="11" t="s">
        <v>9</v>
      </c>
      <c r="F68" s="154" t="s">
        <v>7</v>
      </c>
      <c r="G68" s="91" t="s">
        <v>55</v>
      </c>
      <c r="H68" s="91" t="s">
        <v>384</v>
      </c>
      <c r="I68" s="155" t="s">
        <v>386</v>
      </c>
      <c r="J68" s="152" t="s">
        <v>135</v>
      </c>
      <c r="K68" s="2">
        <f>605.1+4437</f>
        <v>5042.1</v>
      </c>
    </row>
    <row r="69" spans="2:11" s="1" customFormat="1" ht="18" customHeight="1">
      <c r="B69" s="48" t="s">
        <v>249</v>
      </c>
      <c r="C69" s="10" t="s">
        <v>246</v>
      </c>
      <c r="D69" s="10" t="s">
        <v>30</v>
      </c>
      <c r="E69" s="10" t="s">
        <v>30</v>
      </c>
      <c r="F69" s="26"/>
      <c r="G69" s="27"/>
      <c r="H69" s="27"/>
      <c r="I69" s="34"/>
      <c r="J69" s="60"/>
      <c r="K69" s="38">
        <f>K70</f>
        <v>435</v>
      </c>
    </row>
    <row r="70" spans="2:11" s="1" customFormat="1" ht="40.5" customHeight="1">
      <c r="B70" s="41" t="s">
        <v>129</v>
      </c>
      <c r="C70" s="10" t="s">
        <v>246</v>
      </c>
      <c r="D70" s="11" t="s">
        <v>30</v>
      </c>
      <c r="E70" s="11" t="s">
        <v>30</v>
      </c>
      <c r="F70" s="26" t="s">
        <v>7</v>
      </c>
      <c r="G70" s="27" t="s">
        <v>52</v>
      </c>
      <c r="H70" s="27" t="s">
        <v>5</v>
      </c>
      <c r="I70" s="27" t="s">
        <v>53</v>
      </c>
      <c r="J70" s="37"/>
      <c r="K70" s="2">
        <f>K71</f>
        <v>435</v>
      </c>
    </row>
    <row r="71" spans="2:11" s="1" customFormat="1" ht="16.5" customHeight="1">
      <c r="B71" s="25" t="s">
        <v>174</v>
      </c>
      <c r="C71" s="10" t="s">
        <v>246</v>
      </c>
      <c r="D71" s="11" t="s">
        <v>30</v>
      </c>
      <c r="E71" s="10" t="s">
        <v>30</v>
      </c>
      <c r="F71" s="27" t="s">
        <v>7</v>
      </c>
      <c r="G71" s="27" t="s">
        <v>175</v>
      </c>
      <c r="H71" s="27" t="s">
        <v>5</v>
      </c>
      <c r="I71" s="34" t="s">
        <v>53</v>
      </c>
      <c r="J71" s="80"/>
      <c r="K71" s="2">
        <f>K72+K75+K78+K81+K84</f>
        <v>435</v>
      </c>
    </row>
    <row r="72" spans="2:11" s="1" customFormat="1" ht="27.75" customHeight="1">
      <c r="B72" s="25" t="s">
        <v>176</v>
      </c>
      <c r="C72" s="10" t="s">
        <v>246</v>
      </c>
      <c r="D72" s="11" t="s">
        <v>30</v>
      </c>
      <c r="E72" s="10" t="s">
        <v>30</v>
      </c>
      <c r="F72" s="54" t="s">
        <v>7</v>
      </c>
      <c r="G72" s="54" t="s">
        <v>175</v>
      </c>
      <c r="H72" s="54" t="s">
        <v>4</v>
      </c>
      <c r="I72" s="54" t="s">
        <v>53</v>
      </c>
      <c r="J72" s="80"/>
      <c r="K72" s="2">
        <f>K73</f>
        <v>50</v>
      </c>
    </row>
    <row r="73" spans="2:11" s="1" customFormat="1" ht="27.75" customHeight="1">
      <c r="B73" s="25" t="s">
        <v>177</v>
      </c>
      <c r="C73" s="10" t="s">
        <v>246</v>
      </c>
      <c r="D73" s="11" t="s">
        <v>30</v>
      </c>
      <c r="E73" s="10" t="s">
        <v>30</v>
      </c>
      <c r="F73" s="27" t="s">
        <v>7</v>
      </c>
      <c r="G73" s="27" t="s">
        <v>175</v>
      </c>
      <c r="H73" s="27" t="s">
        <v>4</v>
      </c>
      <c r="I73" s="34" t="s">
        <v>178</v>
      </c>
      <c r="J73" s="80"/>
      <c r="K73" s="2">
        <f>K74</f>
        <v>50</v>
      </c>
    </row>
    <row r="74" spans="2:11" s="1" customFormat="1" ht="33" customHeight="1">
      <c r="B74" s="9" t="s">
        <v>63</v>
      </c>
      <c r="C74" s="10" t="s">
        <v>246</v>
      </c>
      <c r="D74" s="11" t="s">
        <v>30</v>
      </c>
      <c r="E74" s="10" t="s">
        <v>30</v>
      </c>
      <c r="F74" s="54" t="s">
        <v>7</v>
      </c>
      <c r="G74" s="54" t="s">
        <v>175</v>
      </c>
      <c r="H74" s="54" t="s">
        <v>4</v>
      </c>
      <c r="I74" s="54" t="s">
        <v>178</v>
      </c>
      <c r="J74" s="40">
        <v>240</v>
      </c>
      <c r="K74" s="2">
        <v>50</v>
      </c>
    </row>
    <row r="75" spans="2:11" s="1" customFormat="1" ht="53.25" customHeight="1">
      <c r="B75" s="41" t="s">
        <v>179</v>
      </c>
      <c r="C75" s="10" t="s">
        <v>246</v>
      </c>
      <c r="D75" s="11" t="s">
        <v>30</v>
      </c>
      <c r="E75" s="10" t="s">
        <v>30</v>
      </c>
      <c r="F75" s="27" t="s">
        <v>7</v>
      </c>
      <c r="G75" s="27" t="s">
        <v>175</v>
      </c>
      <c r="H75" s="27" t="s">
        <v>7</v>
      </c>
      <c r="I75" s="34" t="s">
        <v>53</v>
      </c>
      <c r="J75" s="40"/>
      <c r="K75" s="2">
        <f>K76</f>
        <v>187</v>
      </c>
    </row>
    <row r="76" spans="2:11" s="1" customFormat="1" ht="27" customHeight="1">
      <c r="B76" s="25" t="s">
        <v>177</v>
      </c>
      <c r="C76" s="10" t="s">
        <v>246</v>
      </c>
      <c r="D76" s="11" t="s">
        <v>30</v>
      </c>
      <c r="E76" s="10" t="s">
        <v>30</v>
      </c>
      <c r="F76" s="54" t="s">
        <v>7</v>
      </c>
      <c r="G76" s="54" t="s">
        <v>175</v>
      </c>
      <c r="H76" s="54" t="s">
        <v>7</v>
      </c>
      <c r="I76" s="54" t="s">
        <v>178</v>
      </c>
      <c r="J76" s="40"/>
      <c r="K76" s="2">
        <f>K77</f>
        <v>187</v>
      </c>
    </row>
    <row r="77" spans="2:11" s="1" customFormat="1" ht="27.75" customHeight="1">
      <c r="B77" s="9" t="s">
        <v>63</v>
      </c>
      <c r="C77" s="10" t="s">
        <v>246</v>
      </c>
      <c r="D77" s="11" t="s">
        <v>30</v>
      </c>
      <c r="E77" s="10" t="s">
        <v>30</v>
      </c>
      <c r="F77" s="27" t="s">
        <v>7</v>
      </c>
      <c r="G77" s="27" t="s">
        <v>175</v>
      </c>
      <c r="H77" s="27" t="s">
        <v>7</v>
      </c>
      <c r="I77" s="34" t="s">
        <v>178</v>
      </c>
      <c r="J77" s="40">
        <v>240</v>
      </c>
      <c r="K77" s="2">
        <v>187</v>
      </c>
    </row>
    <row r="78" spans="2:11" s="1" customFormat="1" ht="46.5" customHeight="1">
      <c r="B78" s="9" t="s">
        <v>180</v>
      </c>
      <c r="C78" s="10" t="s">
        <v>246</v>
      </c>
      <c r="D78" s="11" t="s">
        <v>30</v>
      </c>
      <c r="E78" s="10" t="s">
        <v>30</v>
      </c>
      <c r="F78" s="54" t="s">
        <v>7</v>
      </c>
      <c r="G78" s="54" t="s">
        <v>175</v>
      </c>
      <c r="H78" s="54" t="s">
        <v>9</v>
      </c>
      <c r="I78" s="54" t="s">
        <v>53</v>
      </c>
      <c r="J78" s="40"/>
      <c r="K78" s="2">
        <f>K79</f>
        <v>14.3</v>
      </c>
    </row>
    <row r="79" spans="2:11" s="1" customFormat="1" ht="27" customHeight="1">
      <c r="B79" s="25" t="s">
        <v>177</v>
      </c>
      <c r="C79" s="10" t="s">
        <v>246</v>
      </c>
      <c r="D79" s="11" t="s">
        <v>30</v>
      </c>
      <c r="E79" s="10" t="s">
        <v>30</v>
      </c>
      <c r="F79" s="27" t="s">
        <v>7</v>
      </c>
      <c r="G79" s="27" t="s">
        <v>175</v>
      </c>
      <c r="H79" s="27" t="s">
        <v>9</v>
      </c>
      <c r="I79" s="34" t="s">
        <v>178</v>
      </c>
      <c r="J79" s="40"/>
      <c r="K79" s="2">
        <f>K80</f>
        <v>14.3</v>
      </c>
    </row>
    <row r="80" spans="2:11" s="1" customFormat="1" ht="33" customHeight="1">
      <c r="B80" s="9" t="s">
        <v>63</v>
      </c>
      <c r="C80" s="10" t="s">
        <v>246</v>
      </c>
      <c r="D80" s="11" t="s">
        <v>30</v>
      </c>
      <c r="E80" s="10" t="s">
        <v>30</v>
      </c>
      <c r="F80" s="54" t="s">
        <v>7</v>
      </c>
      <c r="G80" s="54" t="s">
        <v>175</v>
      </c>
      <c r="H80" s="54" t="s">
        <v>9</v>
      </c>
      <c r="I80" s="54" t="s">
        <v>178</v>
      </c>
      <c r="J80" s="40">
        <v>240</v>
      </c>
      <c r="K80" s="2">
        <v>14.3</v>
      </c>
    </row>
    <row r="81" spans="2:11" s="1" customFormat="1" ht="63.75" customHeight="1">
      <c r="B81" s="9" t="s">
        <v>181</v>
      </c>
      <c r="C81" s="10" t="s">
        <v>246</v>
      </c>
      <c r="D81" s="11" t="s">
        <v>30</v>
      </c>
      <c r="E81" s="10" t="s">
        <v>30</v>
      </c>
      <c r="F81" s="27" t="s">
        <v>7</v>
      </c>
      <c r="G81" s="27" t="s">
        <v>175</v>
      </c>
      <c r="H81" s="27" t="s">
        <v>11</v>
      </c>
      <c r="I81" s="34" t="s">
        <v>53</v>
      </c>
      <c r="J81" s="40"/>
      <c r="K81" s="2">
        <f>K82</f>
        <v>105.7</v>
      </c>
    </row>
    <row r="82" spans="2:11" s="1" customFormat="1" ht="27" customHeight="1">
      <c r="B82" s="25" t="s">
        <v>177</v>
      </c>
      <c r="C82" s="10" t="s">
        <v>246</v>
      </c>
      <c r="D82" s="11" t="s">
        <v>30</v>
      </c>
      <c r="E82" s="10" t="s">
        <v>30</v>
      </c>
      <c r="F82" s="54" t="s">
        <v>7</v>
      </c>
      <c r="G82" s="54" t="s">
        <v>175</v>
      </c>
      <c r="H82" s="54" t="s">
        <v>11</v>
      </c>
      <c r="I82" s="54" t="s">
        <v>178</v>
      </c>
      <c r="J82" s="40"/>
      <c r="K82" s="2">
        <f>K83</f>
        <v>105.7</v>
      </c>
    </row>
    <row r="83" spans="2:11" s="1" customFormat="1" ht="27" customHeight="1">
      <c r="B83" s="9" t="s">
        <v>63</v>
      </c>
      <c r="C83" s="10" t="s">
        <v>246</v>
      </c>
      <c r="D83" s="11" t="s">
        <v>30</v>
      </c>
      <c r="E83" s="10" t="s">
        <v>30</v>
      </c>
      <c r="F83" s="27" t="s">
        <v>7</v>
      </c>
      <c r="G83" s="27" t="s">
        <v>175</v>
      </c>
      <c r="H83" s="27" t="s">
        <v>11</v>
      </c>
      <c r="I83" s="34" t="s">
        <v>178</v>
      </c>
      <c r="J83" s="40">
        <v>240</v>
      </c>
      <c r="K83" s="2">
        <v>105.7</v>
      </c>
    </row>
    <row r="84" spans="2:11" s="1" customFormat="1" ht="27" customHeight="1">
      <c r="B84" s="9" t="s">
        <v>182</v>
      </c>
      <c r="C84" s="10" t="s">
        <v>246</v>
      </c>
      <c r="D84" s="11" t="s">
        <v>30</v>
      </c>
      <c r="E84" s="10" t="s">
        <v>30</v>
      </c>
      <c r="F84" s="54" t="s">
        <v>7</v>
      </c>
      <c r="G84" s="54" t="s">
        <v>175</v>
      </c>
      <c r="H84" s="54" t="s">
        <v>13</v>
      </c>
      <c r="I84" s="54" t="s">
        <v>53</v>
      </c>
      <c r="J84" s="40"/>
      <c r="K84" s="2">
        <f>K85</f>
        <v>78</v>
      </c>
    </row>
    <row r="85" spans="2:11" s="1" customFormat="1" ht="27.75" customHeight="1">
      <c r="B85" s="25" t="s">
        <v>177</v>
      </c>
      <c r="C85" s="33" t="s">
        <v>246</v>
      </c>
      <c r="D85" s="57" t="s">
        <v>30</v>
      </c>
      <c r="E85" s="32" t="s">
        <v>30</v>
      </c>
      <c r="F85" s="27" t="s">
        <v>7</v>
      </c>
      <c r="G85" s="27" t="s">
        <v>175</v>
      </c>
      <c r="H85" s="27" t="s">
        <v>13</v>
      </c>
      <c r="I85" s="34" t="s">
        <v>178</v>
      </c>
      <c r="J85" s="40"/>
      <c r="K85" s="15">
        <f>K86</f>
        <v>78</v>
      </c>
    </row>
    <row r="86" spans="2:11" s="1" customFormat="1" ht="27" customHeight="1">
      <c r="B86" s="9" t="s">
        <v>70</v>
      </c>
      <c r="C86" s="33" t="s">
        <v>246</v>
      </c>
      <c r="D86" s="57" t="s">
        <v>30</v>
      </c>
      <c r="E86" s="32" t="s">
        <v>30</v>
      </c>
      <c r="F86" s="55" t="s">
        <v>7</v>
      </c>
      <c r="G86" s="55" t="s">
        <v>175</v>
      </c>
      <c r="H86" s="55" t="s">
        <v>13</v>
      </c>
      <c r="I86" s="130" t="s">
        <v>178</v>
      </c>
      <c r="J86" s="40">
        <v>610</v>
      </c>
      <c r="K86" s="15">
        <v>78</v>
      </c>
    </row>
    <row r="87" spans="2:11" s="1" customFormat="1" ht="15.75" customHeight="1">
      <c r="B87" s="41" t="s">
        <v>250</v>
      </c>
      <c r="C87" s="10" t="s">
        <v>246</v>
      </c>
      <c r="D87" s="10" t="s">
        <v>33</v>
      </c>
      <c r="E87" s="11" t="s">
        <v>5</v>
      </c>
      <c r="F87" s="154"/>
      <c r="G87" s="91"/>
      <c r="H87" s="91"/>
      <c r="I87" s="155"/>
      <c r="J87" s="395"/>
      <c r="K87" s="2">
        <f>K88+K149</f>
        <v>51077.08</v>
      </c>
    </row>
    <row r="88" spans="2:11" s="1" customFormat="1" ht="16.5" customHeight="1">
      <c r="B88" s="41" t="s">
        <v>188</v>
      </c>
      <c r="C88" s="10" t="s">
        <v>246</v>
      </c>
      <c r="D88" s="10" t="s">
        <v>33</v>
      </c>
      <c r="E88" s="10" t="s">
        <v>4</v>
      </c>
      <c r="F88" s="35"/>
      <c r="G88" s="36"/>
      <c r="H88" s="36"/>
      <c r="I88" s="42"/>
      <c r="J88" s="60"/>
      <c r="K88" s="2">
        <f>K89</f>
        <v>48522.08</v>
      </c>
    </row>
    <row r="89" spans="2:11" s="1" customFormat="1" ht="57" customHeight="1">
      <c r="B89" s="41" t="s">
        <v>129</v>
      </c>
      <c r="C89" s="10" t="s">
        <v>246</v>
      </c>
      <c r="D89" s="10" t="s">
        <v>33</v>
      </c>
      <c r="E89" s="10" t="s">
        <v>4</v>
      </c>
      <c r="F89" s="26" t="s">
        <v>7</v>
      </c>
      <c r="G89" s="27" t="s">
        <v>52</v>
      </c>
      <c r="H89" s="27" t="s">
        <v>5</v>
      </c>
      <c r="I89" s="27" t="s">
        <v>53</v>
      </c>
      <c r="J89" s="60"/>
      <c r="K89" s="38">
        <f>K90+K116+K137</f>
        <v>48522.08</v>
      </c>
    </row>
    <row r="90" spans="2:11" s="1" customFormat="1" ht="30" customHeight="1">
      <c r="B90" s="41" t="s">
        <v>189</v>
      </c>
      <c r="C90" s="10" t="s">
        <v>246</v>
      </c>
      <c r="D90" s="10" t="s">
        <v>33</v>
      </c>
      <c r="E90" s="10" t="s">
        <v>4</v>
      </c>
      <c r="F90" s="26" t="s">
        <v>7</v>
      </c>
      <c r="G90" s="27" t="s">
        <v>62</v>
      </c>
      <c r="H90" s="27" t="s">
        <v>5</v>
      </c>
      <c r="I90" s="27" t="s">
        <v>53</v>
      </c>
      <c r="J90" s="40"/>
      <c r="K90" s="16">
        <f>K91+K99+K96+K105+K108+K102+K113</f>
        <v>19987.269999999997</v>
      </c>
    </row>
    <row r="91" spans="2:11" s="1" customFormat="1" ht="33" customHeight="1">
      <c r="B91" s="39" t="s">
        <v>251</v>
      </c>
      <c r="C91" s="10" t="s">
        <v>246</v>
      </c>
      <c r="D91" s="10" t="s">
        <v>33</v>
      </c>
      <c r="E91" s="10" t="s">
        <v>4</v>
      </c>
      <c r="F91" s="54" t="s">
        <v>7</v>
      </c>
      <c r="G91" s="54" t="s">
        <v>62</v>
      </c>
      <c r="H91" s="54" t="s">
        <v>4</v>
      </c>
      <c r="I91" s="54" t="s">
        <v>53</v>
      </c>
      <c r="J91" s="40"/>
      <c r="K91" s="16">
        <f>K92+K94</f>
        <v>10528.6</v>
      </c>
    </row>
    <row r="92" spans="2:11" s="1" customFormat="1" ht="15.75" customHeight="1">
      <c r="B92" s="25" t="s">
        <v>190</v>
      </c>
      <c r="C92" s="10" t="s">
        <v>246</v>
      </c>
      <c r="D92" s="10" t="s">
        <v>33</v>
      </c>
      <c r="E92" s="10" t="s">
        <v>4</v>
      </c>
      <c r="F92" s="26" t="s">
        <v>7</v>
      </c>
      <c r="G92" s="27" t="s">
        <v>62</v>
      </c>
      <c r="H92" s="27" t="s">
        <v>4</v>
      </c>
      <c r="I92" s="34" t="s">
        <v>191</v>
      </c>
      <c r="J92" s="40"/>
      <c r="K92" s="16">
        <f>K93</f>
        <v>6567.6</v>
      </c>
    </row>
    <row r="93" spans="2:11" s="1" customFormat="1" ht="18" customHeight="1">
      <c r="B93" s="25" t="s">
        <v>70</v>
      </c>
      <c r="C93" s="10" t="s">
        <v>246</v>
      </c>
      <c r="D93" s="10" t="s">
        <v>33</v>
      </c>
      <c r="E93" s="10" t="s">
        <v>4</v>
      </c>
      <c r="F93" s="54" t="s">
        <v>7</v>
      </c>
      <c r="G93" s="54" t="s">
        <v>62</v>
      </c>
      <c r="H93" s="54" t="s">
        <v>4</v>
      </c>
      <c r="I93" s="54" t="s">
        <v>191</v>
      </c>
      <c r="J93" s="40">
        <v>610</v>
      </c>
      <c r="K93" s="16">
        <f>8685.2-28-2089.6</f>
        <v>6567.6</v>
      </c>
    </row>
    <row r="94" spans="2:11" s="1" customFormat="1" ht="54" customHeight="1">
      <c r="B94" s="39" t="s">
        <v>298</v>
      </c>
      <c r="C94" s="10" t="s">
        <v>246</v>
      </c>
      <c r="D94" s="10" t="s">
        <v>33</v>
      </c>
      <c r="E94" s="10" t="s">
        <v>4</v>
      </c>
      <c r="F94" s="26" t="s">
        <v>7</v>
      </c>
      <c r="G94" s="27" t="s">
        <v>62</v>
      </c>
      <c r="H94" s="27" t="s">
        <v>4</v>
      </c>
      <c r="I94" s="34" t="s">
        <v>299</v>
      </c>
      <c r="J94" s="37"/>
      <c r="K94" s="16">
        <f>K95</f>
        <v>3961</v>
      </c>
    </row>
    <row r="95" spans="2:11" s="1" customFormat="1" ht="21.75" customHeight="1">
      <c r="B95" s="39" t="s">
        <v>70</v>
      </c>
      <c r="C95" s="10" t="s">
        <v>246</v>
      </c>
      <c r="D95" s="10" t="s">
        <v>33</v>
      </c>
      <c r="E95" s="10" t="s">
        <v>4</v>
      </c>
      <c r="F95" s="54" t="s">
        <v>7</v>
      </c>
      <c r="G95" s="54" t="s">
        <v>62</v>
      </c>
      <c r="H95" s="54" t="s">
        <v>4</v>
      </c>
      <c r="I95" s="54" t="s">
        <v>299</v>
      </c>
      <c r="J95" s="37" t="s">
        <v>135</v>
      </c>
      <c r="K95" s="16">
        <v>3961</v>
      </c>
    </row>
    <row r="96" spans="2:11" s="1" customFormat="1" ht="41.25" customHeight="1">
      <c r="B96" s="25" t="s">
        <v>284</v>
      </c>
      <c r="C96" s="10" t="s">
        <v>246</v>
      </c>
      <c r="D96" s="10" t="s">
        <v>33</v>
      </c>
      <c r="E96" s="10" t="s">
        <v>4</v>
      </c>
      <c r="F96" s="90" t="s">
        <v>7</v>
      </c>
      <c r="G96" s="91" t="s">
        <v>62</v>
      </c>
      <c r="H96" s="91" t="s">
        <v>7</v>
      </c>
      <c r="I96" s="123" t="s">
        <v>53</v>
      </c>
      <c r="J96" s="37"/>
      <c r="K96" s="16">
        <f>K97</f>
        <v>280.0999999999999</v>
      </c>
    </row>
    <row r="97" spans="2:11" s="1" customFormat="1" ht="42" customHeight="1">
      <c r="B97" s="25" t="s">
        <v>576</v>
      </c>
      <c r="C97" s="10" t="s">
        <v>246</v>
      </c>
      <c r="D97" s="10" t="s">
        <v>33</v>
      </c>
      <c r="E97" s="10" t="s">
        <v>4</v>
      </c>
      <c r="F97" s="124" t="s">
        <v>7</v>
      </c>
      <c r="G97" s="125" t="s">
        <v>62</v>
      </c>
      <c r="H97" s="125" t="s">
        <v>7</v>
      </c>
      <c r="I97" s="84" t="s">
        <v>300</v>
      </c>
      <c r="J97" s="37"/>
      <c r="K97" s="16">
        <f>K98</f>
        <v>280.0999999999999</v>
      </c>
    </row>
    <row r="98" spans="2:11" s="1" customFormat="1" ht="21.75" customHeight="1">
      <c r="B98" s="39" t="s">
        <v>70</v>
      </c>
      <c r="C98" s="10" t="s">
        <v>246</v>
      </c>
      <c r="D98" s="10" t="s">
        <v>33</v>
      </c>
      <c r="E98" s="10" t="s">
        <v>4</v>
      </c>
      <c r="F98" s="124" t="s">
        <v>7</v>
      </c>
      <c r="G98" s="125" t="s">
        <v>62</v>
      </c>
      <c r="H98" s="125" t="s">
        <v>7</v>
      </c>
      <c r="I98" s="84" t="s">
        <v>300</v>
      </c>
      <c r="J98" s="37" t="s">
        <v>135</v>
      </c>
      <c r="K98" s="16">
        <f>28+1372.5-1120.4</f>
        <v>280.0999999999999</v>
      </c>
    </row>
    <row r="99" spans="2:11" s="1" customFormat="1" ht="29.25" customHeight="1">
      <c r="B99" s="25" t="s">
        <v>192</v>
      </c>
      <c r="C99" s="10" t="s">
        <v>246</v>
      </c>
      <c r="D99" s="10" t="s">
        <v>33</v>
      </c>
      <c r="E99" s="10" t="s">
        <v>4</v>
      </c>
      <c r="F99" s="35" t="s">
        <v>7</v>
      </c>
      <c r="G99" s="36" t="s">
        <v>62</v>
      </c>
      <c r="H99" s="36" t="s">
        <v>9</v>
      </c>
      <c r="I99" s="42" t="s">
        <v>53</v>
      </c>
      <c r="J99" s="40"/>
      <c r="K99" s="16">
        <f>K100</f>
        <v>340</v>
      </c>
    </row>
    <row r="100" spans="2:11" s="1" customFormat="1" ht="15.75" customHeight="1">
      <c r="B100" s="25" t="s">
        <v>282</v>
      </c>
      <c r="C100" s="10" t="s">
        <v>246</v>
      </c>
      <c r="D100" s="10" t="s">
        <v>33</v>
      </c>
      <c r="E100" s="10" t="s">
        <v>4</v>
      </c>
      <c r="F100" s="26" t="s">
        <v>7</v>
      </c>
      <c r="G100" s="27" t="s">
        <v>62</v>
      </c>
      <c r="H100" s="27" t="s">
        <v>9</v>
      </c>
      <c r="I100" s="54" t="s">
        <v>281</v>
      </c>
      <c r="J100" s="40"/>
      <c r="K100" s="16">
        <f>K101</f>
        <v>340</v>
      </c>
    </row>
    <row r="101" spans="2:11" s="1" customFormat="1" ht="15.75" customHeight="1">
      <c r="B101" s="25" t="s">
        <v>70</v>
      </c>
      <c r="C101" s="10" t="s">
        <v>246</v>
      </c>
      <c r="D101" s="10" t="s">
        <v>33</v>
      </c>
      <c r="E101" s="10" t="s">
        <v>4</v>
      </c>
      <c r="F101" s="26" t="s">
        <v>7</v>
      </c>
      <c r="G101" s="27" t="s">
        <v>62</v>
      </c>
      <c r="H101" s="27" t="s">
        <v>9</v>
      </c>
      <c r="I101" s="84" t="s">
        <v>281</v>
      </c>
      <c r="J101" s="40">
        <v>610</v>
      </c>
      <c r="K101" s="16">
        <v>340</v>
      </c>
    </row>
    <row r="102" spans="2:11" s="1" customFormat="1" ht="66.75" customHeight="1">
      <c r="B102" s="229" t="s">
        <v>445</v>
      </c>
      <c r="C102" s="32" t="s">
        <v>246</v>
      </c>
      <c r="D102" s="32" t="s">
        <v>33</v>
      </c>
      <c r="E102" s="32" t="s">
        <v>4</v>
      </c>
      <c r="F102" s="140" t="s">
        <v>7</v>
      </c>
      <c r="G102" s="141" t="s">
        <v>62</v>
      </c>
      <c r="H102" s="141" t="s">
        <v>11</v>
      </c>
      <c r="I102" s="142" t="s">
        <v>53</v>
      </c>
      <c r="J102" s="410"/>
      <c r="K102" s="153">
        <f>K103</f>
        <v>750</v>
      </c>
    </row>
    <row r="103" spans="2:11" s="1" customFormat="1" ht="72" customHeight="1">
      <c r="B103" s="39" t="s">
        <v>446</v>
      </c>
      <c r="C103" s="32" t="s">
        <v>246</v>
      </c>
      <c r="D103" s="32" t="s">
        <v>33</v>
      </c>
      <c r="E103" s="32" t="s">
        <v>4</v>
      </c>
      <c r="F103" s="236" t="s">
        <v>7</v>
      </c>
      <c r="G103" s="237" t="s">
        <v>62</v>
      </c>
      <c r="H103" s="237" t="s">
        <v>11</v>
      </c>
      <c r="I103" s="238" t="s">
        <v>444</v>
      </c>
      <c r="J103" s="410"/>
      <c r="K103" s="153">
        <f>K104</f>
        <v>750</v>
      </c>
    </row>
    <row r="104" spans="2:11" s="1" customFormat="1" ht="16.5" customHeight="1">
      <c r="B104" s="229" t="s">
        <v>70</v>
      </c>
      <c r="C104" s="32" t="s">
        <v>246</v>
      </c>
      <c r="D104" s="32" t="s">
        <v>33</v>
      </c>
      <c r="E104" s="32" t="s">
        <v>4</v>
      </c>
      <c r="F104" s="224" t="s">
        <v>7</v>
      </c>
      <c r="G104" s="224" t="s">
        <v>62</v>
      </c>
      <c r="H104" s="224" t="s">
        <v>11</v>
      </c>
      <c r="I104" s="224" t="s">
        <v>444</v>
      </c>
      <c r="J104" s="410">
        <v>610</v>
      </c>
      <c r="K104" s="153">
        <v>750</v>
      </c>
    </row>
    <row r="105" spans="2:11" s="1" customFormat="1" ht="30" customHeight="1">
      <c r="B105" s="31" t="s">
        <v>369</v>
      </c>
      <c r="C105" s="32" t="s">
        <v>246</v>
      </c>
      <c r="D105" s="32" t="s">
        <v>33</v>
      </c>
      <c r="E105" s="32" t="s">
        <v>4</v>
      </c>
      <c r="F105" s="140" t="s">
        <v>7</v>
      </c>
      <c r="G105" s="141" t="s">
        <v>62</v>
      </c>
      <c r="H105" s="141" t="s">
        <v>15</v>
      </c>
      <c r="I105" s="142" t="s">
        <v>53</v>
      </c>
      <c r="J105" s="410"/>
      <c r="K105" s="153">
        <f>K106</f>
        <v>105</v>
      </c>
    </row>
    <row r="106" spans="2:11" s="1" customFormat="1" ht="30" customHeight="1">
      <c r="B106" s="31" t="s">
        <v>370</v>
      </c>
      <c r="C106" s="32" t="s">
        <v>246</v>
      </c>
      <c r="D106" s="32" t="s">
        <v>33</v>
      </c>
      <c r="E106" s="32" t="s">
        <v>4</v>
      </c>
      <c r="F106" s="224" t="s">
        <v>7</v>
      </c>
      <c r="G106" s="224" t="s">
        <v>62</v>
      </c>
      <c r="H106" s="224" t="s">
        <v>15</v>
      </c>
      <c r="I106" s="224" t="s">
        <v>191</v>
      </c>
      <c r="J106" s="410"/>
      <c r="K106" s="153">
        <f>K107</f>
        <v>105</v>
      </c>
    </row>
    <row r="107" spans="2:11" s="1" customFormat="1" ht="15" customHeight="1">
      <c r="B107" s="232" t="s">
        <v>70</v>
      </c>
      <c r="C107" s="28" t="s">
        <v>246</v>
      </c>
      <c r="D107" s="32" t="s">
        <v>33</v>
      </c>
      <c r="E107" s="32" t="s">
        <v>4</v>
      </c>
      <c r="F107" s="140" t="s">
        <v>7</v>
      </c>
      <c r="G107" s="141" t="s">
        <v>62</v>
      </c>
      <c r="H107" s="141" t="s">
        <v>15</v>
      </c>
      <c r="I107" s="142" t="s">
        <v>191</v>
      </c>
      <c r="J107" s="410">
        <v>610</v>
      </c>
      <c r="K107" s="153">
        <f>35+70</f>
        <v>105</v>
      </c>
    </row>
    <row r="108" spans="2:11" s="1" customFormat="1" ht="31.5" customHeight="1">
      <c r="B108" s="232" t="s">
        <v>371</v>
      </c>
      <c r="C108" s="28" t="s">
        <v>246</v>
      </c>
      <c r="D108" s="32" t="s">
        <v>33</v>
      </c>
      <c r="E108" s="32" t="s">
        <v>4</v>
      </c>
      <c r="F108" s="140" t="s">
        <v>7</v>
      </c>
      <c r="G108" s="141" t="s">
        <v>62</v>
      </c>
      <c r="H108" s="141" t="s">
        <v>33</v>
      </c>
      <c r="I108" s="142" t="s">
        <v>53</v>
      </c>
      <c r="J108" s="410"/>
      <c r="K108" s="153">
        <f>K109+K111</f>
        <v>7879.4</v>
      </c>
    </row>
    <row r="109" spans="2:11" s="1" customFormat="1" ht="29.25" customHeight="1">
      <c r="B109" s="232" t="s">
        <v>372</v>
      </c>
      <c r="C109" s="28" t="s">
        <v>246</v>
      </c>
      <c r="D109" s="32" t="s">
        <v>33</v>
      </c>
      <c r="E109" s="32" t="s">
        <v>4</v>
      </c>
      <c r="F109" s="224" t="s">
        <v>7</v>
      </c>
      <c r="G109" s="224" t="s">
        <v>62</v>
      </c>
      <c r="H109" s="224" t="s">
        <v>33</v>
      </c>
      <c r="I109" s="224" t="s">
        <v>191</v>
      </c>
      <c r="J109" s="410"/>
      <c r="K109" s="153">
        <f>K110</f>
        <v>6759</v>
      </c>
    </row>
    <row r="110" spans="2:11" s="1" customFormat="1" ht="15" customHeight="1">
      <c r="B110" s="232" t="s">
        <v>70</v>
      </c>
      <c r="C110" s="28" t="s">
        <v>246</v>
      </c>
      <c r="D110" s="32" t="s">
        <v>33</v>
      </c>
      <c r="E110" s="32" t="s">
        <v>4</v>
      </c>
      <c r="F110" s="140" t="s">
        <v>7</v>
      </c>
      <c r="G110" s="141" t="s">
        <v>62</v>
      </c>
      <c r="H110" s="141" t="s">
        <v>33</v>
      </c>
      <c r="I110" s="142" t="s">
        <v>191</v>
      </c>
      <c r="J110" s="410">
        <v>610</v>
      </c>
      <c r="K110" s="153">
        <f>4669.4+2089.6</f>
        <v>6759</v>
      </c>
    </row>
    <row r="111" spans="2:11" s="1" customFormat="1" ht="28.5" customHeight="1">
      <c r="B111" s="397" t="s">
        <v>577</v>
      </c>
      <c r="C111" s="10" t="s">
        <v>246</v>
      </c>
      <c r="D111" s="10" t="s">
        <v>33</v>
      </c>
      <c r="E111" s="10" t="s">
        <v>4</v>
      </c>
      <c r="F111" s="124" t="s">
        <v>7</v>
      </c>
      <c r="G111" s="125" t="s">
        <v>62</v>
      </c>
      <c r="H111" s="125" t="s">
        <v>33</v>
      </c>
      <c r="I111" s="84" t="s">
        <v>300</v>
      </c>
      <c r="J111" s="37"/>
      <c r="K111" s="153">
        <f>K112</f>
        <v>1120.4</v>
      </c>
    </row>
    <row r="112" spans="2:11" s="1" customFormat="1" ht="15" customHeight="1">
      <c r="B112" s="232" t="s">
        <v>70</v>
      </c>
      <c r="C112" s="13" t="s">
        <v>246</v>
      </c>
      <c r="D112" s="10" t="s">
        <v>33</v>
      </c>
      <c r="E112" s="10" t="s">
        <v>4</v>
      </c>
      <c r="F112" s="124" t="s">
        <v>7</v>
      </c>
      <c r="G112" s="125" t="s">
        <v>62</v>
      </c>
      <c r="H112" s="125" t="s">
        <v>33</v>
      </c>
      <c r="I112" s="84" t="s">
        <v>300</v>
      </c>
      <c r="J112" s="37" t="s">
        <v>135</v>
      </c>
      <c r="K112" s="153">
        <v>1120.4</v>
      </c>
    </row>
    <row r="113" spans="2:11" s="1" customFormat="1" ht="31.5" customHeight="1">
      <c r="B113" s="411" t="s">
        <v>556</v>
      </c>
      <c r="C113" s="10" t="s">
        <v>246</v>
      </c>
      <c r="D113" s="10" t="s">
        <v>33</v>
      </c>
      <c r="E113" s="10" t="s">
        <v>4</v>
      </c>
      <c r="F113" s="76" t="s">
        <v>7</v>
      </c>
      <c r="G113" s="55" t="s">
        <v>62</v>
      </c>
      <c r="H113" s="54" t="s">
        <v>555</v>
      </c>
      <c r="I113" s="85" t="s">
        <v>53</v>
      </c>
      <c r="J113" s="40"/>
      <c r="K113" s="153">
        <f>K114</f>
        <v>104.17</v>
      </c>
    </row>
    <row r="114" spans="2:11" s="1" customFormat="1" ht="30" customHeight="1">
      <c r="B114" s="41" t="s">
        <v>567</v>
      </c>
      <c r="C114" s="10" t="s">
        <v>246</v>
      </c>
      <c r="D114" s="10" t="s">
        <v>33</v>
      </c>
      <c r="E114" s="11" t="s">
        <v>4</v>
      </c>
      <c r="F114" s="154" t="s">
        <v>7</v>
      </c>
      <c r="G114" s="91" t="s">
        <v>62</v>
      </c>
      <c r="H114" s="91" t="s">
        <v>555</v>
      </c>
      <c r="I114" s="391" t="s">
        <v>557</v>
      </c>
      <c r="J114" s="389"/>
      <c r="K114" s="153">
        <f>K115</f>
        <v>104.17</v>
      </c>
    </row>
    <row r="115" spans="2:11" s="1" customFormat="1" ht="15" customHeight="1">
      <c r="B115" s="41" t="s">
        <v>70</v>
      </c>
      <c r="C115" s="10" t="s">
        <v>246</v>
      </c>
      <c r="D115" s="10" t="s">
        <v>33</v>
      </c>
      <c r="E115" s="10" t="s">
        <v>4</v>
      </c>
      <c r="F115" s="374" t="s">
        <v>7</v>
      </c>
      <c r="G115" s="54" t="s">
        <v>62</v>
      </c>
      <c r="H115" s="54" t="s">
        <v>555</v>
      </c>
      <c r="I115" s="133" t="s">
        <v>557</v>
      </c>
      <c r="J115" s="40">
        <v>610</v>
      </c>
      <c r="K115" s="153">
        <v>104.17</v>
      </c>
    </row>
    <row r="116" spans="2:11" s="1" customFormat="1" ht="31.5" customHeight="1">
      <c r="B116" s="41" t="s">
        <v>193</v>
      </c>
      <c r="C116" s="10" t="s">
        <v>246</v>
      </c>
      <c r="D116" s="10" t="s">
        <v>33</v>
      </c>
      <c r="E116" s="10" t="s">
        <v>4</v>
      </c>
      <c r="F116" s="26" t="s">
        <v>7</v>
      </c>
      <c r="G116" s="27" t="s">
        <v>3</v>
      </c>
      <c r="H116" s="27" t="s">
        <v>5</v>
      </c>
      <c r="I116" s="27" t="s">
        <v>53</v>
      </c>
      <c r="J116" s="40"/>
      <c r="K116" s="16">
        <f>K117+K122+K134+K128+K131+K125</f>
        <v>17062.31</v>
      </c>
    </row>
    <row r="117" spans="2:11" s="1" customFormat="1" ht="51" customHeight="1">
      <c r="B117" s="50" t="s">
        <v>194</v>
      </c>
      <c r="C117" s="10" t="s">
        <v>246</v>
      </c>
      <c r="D117" s="10" t="s">
        <v>33</v>
      </c>
      <c r="E117" s="10" t="s">
        <v>4</v>
      </c>
      <c r="F117" s="26" t="s">
        <v>7</v>
      </c>
      <c r="G117" s="27" t="s">
        <v>3</v>
      </c>
      <c r="H117" s="27" t="s">
        <v>4</v>
      </c>
      <c r="I117" s="27" t="s">
        <v>53</v>
      </c>
      <c r="J117" s="80"/>
      <c r="K117" s="16">
        <f>K118+K120</f>
        <v>7161.860000000001</v>
      </c>
    </row>
    <row r="118" spans="2:11" s="1" customFormat="1" ht="22.5" customHeight="1">
      <c r="B118" s="25" t="s">
        <v>195</v>
      </c>
      <c r="C118" s="10" t="s">
        <v>246</v>
      </c>
      <c r="D118" s="10" t="s">
        <v>33</v>
      </c>
      <c r="E118" s="10" t="s">
        <v>4</v>
      </c>
      <c r="F118" s="54" t="s">
        <v>7</v>
      </c>
      <c r="G118" s="54" t="s">
        <v>3</v>
      </c>
      <c r="H118" s="54" t="s">
        <v>4</v>
      </c>
      <c r="I118" s="54" t="s">
        <v>196</v>
      </c>
      <c r="J118" s="80"/>
      <c r="K118" s="16">
        <f>K119</f>
        <v>3017.36</v>
      </c>
    </row>
    <row r="119" spans="2:11" s="1" customFormat="1" ht="17.25" customHeight="1">
      <c r="B119" s="25" t="s">
        <v>70</v>
      </c>
      <c r="C119" s="10" t="s">
        <v>246</v>
      </c>
      <c r="D119" s="10" t="s">
        <v>33</v>
      </c>
      <c r="E119" s="10" t="s">
        <v>4</v>
      </c>
      <c r="F119" s="26" t="s">
        <v>7</v>
      </c>
      <c r="G119" s="27" t="s">
        <v>3</v>
      </c>
      <c r="H119" s="27" t="s">
        <v>4</v>
      </c>
      <c r="I119" s="34" t="s">
        <v>196</v>
      </c>
      <c r="J119" s="40">
        <v>610</v>
      </c>
      <c r="K119" s="16">
        <f>5530-258.32-2254.32</f>
        <v>3017.36</v>
      </c>
    </row>
    <row r="120" spans="2:11" s="1" customFormat="1" ht="62.25" customHeight="1">
      <c r="B120" s="39" t="s">
        <v>298</v>
      </c>
      <c r="C120" s="10" t="s">
        <v>246</v>
      </c>
      <c r="D120" s="10" t="s">
        <v>33</v>
      </c>
      <c r="E120" s="10" t="s">
        <v>4</v>
      </c>
      <c r="F120" s="26" t="s">
        <v>7</v>
      </c>
      <c r="G120" s="27" t="s">
        <v>3</v>
      </c>
      <c r="H120" s="27" t="s">
        <v>4</v>
      </c>
      <c r="I120" s="34" t="s">
        <v>299</v>
      </c>
      <c r="J120" s="40"/>
      <c r="K120" s="16">
        <f>K121</f>
        <v>4144.5</v>
      </c>
    </row>
    <row r="121" spans="2:11" s="1" customFormat="1" ht="21" customHeight="1">
      <c r="B121" s="39" t="s">
        <v>70</v>
      </c>
      <c r="C121" s="10" t="s">
        <v>246</v>
      </c>
      <c r="D121" s="10" t="s">
        <v>33</v>
      </c>
      <c r="E121" s="10" t="s">
        <v>4</v>
      </c>
      <c r="F121" s="76" t="s">
        <v>7</v>
      </c>
      <c r="G121" s="55" t="s">
        <v>3</v>
      </c>
      <c r="H121" s="55" t="s">
        <v>4</v>
      </c>
      <c r="I121" s="54" t="s">
        <v>299</v>
      </c>
      <c r="J121" s="40">
        <v>610</v>
      </c>
      <c r="K121" s="16">
        <v>4144.5</v>
      </c>
    </row>
    <row r="122" spans="2:11" s="7" customFormat="1" ht="33" customHeight="1">
      <c r="B122" s="23" t="s">
        <v>383</v>
      </c>
      <c r="C122" s="5" t="s">
        <v>246</v>
      </c>
      <c r="D122" s="5" t="s">
        <v>33</v>
      </c>
      <c r="E122" s="18" t="s">
        <v>4</v>
      </c>
      <c r="F122" s="309" t="s">
        <v>7</v>
      </c>
      <c r="G122" s="135" t="s">
        <v>3</v>
      </c>
      <c r="H122" s="91" t="s">
        <v>384</v>
      </c>
      <c r="I122" s="155" t="s">
        <v>53</v>
      </c>
      <c r="J122" s="366"/>
      <c r="K122" s="6">
        <f>K123</f>
        <v>2295.1</v>
      </c>
    </row>
    <row r="123" spans="2:11" s="7" customFormat="1" ht="56.25" customHeight="1">
      <c r="B123" s="23" t="s">
        <v>252</v>
      </c>
      <c r="C123" s="5" t="s">
        <v>246</v>
      </c>
      <c r="D123" s="5" t="s">
        <v>33</v>
      </c>
      <c r="E123" s="5" t="s">
        <v>4</v>
      </c>
      <c r="F123" s="132" t="s">
        <v>7</v>
      </c>
      <c r="G123" s="24" t="s">
        <v>3</v>
      </c>
      <c r="H123" s="91" t="s">
        <v>384</v>
      </c>
      <c r="I123" s="133" t="s">
        <v>435</v>
      </c>
      <c r="J123" s="4"/>
      <c r="K123" s="6">
        <f>K124</f>
        <v>2295.1</v>
      </c>
    </row>
    <row r="124" spans="2:11" s="1" customFormat="1" ht="25.5" customHeight="1">
      <c r="B124" s="41" t="s">
        <v>70</v>
      </c>
      <c r="C124" s="10" t="s">
        <v>246</v>
      </c>
      <c r="D124" s="10" t="s">
        <v>33</v>
      </c>
      <c r="E124" s="10" t="s">
        <v>4</v>
      </c>
      <c r="F124" s="26" t="s">
        <v>7</v>
      </c>
      <c r="G124" s="27" t="s">
        <v>3</v>
      </c>
      <c r="H124" s="91" t="s">
        <v>384</v>
      </c>
      <c r="I124" s="85" t="s">
        <v>435</v>
      </c>
      <c r="J124" s="40">
        <v>610</v>
      </c>
      <c r="K124" s="30">
        <f>45.9+2249.2</f>
        <v>2295.1</v>
      </c>
    </row>
    <row r="125" spans="2:11" s="1" customFormat="1" ht="25.5" customHeight="1">
      <c r="B125" s="23" t="s">
        <v>556</v>
      </c>
      <c r="C125" s="10" t="s">
        <v>246</v>
      </c>
      <c r="D125" s="10" t="s">
        <v>33</v>
      </c>
      <c r="E125" s="10" t="s">
        <v>4</v>
      </c>
      <c r="F125" s="76" t="s">
        <v>7</v>
      </c>
      <c r="G125" s="55" t="s">
        <v>3</v>
      </c>
      <c r="H125" s="54" t="s">
        <v>555</v>
      </c>
      <c r="I125" s="85" t="s">
        <v>53</v>
      </c>
      <c r="J125" s="40"/>
      <c r="K125" s="30">
        <f>K126</f>
        <v>156.22999999999996</v>
      </c>
    </row>
    <row r="126" spans="2:11" s="1" customFormat="1" ht="30.75" customHeight="1">
      <c r="B126" s="41" t="s">
        <v>567</v>
      </c>
      <c r="C126" s="10" t="s">
        <v>246</v>
      </c>
      <c r="D126" s="10" t="s">
        <v>33</v>
      </c>
      <c r="E126" s="11" t="s">
        <v>4</v>
      </c>
      <c r="F126" s="154" t="s">
        <v>7</v>
      </c>
      <c r="G126" s="91" t="s">
        <v>3</v>
      </c>
      <c r="H126" s="91" t="s">
        <v>555</v>
      </c>
      <c r="I126" s="391" t="s">
        <v>557</v>
      </c>
      <c r="J126" s="389"/>
      <c r="K126" s="30">
        <f>K127</f>
        <v>156.22999999999996</v>
      </c>
    </row>
    <row r="127" spans="2:11" s="1" customFormat="1" ht="25.5" customHeight="1">
      <c r="B127" s="41" t="s">
        <v>70</v>
      </c>
      <c r="C127" s="10" t="s">
        <v>246</v>
      </c>
      <c r="D127" s="10" t="s">
        <v>33</v>
      </c>
      <c r="E127" s="10" t="s">
        <v>4</v>
      </c>
      <c r="F127" s="374" t="s">
        <v>7</v>
      </c>
      <c r="G127" s="54" t="s">
        <v>3</v>
      </c>
      <c r="H127" s="54" t="s">
        <v>555</v>
      </c>
      <c r="I127" s="133" t="s">
        <v>557</v>
      </c>
      <c r="J127" s="40">
        <v>610</v>
      </c>
      <c r="K127" s="30">
        <f>260.4-104.17</f>
        <v>156.22999999999996</v>
      </c>
    </row>
    <row r="128" spans="2:11" s="1" customFormat="1" ht="51.75" customHeight="1">
      <c r="B128" s="229" t="s">
        <v>447</v>
      </c>
      <c r="C128" s="32" t="s">
        <v>246</v>
      </c>
      <c r="D128" s="32" t="s">
        <v>33</v>
      </c>
      <c r="E128" s="32" t="s">
        <v>4</v>
      </c>
      <c r="F128" s="71" t="s">
        <v>7</v>
      </c>
      <c r="G128" s="72" t="s">
        <v>3</v>
      </c>
      <c r="H128" s="72" t="s">
        <v>9</v>
      </c>
      <c r="I128" s="73" t="s">
        <v>53</v>
      </c>
      <c r="J128" s="410"/>
      <c r="K128" s="158">
        <f>K129</f>
        <v>5139.8</v>
      </c>
    </row>
    <row r="129" spans="2:11" s="1" customFormat="1" ht="42.75" customHeight="1">
      <c r="B129" s="311" t="s">
        <v>448</v>
      </c>
      <c r="C129" s="32" t="s">
        <v>246</v>
      </c>
      <c r="D129" s="32" t="s">
        <v>33</v>
      </c>
      <c r="E129" s="32" t="s">
        <v>4</v>
      </c>
      <c r="F129" s="224" t="s">
        <v>7</v>
      </c>
      <c r="G129" s="224" t="s">
        <v>3</v>
      </c>
      <c r="H129" s="224" t="s">
        <v>9</v>
      </c>
      <c r="I129" s="224" t="s">
        <v>444</v>
      </c>
      <c r="J129" s="235"/>
      <c r="K129" s="315">
        <f>K130</f>
        <v>5139.8</v>
      </c>
    </row>
    <row r="130" spans="2:11" s="1" customFormat="1" ht="17.25" customHeight="1">
      <c r="B130" s="234" t="s">
        <v>70</v>
      </c>
      <c r="C130" s="74" t="s">
        <v>246</v>
      </c>
      <c r="D130" s="74" t="s">
        <v>33</v>
      </c>
      <c r="E130" s="74" t="s">
        <v>4</v>
      </c>
      <c r="F130" s="312" t="s">
        <v>7</v>
      </c>
      <c r="G130" s="313" t="s">
        <v>3</v>
      </c>
      <c r="H130" s="313" t="s">
        <v>9</v>
      </c>
      <c r="I130" s="314" t="s">
        <v>444</v>
      </c>
      <c r="J130" s="365">
        <v>610</v>
      </c>
      <c r="K130" s="233">
        <v>5139.8</v>
      </c>
    </row>
    <row r="131" spans="2:11" s="1" customFormat="1" ht="44.25" customHeight="1">
      <c r="B131" s="375" t="s">
        <v>543</v>
      </c>
      <c r="C131" s="74" t="s">
        <v>246</v>
      </c>
      <c r="D131" s="74" t="s">
        <v>33</v>
      </c>
      <c r="E131" s="74" t="s">
        <v>4</v>
      </c>
      <c r="F131" s="312" t="s">
        <v>7</v>
      </c>
      <c r="G131" s="313" t="s">
        <v>3</v>
      </c>
      <c r="H131" s="376" t="s">
        <v>11</v>
      </c>
      <c r="I131" s="376" t="s">
        <v>53</v>
      </c>
      <c r="J131" s="377"/>
      <c r="K131" s="233">
        <f>K132</f>
        <v>2254.32</v>
      </c>
    </row>
    <row r="132" spans="2:11" s="1" customFormat="1" ht="32.25" customHeight="1">
      <c r="B132" s="375" t="s">
        <v>542</v>
      </c>
      <c r="C132" s="74" t="s">
        <v>246</v>
      </c>
      <c r="D132" s="74" t="s">
        <v>33</v>
      </c>
      <c r="E132" s="74" t="s">
        <v>4</v>
      </c>
      <c r="F132" s="312" t="s">
        <v>7</v>
      </c>
      <c r="G132" s="313" t="s">
        <v>3</v>
      </c>
      <c r="H132" s="376" t="s">
        <v>11</v>
      </c>
      <c r="I132" s="376" t="s">
        <v>196</v>
      </c>
      <c r="J132" s="377"/>
      <c r="K132" s="233">
        <f>K133</f>
        <v>2254.32</v>
      </c>
    </row>
    <row r="133" spans="2:11" s="1" customFormat="1" ht="17.25" customHeight="1">
      <c r="B133" s="234" t="s">
        <v>70</v>
      </c>
      <c r="C133" s="74" t="s">
        <v>246</v>
      </c>
      <c r="D133" s="74" t="s">
        <v>33</v>
      </c>
      <c r="E133" s="74" t="s">
        <v>4</v>
      </c>
      <c r="F133" s="312" t="s">
        <v>7</v>
      </c>
      <c r="G133" s="313" t="s">
        <v>3</v>
      </c>
      <c r="H133" s="376" t="s">
        <v>11</v>
      </c>
      <c r="I133" s="376" t="s">
        <v>196</v>
      </c>
      <c r="J133" s="377">
        <v>610</v>
      </c>
      <c r="K133" s="233">
        <v>2254.32</v>
      </c>
    </row>
    <row r="134" spans="2:11" s="1" customFormat="1" ht="32.25" customHeight="1">
      <c r="B134" s="31" t="s">
        <v>369</v>
      </c>
      <c r="C134" s="144" t="s">
        <v>246</v>
      </c>
      <c r="D134" s="144" t="s">
        <v>33</v>
      </c>
      <c r="E134" s="144" t="s">
        <v>4</v>
      </c>
      <c r="F134" s="208" t="s">
        <v>7</v>
      </c>
      <c r="G134" s="141" t="s">
        <v>3</v>
      </c>
      <c r="H134" s="141" t="s">
        <v>13</v>
      </c>
      <c r="I134" s="209" t="s">
        <v>53</v>
      </c>
      <c r="J134" s="210"/>
      <c r="K134" s="233">
        <f>K135</f>
        <v>55</v>
      </c>
    </row>
    <row r="135" spans="2:11" s="1" customFormat="1" ht="29.25" customHeight="1">
      <c r="B135" s="31" t="s">
        <v>370</v>
      </c>
      <c r="C135" s="144" t="s">
        <v>246</v>
      </c>
      <c r="D135" s="144" t="s">
        <v>33</v>
      </c>
      <c r="E135" s="144" t="s">
        <v>4</v>
      </c>
      <c r="F135" s="208" t="s">
        <v>7</v>
      </c>
      <c r="G135" s="141" t="s">
        <v>3</v>
      </c>
      <c r="H135" s="141" t="s">
        <v>13</v>
      </c>
      <c r="I135" s="209" t="s">
        <v>196</v>
      </c>
      <c r="J135" s="210"/>
      <c r="K135" s="233">
        <f>K136</f>
        <v>55</v>
      </c>
    </row>
    <row r="136" spans="2:11" s="1" customFormat="1" ht="21" customHeight="1">
      <c r="B136" s="234" t="s">
        <v>70</v>
      </c>
      <c r="C136" s="144" t="s">
        <v>246</v>
      </c>
      <c r="D136" s="144" t="s">
        <v>33</v>
      </c>
      <c r="E136" s="144" t="s">
        <v>4</v>
      </c>
      <c r="F136" s="208" t="s">
        <v>7</v>
      </c>
      <c r="G136" s="141" t="s">
        <v>3</v>
      </c>
      <c r="H136" s="141" t="s">
        <v>13</v>
      </c>
      <c r="I136" s="209" t="s">
        <v>196</v>
      </c>
      <c r="J136" s="210">
        <v>610</v>
      </c>
      <c r="K136" s="233">
        <v>55</v>
      </c>
    </row>
    <row r="137" spans="2:11" s="1" customFormat="1" ht="15" customHeight="1">
      <c r="B137" s="25" t="s">
        <v>198</v>
      </c>
      <c r="C137" s="10" t="s">
        <v>246</v>
      </c>
      <c r="D137" s="10" t="s">
        <v>33</v>
      </c>
      <c r="E137" s="10" t="s">
        <v>4</v>
      </c>
      <c r="F137" s="109" t="s">
        <v>7</v>
      </c>
      <c r="G137" s="83" t="s">
        <v>185</v>
      </c>
      <c r="H137" s="83" t="s">
        <v>5</v>
      </c>
      <c r="I137" s="110" t="s">
        <v>53</v>
      </c>
      <c r="J137" s="80"/>
      <c r="K137" s="30">
        <f>K138+K143+K146</f>
        <v>11472.5</v>
      </c>
    </row>
    <row r="138" spans="2:11" s="1" customFormat="1" ht="31.5" customHeight="1">
      <c r="B138" s="25" t="s">
        <v>199</v>
      </c>
      <c r="C138" s="10" t="s">
        <v>246</v>
      </c>
      <c r="D138" s="10" t="s">
        <v>33</v>
      </c>
      <c r="E138" s="10" t="s">
        <v>4</v>
      </c>
      <c r="F138" s="26" t="s">
        <v>7</v>
      </c>
      <c r="G138" s="27" t="s">
        <v>185</v>
      </c>
      <c r="H138" s="27" t="s">
        <v>4</v>
      </c>
      <c r="I138" s="34" t="s">
        <v>53</v>
      </c>
      <c r="J138" s="80"/>
      <c r="K138" s="30">
        <f>K139+K141</f>
        <v>10420</v>
      </c>
    </row>
    <row r="139" spans="2:11" s="1" customFormat="1" ht="15" customHeight="1">
      <c r="B139" s="25" t="s">
        <v>200</v>
      </c>
      <c r="C139" s="10" t="s">
        <v>246</v>
      </c>
      <c r="D139" s="10" t="s">
        <v>33</v>
      </c>
      <c r="E139" s="10" t="s">
        <v>4</v>
      </c>
      <c r="F139" s="54" t="s">
        <v>7</v>
      </c>
      <c r="G139" s="54" t="s">
        <v>185</v>
      </c>
      <c r="H139" s="54" t="s">
        <v>4</v>
      </c>
      <c r="I139" s="54" t="s">
        <v>201</v>
      </c>
      <c r="J139" s="80"/>
      <c r="K139" s="30">
        <f>K140</f>
        <v>7464</v>
      </c>
    </row>
    <row r="140" spans="2:11" s="1" customFormat="1" ht="15" customHeight="1">
      <c r="B140" s="25" t="s">
        <v>70</v>
      </c>
      <c r="C140" s="10" t="s">
        <v>246</v>
      </c>
      <c r="D140" s="10" t="s">
        <v>33</v>
      </c>
      <c r="E140" s="10" t="s">
        <v>4</v>
      </c>
      <c r="F140" s="26" t="s">
        <v>7</v>
      </c>
      <c r="G140" s="27" t="s">
        <v>185</v>
      </c>
      <c r="H140" s="27" t="s">
        <v>4</v>
      </c>
      <c r="I140" s="34" t="s">
        <v>201</v>
      </c>
      <c r="J140" s="80">
        <v>610</v>
      </c>
      <c r="K140" s="30">
        <v>7464</v>
      </c>
    </row>
    <row r="141" spans="2:11" s="1" customFormat="1" ht="54" customHeight="1">
      <c r="B141" s="39" t="s">
        <v>298</v>
      </c>
      <c r="C141" s="10" t="s">
        <v>246</v>
      </c>
      <c r="D141" s="10" t="s">
        <v>33</v>
      </c>
      <c r="E141" s="10" t="s">
        <v>4</v>
      </c>
      <c r="F141" s="26" t="s">
        <v>7</v>
      </c>
      <c r="G141" s="27" t="s">
        <v>185</v>
      </c>
      <c r="H141" s="27" t="s">
        <v>4</v>
      </c>
      <c r="I141" s="34" t="s">
        <v>299</v>
      </c>
      <c r="J141" s="80"/>
      <c r="K141" s="30">
        <f>K142</f>
        <v>2956</v>
      </c>
    </row>
    <row r="142" spans="2:11" s="1" customFormat="1" ht="19.5" customHeight="1">
      <c r="B142" s="39" t="s">
        <v>70</v>
      </c>
      <c r="C142" s="10" t="s">
        <v>246</v>
      </c>
      <c r="D142" s="10" t="s">
        <v>33</v>
      </c>
      <c r="E142" s="10" t="s">
        <v>4</v>
      </c>
      <c r="F142" s="76" t="s">
        <v>7</v>
      </c>
      <c r="G142" s="55" t="s">
        <v>185</v>
      </c>
      <c r="H142" s="55" t="s">
        <v>4</v>
      </c>
      <c r="I142" s="54" t="s">
        <v>299</v>
      </c>
      <c r="J142" s="40">
        <v>610</v>
      </c>
      <c r="K142" s="30">
        <v>2956</v>
      </c>
    </row>
    <row r="143" spans="2:11" s="1" customFormat="1" ht="26.25" customHeight="1">
      <c r="B143" s="25" t="s">
        <v>202</v>
      </c>
      <c r="C143" s="10" t="s">
        <v>246</v>
      </c>
      <c r="D143" s="10" t="s">
        <v>33</v>
      </c>
      <c r="E143" s="10" t="s">
        <v>4</v>
      </c>
      <c r="F143" s="90" t="s">
        <v>7</v>
      </c>
      <c r="G143" s="91" t="s">
        <v>185</v>
      </c>
      <c r="H143" s="91" t="s">
        <v>7</v>
      </c>
      <c r="I143" s="84" t="s">
        <v>53</v>
      </c>
      <c r="J143" s="80"/>
      <c r="K143" s="30">
        <f>K144</f>
        <v>793</v>
      </c>
    </row>
    <row r="144" spans="2:11" s="1" customFormat="1" ht="26.25" customHeight="1">
      <c r="B144" s="25" t="s">
        <v>203</v>
      </c>
      <c r="C144" s="10" t="s">
        <v>246</v>
      </c>
      <c r="D144" s="10" t="s">
        <v>33</v>
      </c>
      <c r="E144" s="10" t="s">
        <v>4</v>
      </c>
      <c r="F144" s="35" t="s">
        <v>7</v>
      </c>
      <c r="G144" s="36" t="s">
        <v>185</v>
      </c>
      <c r="H144" s="36" t="s">
        <v>7</v>
      </c>
      <c r="I144" s="42" t="s">
        <v>201</v>
      </c>
      <c r="J144" s="80"/>
      <c r="K144" s="30">
        <f>K145</f>
        <v>793</v>
      </c>
    </row>
    <row r="145" spans="2:11" s="1" customFormat="1" ht="15" customHeight="1">
      <c r="B145" s="25" t="s">
        <v>70</v>
      </c>
      <c r="C145" s="10" t="s">
        <v>246</v>
      </c>
      <c r="D145" s="10" t="s">
        <v>33</v>
      </c>
      <c r="E145" s="10" t="s">
        <v>4</v>
      </c>
      <c r="F145" s="54" t="s">
        <v>7</v>
      </c>
      <c r="G145" s="54" t="s">
        <v>185</v>
      </c>
      <c r="H145" s="54" t="s">
        <v>7</v>
      </c>
      <c r="I145" s="54" t="s">
        <v>201</v>
      </c>
      <c r="J145" s="80">
        <v>610</v>
      </c>
      <c r="K145" s="30">
        <f>473+320</f>
        <v>793</v>
      </c>
    </row>
    <row r="146" spans="2:11" s="1" customFormat="1" ht="33.75" customHeight="1">
      <c r="B146" s="31" t="s">
        <v>373</v>
      </c>
      <c r="C146" s="28" t="s">
        <v>246</v>
      </c>
      <c r="D146" s="32" t="s">
        <v>33</v>
      </c>
      <c r="E146" s="32" t="s">
        <v>4</v>
      </c>
      <c r="F146" s="140" t="s">
        <v>7</v>
      </c>
      <c r="G146" s="141" t="s">
        <v>185</v>
      </c>
      <c r="H146" s="141" t="s">
        <v>11</v>
      </c>
      <c r="I146" s="142" t="s">
        <v>53</v>
      </c>
      <c r="J146" s="235"/>
      <c r="K146" s="158">
        <f>K147</f>
        <v>259.5</v>
      </c>
    </row>
    <row r="147" spans="2:11" s="1" customFormat="1" ht="33.75" customHeight="1">
      <c r="B147" s="31" t="s">
        <v>374</v>
      </c>
      <c r="C147" s="28" t="s">
        <v>246</v>
      </c>
      <c r="D147" s="32" t="s">
        <v>33</v>
      </c>
      <c r="E147" s="32" t="s">
        <v>4</v>
      </c>
      <c r="F147" s="236" t="s">
        <v>7</v>
      </c>
      <c r="G147" s="237" t="s">
        <v>185</v>
      </c>
      <c r="H147" s="237" t="s">
        <v>11</v>
      </c>
      <c r="I147" s="238" t="s">
        <v>201</v>
      </c>
      <c r="J147" s="235"/>
      <c r="K147" s="158">
        <f>K148</f>
        <v>259.5</v>
      </c>
    </row>
    <row r="148" spans="2:11" s="1" customFormat="1" ht="16.5" customHeight="1">
      <c r="B148" s="232" t="s">
        <v>70</v>
      </c>
      <c r="C148" s="28" t="s">
        <v>246</v>
      </c>
      <c r="D148" s="32" t="s">
        <v>33</v>
      </c>
      <c r="E148" s="32" t="s">
        <v>4</v>
      </c>
      <c r="F148" s="224" t="s">
        <v>7</v>
      </c>
      <c r="G148" s="224" t="s">
        <v>185</v>
      </c>
      <c r="H148" s="224" t="s">
        <v>11</v>
      </c>
      <c r="I148" s="224" t="s">
        <v>201</v>
      </c>
      <c r="J148" s="405">
        <v>610</v>
      </c>
      <c r="K148" s="158">
        <f>579.5-320</f>
        <v>259.5</v>
      </c>
    </row>
    <row r="149" spans="2:11" s="1" customFormat="1" ht="15.75" customHeight="1">
      <c r="B149" s="41" t="s">
        <v>34</v>
      </c>
      <c r="C149" s="10" t="s">
        <v>253</v>
      </c>
      <c r="D149" s="10" t="s">
        <v>33</v>
      </c>
      <c r="E149" s="10" t="s">
        <v>11</v>
      </c>
      <c r="F149" s="26"/>
      <c r="G149" s="27"/>
      <c r="H149" s="27"/>
      <c r="I149" s="34"/>
      <c r="J149" s="37"/>
      <c r="K149" s="2">
        <f>K150</f>
        <v>2555</v>
      </c>
    </row>
    <row r="150" spans="2:11" s="1" customFormat="1" ht="42.75" customHeight="1">
      <c r="B150" s="41" t="s">
        <v>129</v>
      </c>
      <c r="C150" s="10" t="s">
        <v>246</v>
      </c>
      <c r="D150" s="10" t="s">
        <v>33</v>
      </c>
      <c r="E150" s="10" t="s">
        <v>11</v>
      </c>
      <c r="F150" s="26" t="s">
        <v>7</v>
      </c>
      <c r="G150" s="27" t="s">
        <v>52</v>
      </c>
      <c r="H150" s="27" t="s">
        <v>5</v>
      </c>
      <c r="I150" s="27" t="s">
        <v>53</v>
      </c>
      <c r="J150" s="37"/>
      <c r="K150" s="2">
        <f>K151</f>
        <v>2555</v>
      </c>
    </row>
    <row r="151" spans="2:11" s="1" customFormat="1" ht="29.25" customHeight="1">
      <c r="B151" s="25" t="s">
        <v>204</v>
      </c>
      <c r="C151" s="10" t="s">
        <v>246</v>
      </c>
      <c r="D151" s="10" t="s">
        <v>33</v>
      </c>
      <c r="E151" s="10" t="s">
        <v>11</v>
      </c>
      <c r="F151" s="26" t="s">
        <v>7</v>
      </c>
      <c r="G151" s="27" t="s">
        <v>205</v>
      </c>
      <c r="H151" s="27" t="s">
        <v>5</v>
      </c>
      <c r="I151" s="34" t="s">
        <v>53</v>
      </c>
      <c r="J151" s="37"/>
      <c r="K151" s="2">
        <f>K152</f>
        <v>2555</v>
      </c>
    </row>
    <row r="152" spans="2:11" s="1" customFormat="1" ht="68.25" customHeight="1">
      <c r="B152" s="25" t="s">
        <v>206</v>
      </c>
      <c r="C152" s="37" t="s">
        <v>246</v>
      </c>
      <c r="D152" s="10" t="s">
        <v>33</v>
      </c>
      <c r="E152" s="10" t="s">
        <v>11</v>
      </c>
      <c r="F152" s="54" t="s">
        <v>7</v>
      </c>
      <c r="G152" s="54" t="s">
        <v>205</v>
      </c>
      <c r="H152" s="54" t="s">
        <v>4</v>
      </c>
      <c r="I152" s="54" t="s">
        <v>53</v>
      </c>
      <c r="J152" s="37"/>
      <c r="K152" s="2">
        <f>K153+K157</f>
        <v>2555</v>
      </c>
    </row>
    <row r="153" spans="2:11" s="1" customFormat="1" ht="33" customHeight="1">
      <c r="B153" s="9" t="s">
        <v>187</v>
      </c>
      <c r="C153" s="37" t="s">
        <v>246</v>
      </c>
      <c r="D153" s="10" t="s">
        <v>33</v>
      </c>
      <c r="E153" s="10" t="s">
        <v>11</v>
      </c>
      <c r="F153" s="27" t="s">
        <v>7</v>
      </c>
      <c r="G153" s="27" t="s">
        <v>205</v>
      </c>
      <c r="H153" s="27" t="s">
        <v>4</v>
      </c>
      <c r="I153" s="27" t="s">
        <v>207</v>
      </c>
      <c r="J153" s="86"/>
      <c r="K153" s="16">
        <f>K154+K155+K156</f>
        <v>2080</v>
      </c>
    </row>
    <row r="154" spans="2:11" s="1" customFormat="1" ht="31.5" customHeight="1">
      <c r="B154" s="25" t="s">
        <v>58</v>
      </c>
      <c r="C154" s="37" t="s">
        <v>246</v>
      </c>
      <c r="D154" s="10" t="s">
        <v>33</v>
      </c>
      <c r="E154" s="10" t="s">
        <v>11</v>
      </c>
      <c r="F154" s="54" t="s">
        <v>7</v>
      </c>
      <c r="G154" s="54" t="s">
        <v>205</v>
      </c>
      <c r="H154" s="54" t="s">
        <v>4</v>
      </c>
      <c r="I154" s="54" t="s">
        <v>207</v>
      </c>
      <c r="J154" s="40">
        <v>120</v>
      </c>
      <c r="K154" s="16">
        <v>1820</v>
      </c>
    </row>
    <row r="155" spans="2:11" s="1" customFormat="1" ht="32.25" customHeight="1">
      <c r="B155" s="41" t="s">
        <v>197</v>
      </c>
      <c r="C155" s="37" t="s">
        <v>246</v>
      </c>
      <c r="D155" s="10" t="s">
        <v>33</v>
      </c>
      <c r="E155" s="10" t="s">
        <v>11</v>
      </c>
      <c r="F155" s="26" t="s">
        <v>7</v>
      </c>
      <c r="G155" s="27" t="s">
        <v>205</v>
      </c>
      <c r="H155" s="27" t="s">
        <v>4</v>
      </c>
      <c r="I155" s="27" t="s">
        <v>207</v>
      </c>
      <c r="J155" s="40">
        <v>240</v>
      </c>
      <c r="K155" s="30">
        <v>250</v>
      </c>
    </row>
    <row r="156" spans="2:11" s="1" customFormat="1" ht="24.75" customHeight="1">
      <c r="B156" s="9" t="s">
        <v>65</v>
      </c>
      <c r="C156" s="37" t="s">
        <v>246</v>
      </c>
      <c r="D156" s="10" t="s">
        <v>33</v>
      </c>
      <c r="E156" s="10" t="s">
        <v>11</v>
      </c>
      <c r="F156" s="26" t="s">
        <v>7</v>
      </c>
      <c r="G156" s="27" t="s">
        <v>205</v>
      </c>
      <c r="H156" s="27" t="s">
        <v>4</v>
      </c>
      <c r="I156" s="27" t="s">
        <v>207</v>
      </c>
      <c r="J156" s="29">
        <v>850</v>
      </c>
      <c r="K156" s="30">
        <v>10</v>
      </c>
    </row>
    <row r="157" spans="2:11" s="1" customFormat="1" ht="54.75" customHeight="1">
      <c r="B157" s="156" t="s">
        <v>298</v>
      </c>
      <c r="C157" s="28" t="s">
        <v>246</v>
      </c>
      <c r="D157" s="32" t="s">
        <v>33</v>
      </c>
      <c r="E157" s="32" t="s">
        <v>11</v>
      </c>
      <c r="F157" s="71" t="s">
        <v>7</v>
      </c>
      <c r="G157" s="72" t="s">
        <v>205</v>
      </c>
      <c r="H157" s="72" t="s">
        <v>4</v>
      </c>
      <c r="I157" s="73" t="s">
        <v>299</v>
      </c>
      <c r="J157" s="33"/>
      <c r="K157" s="158">
        <f>K158</f>
        <v>475</v>
      </c>
    </row>
    <row r="158" spans="2:11" s="1" customFormat="1" ht="34.5" customHeight="1">
      <c r="B158" s="184" t="s">
        <v>58</v>
      </c>
      <c r="C158" s="28" t="s">
        <v>246</v>
      </c>
      <c r="D158" s="74" t="s">
        <v>33</v>
      </c>
      <c r="E158" s="74" t="s">
        <v>11</v>
      </c>
      <c r="F158" s="71" t="s">
        <v>7</v>
      </c>
      <c r="G158" s="72" t="s">
        <v>205</v>
      </c>
      <c r="H158" s="72" t="s">
        <v>4</v>
      </c>
      <c r="I158" s="73" t="s">
        <v>299</v>
      </c>
      <c r="J158" s="33" t="s">
        <v>59</v>
      </c>
      <c r="K158" s="158">
        <v>475</v>
      </c>
    </row>
    <row r="159" spans="2:11" s="1" customFormat="1" ht="20.25" customHeight="1">
      <c r="B159" s="367" t="s">
        <v>254</v>
      </c>
      <c r="C159" s="12" t="s">
        <v>246</v>
      </c>
      <c r="D159" s="129" t="s">
        <v>36</v>
      </c>
      <c r="E159" s="129" t="s">
        <v>5</v>
      </c>
      <c r="F159" s="27"/>
      <c r="G159" s="27"/>
      <c r="H159" s="27"/>
      <c r="I159" s="27"/>
      <c r="J159" s="37"/>
      <c r="K159" s="2">
        <f aca="true" t="shared" si="1" ref="K159:K164">K160</f>
        <v>1838.71</v>
      </c>
    </row>
    <row r="160" spans="2:11" s="1" customFormat="1" ht="20.25" customHeight="1">
      <c r="B160" s="87" t="s">
        <v>213</v>
      </c>
      <c r="C160" s="10" t="s">
        <v>246</v>
      </c>
      <c r="D160" s="37" t="s">
        <v>36</v>
      </c>
      <c r="E160" s="37" t="s">
        <v>9</v>
      </c>
      <c r="F160" s="26"/>
      <c r="G160" s="27"/>
      <c r="H160" s="27"/>
      <c r="I160" s="27"/>
      <c r="J160" s="37"/>
      <c r="K160" s="2">
        <f t="shared" si="1"/>
        <v>1838.71</v>
      </c>
    </row>
    <row r="161" spans="2:11" s="1" customFormat="1" ht="44.25" customHeight="1">
      <c r="B161" s="41" t="s">
        <v>129</v>
      </c>
      <c r="C161" s="10" t="s">
        <v>246</v>
      </c>
      <c r="D161" s="37" t="s">
        <v>36</v>
      </c>
      <c r="E161" s="37" t="s">
        <v>9</v>
      </c>
      <c r="F161" s="26" t="s">
        <v>7</v>
      </c>
      <c r="G161" s="27" t="s">
        <v>52</v>
      </c>
      <c r="H161" s="27" t="s">
        <v>5</v>
      </c>
      <c r="I161" s="27" t="s">
        <v>53</v>
      </c>
      <c r="J161" s="37"/>
      <c r="K161" s="2">
        <f t="shared" si="1"/>
        <v>1838.71</v>
      </c>
    </row>
    <row r="162" spans="2:11" s="1" customFormat="1" ht="20.25" customHeight="1">
      <c r="B162" s="41" t="s">
        <v>174</v>
      </c>
      <c r="C162" s="10" t="s">
        <v>246</v>
      </c>
      <c r="D162" s="37" t="s">
        <v>36</v>
      </c>
      <c r="E162" s="37" t="s">
        <v>9</v>
      </c>
      <c r="F162" s="27" t="s">
        <v>7</v>
      </c>
      <c r="G162" s="27" t="s">
        <v>175</v>
      </c>
      <c r="H162" s="27" t="s">
        <v>5</v>
      </c>
      <c r="I162" s="34" t="s">
        <v>53</v>
      </c>
      <c r="J162" s="37"/>
      <c r="K162" s="2">
        <f t="shared" si="1"/>
        <v>1838.71</v>
      </c>
    </row>
    <row r="163" spans="2:11" s="1" customFormat="1" ht="27" customHeight="1">
      <c r="B163" s="87" t="s">
        <v>215</v>
      </c>
      <c r="C163" s="10" t="s">
        <v>246</v>
      </c>
      <c r="D163" s="37" t="s">
        <v>36</v>
      </c>
      <c r="E163" s="37" t="s">
        <v>9</v>
      </c>
      <c r="F163" s="54" t="s">
        <v>7</v>
      </c>
      <c r="G163" s="54" t="s">
        <v>175</v>
      </c>
      <c r="H163" s="54" t="s">
        <v>15</v>
      </c>
      <c r="I163" s="54" t="s">
        <v>53</v>
      </c>
      <c r="J163" s="37"/>
      <c r="K163" s="2">
        <f t="shared" si="1"/>
        <v>1838.71</v>
      </c>
    </row>
    <row r="164" spans="2:11" s="1" customFormat="1" ht="20.25" customHeight="1">
      <c r="B164" s="87" t="s">
        <v>216</v>
      </c>
      <c r="C164" s="10" t="s">
        <v>246</v>
      </c>
      <c r="D164" s="37" t="s">
        <v>36</v>
      </c>
      <c r="E164" s="37" t="s">
        <v>9</v>
      </c>
      <c r="F164" s="26" t="s">
        <v>7</v>
      </c>
      <c r="G164" s="27" t="s">
        <v>175</v>
      </c>
      <c r="H164" s="27" t="s">
        <v>15</v>
      </c>
      <c r="I164" s="34" t="s">
        <v>217</v>
      </c>
      <c r="J164" s="37"/>
      <c r="K164" s="2">
        <f t="shared" si="1"/>
        <v>1838.71</v>
      </c>
    </row>
    <row r="165" spans="2:11" s="1" customFormat="1" ht="28.5" customHeight="1">
      <c r="B165" s="41" t="s">
        <v>218</v>
      </c>
      <c r="C165" s="10" t="s">
        <v>246</v>
      </c>
      <c r="D165" s="37" t="s">
        <v>36</v>
      </c>
      <c r="E165" s="37" t="s">
        <v>9</v>
      </c>
      <c r="F165" s="54" t="s">
        <v>7</v>
      </c>
      <c r="G165" s="54" t="s">
        <v>175</v>
      </c>
      <c r="H165" s="54" t="s">
        <v>15</v>
      </c>
      <c r="I165" s="54" t="s">
        <v>217</v>
      </c>
      <c r="J165" s="37" t="s">
        <v>214</v>
      </c>
      <c r="K165" s="2">
        <f>1462.21+376.5</f>
        <v>1838.71</v>
      </c>
    </row>
    <row r="166" spans="2:11" s="1" customFormat="1" ht="17.25" customHeight="1">
      <c r="B166" s="41" t="s">
        <v>255</v>
      </c>
      <c r="C166" s="10" t="s">
        <v>246</v>
      </c>
      <c r="D166" s="10" t="s">
        <v>17</v>
      </c>
      <c r="E166" s="10" t="s">
        <v>5</v>
      </c>
      <c r="F166" s="26"/>
      <c r="G166" s="27"/>
      <c r="H166" s="27"/>
      <c r="I166" s="27"/>
      <c r="J166" s="60"/>
      <c r="K166" s="38">
        <f>K167+K186+K192</f>
        <v>7272.13</v>
      </c>
    </row>
    <row r="167" spans="2:11" s="1" customFormat="1" ht="17.25" customHeight="1">
      <c r="B167" s="111" t="s">
        <v>221</v>
      </c>
      <c r="C167" s="10" t="s">
        <v>246</v>
      </c>
      <c r="D167" s="10" t="s">
        <v>17</v>
      </c>
      <c r="E167" s="10" t="s">
        <v>4</v>
      </c>
      <c r="F167" s="26"/>
      <c r="G167" s="27"/>
      <c r="H167" s="27"/>
      <c r="I167" s="27"/>
      <c r="J167" s="43"/>
      <c r="K167" s="2">
        <f>K168+K181</f>
        <v>2746.83</v>
      </c>
    </row>
    <row r="168" spans="2:11" s="1" customFormat="1" ht="50.25" customHeight="1">
      <c r="B168" s="41" t="s">
        <v>129</v>
      </c>
      <c r="C168" s="10" t="s">
        <v>246</v>
      </c>
      <c r="D168" s="10" t="s">
        <v>17</v>
      </c>
      <c r="E168" s="10" t="s">
        <v>4</v>
      </c>
      <c r="F168" s="26" t="s">
        <v>7</v>
      </c>
      <c r="G168" s="27" t="s">
        <v>52</v>
      </c>
      <c r="H168" s="27" t="s">
        <v>5</v>
      </c>
      <c r="I168" s="27" t="s">
        <v>53</v>
      </c>
      <c r="J168" s="43"/>
      <c r="K168" s="2">
        <f>K169</f>
        <v>2731.83</v>
      </c>
    </row>
    <row r="169" spans="2:11" s="1" customFormat="1" ht="24" customHeight="1">
      <c r="B169" s="41" t="s">
        <v>222</v>
      </c>
      <c r="C169" s="10" t="s">
        <v>246</v>
      </c>
      <c r="D169" s="10" t="s">
        <v>17</v>
      </c>
      <c r="E169" s="10" t="s">
        <v>4</v>
      </c>
      <c r="F169" s="26" t="s">
        <v>7</v>
      </c>
      <c r="G169" s="27" t="s">
        <v>223</v>
      </c>
      <c r="H169" s="27" t="s">
        <v>5</v>
      </c>
      <c r="I169" s="34" t="s">
        <v>53</v>
      </c>
      <c r="J169" s="43"/>
      <c r="K169" s="2">
        <f>K170+K175+K178</f>
        <v>2731.83</v>
      </c>
    </row>
    <row r="170" spans="2:11" s="1" customFormat="1" ht="32.25" customHeight="1">
      <c r="B170" s="31" t="s">
        <v>224</v>
      </c>
      <c r="C170" s="10" t="s">
        <v>246</v>
      </c>
      <c r="D170" s="37" t="s">
        <v>17</v>
      </c>
      <c r="E170" s="37" t="s">
        <v>4</v>
      </c>
      <c r="F170" s="54" t="s">
        <v>7</v>
      </c>
      <c r="G170" s="54" t="s">
        <v>223</v>
      </c>
      <c r="H170" s="54" t="s">
        <v>4</v>
      </c>
      <c r="I170" s="54" t="s">
        <v>53</v>
      </c>
      <c r="J170" s="37"/>
      <c r="K170" s="2">
        <f>K171+K173</f>
        <v>1095.33</v>
      </c>
    </row>
    <row r="171" spans="2:11" s="1" customFormat="1" ht="19.5" customHeight="1">
      <c r="B171" s="48" t="s">
        <v>225</v>
      </c>
      <c r="C171" s="10" t="s">
        <v>246</v>
      </c>
      <c r="D171" s="37" t="s">
        <v>17</v>
      </c>
      <c r="E171" s="37" t="s">
        <v>4</v>
      </c>
      <c r="F171" s="26" t="s">
        <v>7</v>
      </c>
      <c r="G171" s="27" t="s">
        <v>223</v>
      </c>
      <c r="H171" s="27" t="s">
        <v>4</v>
      </c>
      <c r="I171" s="34" t="s">
        <v>226</v>
      </c>
      <c r="J171" s="37"/>
      <c r="K171" s="2">
        <f>K172</f>
        <v>762</v>
      </c>
    </row>
    <row r="172" spans="2:11" s="1" customFormat="1" ht="20.25" customHeight="1">
      <c r="B172" s="9" t="s">
        <v>70</v>
      </c>
      <c r="C172" s="10" t="s">
        <v>246</v>
      </c>
      <c r="D172" s="37" t="s">
        <v>17</v>
      </c>
      <c r="E172" s="37" t="s">
        <v>4</v>
      </c>
      <c r="F172" s="54" t="s">
        <v>7</v>
      </c>
      <c r="G172" s="54" t="s">
        <v>223</v>
      </c>
      <c r="H172" s="54" t="s">
        <v>4</v>
      </c>
      <c r="I172" s="54" t="s">
        <v>226</v>
      </c>
      <c r="J172" s="37" t="s">
        <v>135</v>
      </c>
      <c r="K172" s="2">
        <v>762</v>
      </c>
    </row>
    <row r="173" spans="2:11" s="1" customFormat="1" ht="55.5" customHeight="1">
      <c r="B173" s="9" t="s">
        <v>388</v>
      </c>
      <c r="C173" s="10" t="s">
        <v>246</v>
      </c>
      <c r="D173" s="37" t="s">
        <v>17</v>
      </c>
      <c r="E173" s="37" t="s">
        <v>4</v>
      </c>
      <c r="F173" s="90" t="s">
        <v>7</v>
      </c>
      <c r="G173" s="91" t="s">
        <v>223</v>
      </c>
      <c r="H173" s="91" t="s">
        <v>4</v>
      </c>
      <c r="I173" s="84" t="s">
        <v>387</v>
      </c>
      <c r="J173" s="37"/>
      <c r="K173" s="2">
        <f>K174</f>
        <v>333.33000000000004</v>
      </c>
    </row>
    <row r="174" spans="2:11" s="1" customFormat="1" ht="20.25" customHeight="1">
      <c r="B174" s="9" t="s">
        <v>70</v>
      </c>
      <c r="C174" s="10" t="s">
        <v>246</v>
      </c>
      <c r="D174" s="37" t="s">
        <v>17</v>
      </c>
      <c r="E174" s="37" t="s">
        <v>4</v>
      </c>
      <c r="F174" s="54" t="s">
        <v>7</v>
      </c>
      <c r="G174" s="54" t="s">
        <v>223</v>
      </c>
      <c r="H174" s="54" t="s">
        <v>4</v>
      </c>
      <c r="I174" s="54" t="s">
        <v>387</v>
      </c>
      <c r="J174" s="37" t="s">
        <v>135</v>
      </c>
      <c r="K174" s="2">
        <f>33.1+300+0.23</f>
        <v>333.33000000000004</v>
      </c>
    </row>
    <row r="175" spans="2:11" s="1" customFormat="1" ht="32.25" customHeight="1">
      <c r="B175" s="31" t="s">
        <v>227</v>
      </c>
      <c r="C175" s="10" t="s">
        <v>246</v>
      </c>
      <c r="D175" s="37" t="s">
        <v>17</v>
      </c>
      <c r="E175" s="37" t="s">
        <v>4</v>
      </c>
      <c r="F175" s="90" t="s">
        <v>7</v>
      </c>
      <c r="G175" s="91" t="s">
        <v>223</v>
      </c>
      <c r="H175" s="91" t="s">
        <v>7</v>
      </c>
      <c r="I175" s="84" t="s">
        <v>53</v>
      </c>
      <c r="J175" s="37"/>
      <c r="K175" s="2">
        <f>K176</f>
        <v>648.8</v>
      </c>
    </row>
    <row r="176" spans="2:11" s="1" customFormat="1" ht="53.25" customHeight="1">
      <c r="B176" s="39" t="s">
        <v>298</v>
      </c>
      <c r="C176" s="10" t="s">
        <v>246</v>
      </c>
      <c r="D176" s="37" t="s">
        <v>17</v>
      </c>
      <c r="E176" s="37" t="s">
        <v>4</v>
      </c>
      <c r="F176" s="35" t="s">
        <v>7</v>
      </c>
      <c r="G176" s="36" t="s">
        <v>223</v>
      </c>
      <c r="H176" s="36" t="s">
        <v>7</v>
      </c>
      <c r="I176" s="34" t="s">
        <v>299</v>
      </c>
      <c r="J176" s="33"/>
      <c r="K176" s="15">
        <f>K177</f>
        <v>648.8</v>
      </c>
    </row>
    <row r="177" spans="2:11" s="1" customFormat="1" ht="20.25" customHeight="1">
      <c r="B177" s="39" t="s">
        <v>70</v>
      </c>
      <c r="C177" s="10" t="s">
        <v>246</v>
      </c>
      <c r="D177" s="37" t="s">
        <v>17</v>
      </c>
      <c r="E177" s="37" t="s">
        <v>4</v>
      </c>
      <c r="F177" s="76" t="s">
        <v>7</v>
      </c>
      <c r="G177" s="55" t="s">
        <v>223</v>
      </c>
      <c r="H177" s="55" t="s">
        <v>7</v>
      </c>
      <c r="I177" s="54" t="s">
        <v>299</v>
      </c>
      <c r="J177" s="33" t="s">
        <v>135</v>
      </c>
      <c r="K177" s="15">
        <v>648.8</v>
      </c>
    </row>
    <row r="178" spans="2:11" s="1" customFormat="1" ht="91.5" customHeight="1">
      <c r="B178" s="229" t="s">
        <v>449</v>
      </c>
      <c r="C178" s="32" t="s">
        <v>246</v>
      </c>
      <c r="D178" s="33" t="s">
        <v>17</v>
      </c>
      <c r="E178" s="33" t="s">
        <v>4</v>
      </c>
      <c r="F178" s="71" t="s">
        <v>7</v>
      </c>
      <c r="G178" s="72" t="s">
        <v>223</v>
      </c>
      <c r="H178" s="72" t="s">
        <v>11</v>
      </c>
      <c r="I178" s="73" t="s">
        <v>53</v>
      </c>
      <c r="J178" s="33"/>
      <c r="K178" s="15">
        <f>K179</f>
        <v>987.7</v>
      </c>
    </row>
    <row r="179" spans="2:11" s="1" customFormat="1" ht="91.5" customHeight="1">
      <c r="B179" s="56" t="s">
        <v>450</v>
      </c>
      <c r="C179" s="32" t="s">
        <v>246</v>
      </c>
      <c r="D179" s="33" t="s">
        <v>17</v>
      </c>
      <c r="E179" s="33" t="s">
        <v>4</v>
      </c>
      <c r="F179" s="224" t="s">
        <v>7</v>
      </c>
      <c r="G179" s="224" t="s">
        <v>223</v>
      </c>
      <c r="H179" s="224" t="s">
        <v>11</v>
      </c>
      <c r="I179" s="224" t="s">
        <v>444</v>
      </c>
      <c r="J179" s="33"/>
      <c r="K179" s="15">
        <f>K180</f>
        <v>987.7</v>
      </c>
    </row>
    <row r="180" spans="2:11" s="1" customFormat="1" ht="20.25" customHeight="1">
      <c r="B180" s="31" t="s">
        <v>70</v>
      </c>
      <c r="C180" s="32" t="s">
        <v>246</v>
      </c>
      <c r="D180" s="33" t="s">
        <v>17</v>
      </c>
      <c r="E180" s="33" t="s">
        <v>4</v>
      </c>
      <c r="F180" s="140" t="s">
        <v>7</v>
      </c>
      <c r="G180" s="141" t="s">
        <v>223</v>
      </c>
      <c r="H180" s="141" t="s">
        <v>11</v>
      </c>
      <c r="I180" s="142" t="s">
        <v>444</v>
      </c>
      <c r="J180" s="33" t="s">
        <v>135</v>
      </c>
      <c r="K180" s="15">
        <f>937.7+50</f>
        <v>987.7</v>
      </c>
    </row>
    <row r="181" spans="2:11" s="1" customFormat="1" ht="46.5" customHeight="1">
      <c r="B181" s="117" t="s">
        <v>547</v>
      </c>
      <c r="C181" s="10" t="s">
        <v>246</v>
      </c>
      <c r="D181" s="10" t="s">
        <v>17</v>
      </c>
      <c r="E181" s="10" t="s">
        <v>4</v>
      </c>
      <c r="F181" s="359" t="s">
        <v>522</v>
      </c>
      <c r="G181" s="141" t="s">
        <v>52</v>
      </c>
      <c r="H181" s="141" t="s">
        <v>5</v>
      </c>
      <c r="I181" s="209" t="s">
        <v>53</v>
      </c>
      <c r="J181" s="33"/>
      <c r="K181" s="15">
        <f>K182</f>
        <v>15</v>
      </c>
    </row>
    <row r="182" spans="2:11" s="1" customFormat="1" ht="28.5" customHeight="1">
      <c r="B182" s="117" t="s">
        <v>524</v>
      </c>
      <c r="C182" s="10" t="s">
        <v>246</v>
      </c>
      <c r="D182" s="10" t="s">
        <v>17</v>
      </c>
      <c r="E182" s="10" t="s">
        <v>4</v>
      </c>
      <c r="F182" s="359" t="s">
        <v>522</v>
      </c>
      <c r="G182" s="141" t="s">
        <v>62</v>
      </c>
      <c r="H182" s="141" t="s">
        <v>5</v>
      </c>
      <c r="I182" s="209" t="s">
        <v>53</v>
      </c>
      <c r="J182" s="33"/>
      <c r="K182" s="15">
        <f>K183</f>
        <v>15</v>
      </c>
    </row>
    <row r="183" spans="2:11" s="1" customFormat="1" ht="57" customHeight="1">
      <c r="B183" s="117" t="s">
        <v>529</v>
      </c>
      <c r="C183" s="10" t="s">
        <v>246</v>
      </c>
      <c r="D183" s="10" t="s">
        <v>17</v>
      </c>
      <c r="E183" s="10" t="s">
        <v>4</v>
      </c>
      <c r="F183" s="359" t="s">
        <v>522</v>
      </c>
      <c r="G183" s="141" t="s">
        <v>62</v>
      </c>
      <c r="H183" s="141" t="s">
        <v>4</v>
      </c>
      <c r="I183" s="209" t="s">
        <v>53</v>
      </c>
      <c r="J183" s="33"/>
      <c r="K183" s="15">
        <f>K184</f>
        <v>15</v>
      </c>
    </row>
    <row r="184" spans="2:11" s="1" customFormat="1" ht="26.25" customHeight="1">
      <c r="B184" s="184" t="s">
        <v>548</v>
      </c>
      <c r="C184" s="10" t="s">
        <v>246</v>
      </c>
      <c r="D184" s="10" t="s">
        <v>17</v>
      </c>
      <c r="E184" s="10" t="s">
        <v>4</v>
      </c>
      <c r="F184" s="359" t="s">
        <v>522</v>
      </c>
      <c r="G184" s="141" t="s">
        <v>62</v>
      </c>
      <c r="H184" s="141" t="s">
        <v>4</v>
      </c>
      <c r="I184" s="59" t="s">
        <v>530</v>
      </c>
      <c r="J184" s="33"/>
      <c r="K184" s="15">
        <f>K185</f>
        <v>15</v>
      </c>
    </row>
    <row r="185" spans="2:11" s="1" customFormat="1" ht="20.25" customHeight="1">
      <c r="B185" s="31" t="s">
        <v>70</v>
      </c>
      <c r="C185" s="10" t="s">
        <v>246</v>
      </c>
      <c r="D185" s="10" t="s">
        <v>17</v>
      </c>
      <c r="E185" s="10" t="s">
        <v>4</v>
      </c>
      <c r="F185" s="359" t="s">
        <v>522</v>
      </c>
      <c r="G185" s="141" t="s">
        <v>62</v>
      </c>
      <c r="H185" s="141" t="s">
        <v>4</v>
      </c>
      <c r="I185" s="58" t="s">
        <v>530</v>
      </c>
      <c r="J185" s="37" t="s">
        <v>135</v>
      </c>
      <c r="K185" s="2">
        <v>15</v>
      </c>
    </row>
    <row r="186" spans="2:11" s="1" customFormat="1" ht="20.25" customHeight="1">
      <c r="B186" s="223" t="s">
        <v>375</v>
      </c>
      <c r="C186" s="144" t="s">
        <v>246</v>
      </c>
      <c r="D186" s="144" t="s">
        <v>17</v>
      </c>
      <c r="E186" s="144" t="s">
        <v>376</v>
      </c>
      <c r="F186" s="90"/>
      <c r="G186" s="91"/>
      <c r="H186" s="91"/>
      <c r="I186" s="84"/>
      <c r="J186" s="33"/>
      <c r="K186" s="15">
        <f>K187</f>
        <v>566.3</v>
      </c>
    </row>
    <row r="187" spans="2:11" s="1" customFormat="1" ht="47.25" customHeight="1">
      <c r="B187" s="227" t="s">
        <v>129</v>
      </c>
      <c r="C187" s="144" t="s">
        <v>246</v>
      </c>
      <c r="D187" s="221" t="s">
        <v>17</v>
      </c>
      <c r="E187" s="221" t="s">
        <v>7</v>
      </c>
      <c r="F187" s="208" t="s">
        <v>7</v>
      </c>
      <c r="G187" s="141" t="s">
        <v>52</v>
      </c>
      <c r="H187" s="141" t="s">
        <v>5</v>
      </c>
      <c r="I187" s="141" t="s">
        <v>53</v>
      </c>
      <c r="J187" s="33"/>
      <c r="K187" s="15">
        <f>K188</f>
        <v>566.3</v>
      </c>
    </row>
    <row r="188" spans="2:11" s="1" customFormat="1" ht="21.75" customHeight="1">
      <c r="B188" s="227" t="s">
        <v>222</v>
      </c>
      <c r="C188" s="144" t="s">
        <v>246</v>
      </c>
      <c r="D188" s="144" t="s">
        <v>17</v>
      </c>
      <c r="E188" s="144" t="s">
        <v>7</v>
      </c>
      <c r="F188" s="208" t="s">
        <v>7</v>
      </c>
      <c r="G188" s="141" t="s">
        <v>223</v>
      </c>
      <c r="H188" s="141" t="s">
        <v>5</v>
      </c>
      <c r="I188" s="209" t="s">
        <v>53</v>
      </c>
      <c r="J188" s="33"/>
      <c r="K188" s="15">
        <f>K189</f>
        <v>566.3</v>
      </c>
    </row>
    <row r="189" spans="2:11" s="1" customFormat="1" ht="30.75" customHeight="1">
      <c r="B189" s="184" t="s">
        <v>377</v>
      </c>
      <c r="C189" s="144" t="s">
        <v>246</v>
      </c>
      <c r="D189" s="221" t="s">
        <v>17</v>
      </c>
      <c r="E189" s="221" t="s">
        <v>7</v>
      </c>
      <c r="F189" s="208" t="s">
        <v>7</v>
      </c>
      <c r="G189" s="141" t="s">
        <v>223</v>
      </c>
      <c r="H189" s="141" t="s">
        <v>33</v>
      </c>
      <c r="I189" s="209" t="s">
        <v>53</v>
      </c>
      <c r="J189" s="144"/>
      <c r="K189" s="15">
        <f>K190</f>
        <v>566.3</v>
      </c>
    </row>
    <row r="190" spans="2:11" s="1" customFormat="1" ht="31.5" customHeight="1">
      <c r="B190" s="184" t="s">
        <v>378</v>
      </c>
      <c r="C190" s="144" t="s">
        <v>246</v>
      </c>
      <c r="D190" s="221" t="s">
        <v>17</v>
      </c>
      <c r="E190" s="221" t="s">
        <v>7</v>
      </c>
      <c r="F190" s="208" t="s">
        <v>7</v>
      </c>
      <c r="G190" s="141" t="s">
        <v>223</v>
      </c>
      <c r="H190" s="141" t="s">
        <v>33</v>
      </c>
      <c r="I190" s="209" t="s">
        <v>226</v>
      </c>
      <c r="J190" s="59"/>
      <c r="K190" s="15">
        <f>K191</f>
        <v>566.3</v>
      </c>
    </row>
    <row r="191" spans="2:11" s="1" customFormat="1" ht="19.5" customHeight="1">
      <c r="B191" s="184" t="s">
        <v>70</v>
      </c>
      <c r="C191" s="144" t="s">
        <v>246</v>
      </c>
      <c r="D191" s="221" t="s">
        <v>17</v>
      </c>
      <c r="E191" s="221" t="s">
        <v>7</v>
      </c>
      <c r="F191" s="208" t="s">
        <v>7</v>
      </c>
      <c r="G191" s="141" t="s">
        <v>223</v>
      </c>
      <c r="H191" s="141" t="s">
        <v>33</v>
      </c>
      <c r="I191" s="209" t="s">
        <v>226</v>
      </c>
      <c r="J191" s="144" t="s">
        <v>135</v>
      </c>
      <c r="K191" s="15">
        <v>566.3</v>
      </c>
    </row>
    <row r="192" spans="2:11" s="1" customFormat="1" ht="27" customHeight="1">
      <c r="B192" s="69" t="s">
        <v>39</v>
      </c>
      <c r="C192" s="32" t="s">
        <v>246</v>
      </c>
      <c r="D192" s="32" t="s">
        <v>17</v>
      </c>
      <c r="E192" s="32" t="s">
        <v>13</v>
      </c>
      <c r="F192" s="90"/>
      <c r="G192" s="91"/>
      <c r="H192" s="91"/>
      <c r="I192" s="84"/>
      <c r="J192" s="33"/>
      <c r="K192" s="15">
        <f>K193</f>
        <v>3959</v>
      </c>
    </row>
    <row r="193" spans="2:11" s="1" customFormat="1" ht="43.5" customHeight="1">
      <c r="B193" s="41" t="s">
        <v>129</v>
      </c>
      <c r="C193" s="32" t="s">
        <v>246</v>
      </c>
      <c r="D193" s="33" t="s">
        <v>17</v>
      </c>
      <c r="E193" s="33" t="s">
        <v>13</v>
      </c>
      <c r="F193" s="35" t="s">
        <v>7</v>
      </c>
      <c r="G193" s="36" t="s">
        <v>52</v>
      </c>
      <c r="H193" s="36" t="s">
        <v>5</v>
      </c>
      <c r="I193" s="36" t="s">
        <v>53</v>
      </c>
      <c r="J193" s="33"/>
      <c r="K193" s="15">
        <f>K194</f>
        <v>3959</v>
      </c>
    </row>
    <row r="194" spans="2:11" s="1" customFormat="1" ht="24" customHeight="1">
      <c r="B194" s="41" t="s">
        <v>222</v>
      </c>
      <c r="C194" s="10" t="s">
        <v>246</v>
      </c>
      <c r="D194" s="10" t="s">
        <v>17</v>
      </c>
      <c r="E194" s="10" t="s">
        <v>13</v>
      </c>
      <c r="F194" s="26" t="s">
        <v>7</v>
      </c>
      <c r="G194" s="27" t="s">
        <v>223</v>
      </c>
      <c r="H194" s="27" t="s">
        <v>5</v>
      </c>
      <c r="I194" s="34" t="s">
        <v>53</v>
      </c>
      <c r="J194" s="33"/>
      <c r="K194" s="15">
        <f>K195</f>
        <v>3959</v>
      </c>
    </row>
    <row r="195" spans="2:11" s="1" customFormat="1" ht="27.75" customHeight="1">
      <c r="B195" s="31" t="s">
        <v>227</v>
      </c>
      <c r="C195" s="10" t="s">
        <v>246</v>
      </c>
      <c r="D195" s="10" t="s">
        <v>17</v>
      </c>
      <c r="E195" s="10" t="s">
        <v>13</v>
      </c>
      <c r="F195" s="54" t="s">
        <v>7</v>
      </c>
      <c r="G195" s="54" t="s">
        <v>223</v>
      </c>
      <c r="H195" s="54" t="s">
        <v>7</v>
      </c>
      <c r="I195" s="54" t="s">
        <v>53</v>
      </c>
      <c r="J195" s="33"/>
      <c r="K195" s="15">
        <f>K196+K198</f>
        <v>3959</v>
      </c>
    </row>
    <row r="196" spans="2:11" s="1" customFormat="1" ht="27.75" customHeight="1">
      <c r="B196" s="31" t="s">
        <v>228</v>
      </c>
      <c r="C196" s="10" t="s">
        <v>246</v>
      </c>
      <c r="D196" s="10" t="s">
        <v>17</v>
      </c>
      <c r="E196" s="10" t="s">
        <v>13</v>
      </c>
      <c r="F196" s="26" t="s">
        <v>7</v>
      </c>
      <c r="G196" s="27" t="s">
        <v>223</v>
      </c>
      <c r="H196" s="27" t="s">
        <v>7</v>
      </c>
      <c r="I196" s="34" t="s">
        <v>226</v>
      </c>
      <c r="J196" s="33"/>
      <c r="K196" s="15">
        <f>K197</f>
        <v>3526.9</v>
      </c>
    </row>
    <row r="197" spans="2:11" s="1" customFormat="1" ht="15.75" customHeight="1">
      <c r="B197" s="9" t="s">
        <v>70</v>
      </c>
      <c r="C197" s="10" t="s">
        <v>246</v>
      </c>
      <c r="D197" s="10" t="s">
        <v>17</v>
      </c>
      <c r="E197" s="10" t="s">
        <v>13</v>
      </c>
      <c r="F197" s="26" t="s">
        <v>7</v>
      </c>
      <c r="G197" s="27" t="s">
        <v>223</v>
      </c>
      <c r="H197" s="27" t="s">
        <v>7</v>
      </c>
      <c r="I197" s="34" t="s">
        <v>226</v>
      </c>
      <c r="J197" s="33" t="s">
        <v>135</v>
      </c>
      <c r="K197" s="15">
        <v>3526.9</v>
      </c>
    </row>
    <row r="198" spans="2:11" s="1" customFormat="1" ht="63.75" customHeight="1">
      <c r="B198" s="156" t="s">
        <v>298</v>
      </c>
      <c r="C198" s="28" t="s">
        <v>246</v>
      </c>
      <c r="D198" s="32" t="s">
        <v>17</v>
      </c>
      <c r="E198" s="57" t="s">
        <v>13</v>
      </c>
      <c r="F198" s="208" t="s">
        <v>7</v>
      </c>
      <c r="G198" s="141" t="s">
        <v>223</v>
      </c>
      <c r="H198" s="141" t="s">
        <v>7</v>
      </c>
      <c r="I198" s="209" t="s">
        <v>299</v>
      </c>
      <c r="J198" s="150"/>
      <c r="K198" s="15">
        <f>K199</f>
        <v>432.1</v>
      </c>
    </row>
    <row r="199" spans="2:11" s="1" customFormat="1" ht="27" customHeight="1">
      <c r="B199" s="156" t="s">
        <v>70</v>
      </c>
      <c r="C199" s="28" t="s">
        <v>246</v>
      </c>
      <c r="D199" s="32" t="s">
        <v>17</v>
      </c>
      <c r="E199" s="32" t="s">
        <v>13</v>
      </c>
      <c r="F199" s="236" t="s">
        <v>7</v>
      </c>
      <c r="G199" s="237" t="s">
        <v>223</v>
      </c>
      <c r="H199" s="237" t="s">
        <v>7</v>
      </c>
      <c r="I199" s="224" t="s">
        <v>299</v>
      </c>
      <c r="J199" s="33" t="s">
        <v>135</v>
      </c>
      <c r="K199" s="15">
        <v>432.1</v>
      </c>
    </row>
    <row r="200" spans="2:11" ht="12.75">
      <c r="B200" s="112" t="s">
        <v>256</v>
      </c>
      <c r="C200" s="113">
        <v>114</v>
      </c>
      <c r="D200" s="81"/>
      <c r="E200" s="37"/>
      <c r="F200" s="26"/>
      <c r="G200" s="27"/>
      <c r="H200" s="27"/>
      <c r="I200" s="27"/>
      <c r="J200" s="43"/>
      <c r="K200" s="46">
        <f>K201</f>
        <v>3356.1000000000004</v>
      </c>
    </row>
    <row r="201" spans="2:11" ht="12.75">
      <c r="B201" s="48" t="s">
        <v>257</v>
      </c>
      <c r="C201" s="10" t="s">
        <v>258</v>
      </c>
      <c r="D201" s="10" t="s">
        <v>4</v>
      </c>
      <c r="E201" s="10" t="s">
        <v>5</v>
      </c>
      <c r="F201" s="26"/>
      <c r="G201" s="27"/>
      <c r="H201" s="27"/>
      <c r="I201" s="27"/>
      <c r="J201" s="43"/>
      <c r="K201" s="2">
        <f>K202+K209+K219</f>
        <v>3356.1000000000004</v>
      </c>
    </row>
    <row r="202" spans="2:11" ht="25.5">
      <c r="B202" s="48" t="s">
        <v>6</v>
      </c>
      <c r="C202" s="10" t="s">
        <v>258</v>
      </c>
      <c r="D202" s="10" t="s">
        <v>4</v>
      </c>
      <c r="E202" s="10" t="s">
        <v>7</v>
      </c>
      <c r="F202" s="26"/>
      <c r="G202" s="27"/>
      <c r="H202" s="27"/>
      <c r="I202" s="27"/>
      <c r="J202" s="37"/>
      <c r="K202" s="2">
        <f>K203</f>
        <v>1799.8000000000002</v>
      </c>
    </row>
    <row r="203" spans="2:11" ht="25.5">
      <c r="B203" s="48" t="s">
        <v>50</v>
      </c>
      <c r="C203" s="10" t="s">
        <v>258</v>
      </c>
      <c r="D203" s="10" t="s">
        <v>4</v>
      </c>
      <c r="E203" s="10" t="s">
        <v>7</v>
      </c>
      <c r="F203" s="26" t="s">
        <v>51</v>
      </c>
      <c r="G203" s="27" t="s">
        <v>52</v>
      </c>
      <c r="H203" s="27" t="s">
        <v>5</v>
      </c>
      <c r="I203" s="27" t="s">
        <v>53</v>
      </c>
      <c r="J203" s="37"/>
      <c r="K203" s="2">
        <f>K204</f>
        <v>1799.8000000000002</v>
      </c>
    </row>
    <row r="204" spans="2:11" ht="24" customHeight="1">
      <c r="B204" s="48" t="s">
        <v>54</v>
      </c>
      <c r="C204" s="10" t="s">
        <v>258</v>
      </c>
      <c r="D204" s="10" t="s">
        <v>4</v>
      </c>
      <c r="E204" s="10" t="s">
        <v>7</v>
      </c>
      <c r="F204" s="26" t="s">
        <v>51</v>
      </c>
      <c r="G204" s="27" t="s">
        <v>55</v>
      </c>
      <c r="H204" s="27" t="s">
        <v>5</v>
      </c>
      <c r="I204" s="27" t="s">
        <v>53</v>
      </c>
      <c r="J204" s="37"/>
      <c r="K204" s="2">
        <f>K205+K207</f>
        <v>1799.8000000000002</v>
      </c>
    </row>
    <row r="205" spans="2:11" ht="25.5">
      <c r="B205" s="48" t="s">
        <v>56</v>
      </c>
      <c r="C205" s="10" t="s">
        <v>258</v>
      </c>
      <c r="D205" s="10" t="s">
        <v>4</v>
      </c>
      <c r="E205" s="10" t="s">
        <v>7</v>
      </c>
      <c r="F205" s="26" t="s">
        <v>51</v>
      </c>
      <c r="G205" s="27" t="s">
        <v>55</v>
      </c>
      <c r="H205" s="27" t="s">
        <v>5</v>
      </c>
      <c r="I205" s="27" t="s">
        <v>57</v>
      </c>
      <c r="J205" s="37"/>
      <c r="K205" s="2">
        <f>K206</f>
        <v>1461.4</v>
      </c>
    </row>
    <row r="206" spans="2:11" ht="25.5">
      <c r="B206" s="9" t="s">
        <v>58</v>
      </c>
      <c r="C206" s="10" t="s">
        <v>258</v>
      </c>
      <c r="D206" s="10" t="s">
        <v>4</v>
      </c>
      <c r="E206" s="10" t="s">
        <v>7</v>
      </c>
      <c r="F206" s="26" t="s">
        <v>51</v>
      </c>
      <c r="G206" s="27" t="s">
        <v>55</v>
      </c>
      <c r="H206" s="27" t="s">
        <v>5</v>
      </c>
      <c r="I206" s="27" t="s">
        <v>57</v>
      </c>
      <c r="J206" s="37" t="s">
        <v>59</v>
      </c>
      <c r="K206" s="2">
        <v>1461.4</v>
      </c>
    </row>
    <row r="207" spans="2:11" ht="51">
      <c r="B207" s="156" t="s">
        <v>298</v>
      </c>
      <c r="C207" s="28" t="s">
        <v>258</v>
      </c>
      <c r="D207" s="32" t="s">
        <v>4</v>
      </c>
      <c r="E207" s="32" t="s">
        <v>7</v>
      </c>
      <c r="F207" s="71" t="s">
        <v>51</v>
      </c>
      <c r="G207" s="72" t="s">
        <v>55</v>
      </c>
      <c r="H207" s="72" t="s">
        <v>5</v>
      </c>
      <c r="I207" s="73" t="s">
        <v>299</v>
      </c>
      <c r="J207" s="33"/>
      <c r="K207" s="15">
        <f>K208</f>
        <v>338.4</v>
      </c>
    </row>
    <row r="208" spans="2:11" ht="25.5">
      <c r="B208" s="184" t="s">
        <v>58</v>
      </c>
      <c r="C208" s="28" t="s">
        <v>258</v>
      </c>
      <c r="D208" s="32" t="s">
        <v>4</v>
      </c>
      <c r="E208" s="32" t="s">
        <v>7</v>
      </c>
      <c r="F208" s="71" t="s">
        <v>51</v>
      </c>
      <c r="G208" s="72" t="s">
        <v>55</v>
      </c>
      <c r="H208" s="72" t="s">
        <v>5</v>
      </c>
      <c r="I208" s="73" t="s">
        <v>299</v>
      </c>
      <c r="J208" s="33" t="s">
        <v>59</v>
      </c>
      <c r="K208" s="15">
        <v>338.4</v>
      </c>
    </row>
    <row r="209" spans="2:11" ht="38.25">
      <c r="B209" s="114" t="s">
        <v>8</v>
      </c>
      <c r="C209" s="10" t="s">
        <v>258</v>
      </c>
      <c r="D209" s="10" t="s">
        <v>4</v>
      </c>
      <c r="E209" s="10" t="s">
        <v>9</v>
      </c>
      <c r="F209" s="26"/>
      <c r="G209" s="27"/>
      <c r="H209" s="27"/>
      <c r="I209" s="27"/>
      <c r="J209" s="37"/>
      <c r="K209" s="2">
        <f>K210</f>
        <v>1473.9</v>
      </c>
    </row>
    <row r="210" spans="2:11" ht="25.5">
      <c r="B210" s="48" t="s">
        <v>60</v>
      </c>
      <c r="C210" s="10" t="s">
        <v>258</v>
      </c>
      <c r="D210" s="10" t="s">
        <v>4</v>
      </c>
      <c r="E210" s="10" t="s">
        <v>9</v>
      </c>
      <c r="F210" s="26" t="s">
        <v>61</v>
      </c>
      <c r="G210" s="27" t="s">
        <v>52</v>
      </c>
      <c r="H210" s="27" t="s">
        <v>5</v>
      </c>
      <c r="I210" s="27" t="s">
        <v>53</v>
      </c>
      <c r="J210" s="37"/>
      <c r="K210" s="2">
        <f>K211+K215+K217</f>
        <v>1473.9</v>
      </c>
    </row>
    <row r="211" spans="2:11" ht="25.5">
      <c r="B211" s="48" t="s">
        <v>56</v>
      </c>
      <c r="C211" s="10" t="s">
        <v>258</v>
      </c>
      <c r="D211" s="10" t="s">
        <v>4</v>
      </c>
      <c r="E211" s="10" t="s">
        <v>9</v>
      </c>
      <c r="F211" s="26" t="s">
        <v>61</v>
      </c>
      <c r="G211" s="27" t="s">
        <v>62</v>
      </c>
      <c r="H211" s="27" t="s">
        <v>5</v>
      </c>
      <c r="I211" s="27" t="s">
        <v>57</v>
      </c>
      <c r="J211" s="37"/>
      <c r="K211" s="2">
        <f>K212+K213+K214</f>
        <v>1159</v>
      </c>
    </row>
    <row r="212" spans="2:11" ht="25.5">
      <c r="B212" s="9" t="s">
        <v>58</v>
      </c>
      <c r="C212" s="10" t="s">
        <v>258</v>
      </c>
      <c r="D212" s="10" t="s">
        <v>4</v>
      </c>
      <c r="E212" s="10" t="s">
        <v>9</v>
      </c>
      <c r="F212" s="26" t="s">
        <v>61</v>
      </c>
      <c r="G212" s="27" t="s">
        <v>62</v>
      </c>
      <c r="H212" s="27" t="s">
        <v>5</v>
      </c>
      <c r="I212" s="27" t="s">
        <v>57</v>
      </c>
      <c r="J212" s="37" t="s">
        <v>59</v>
      </c>
      <c r="K212" s="2">
        <v>681</v>
      </c>
    </row>
    <row r="213" spans="2:11" ht="25.5">
      <c r="B213" s="9" t="s">
        <v>63</v>
      </c>
      <c r="C213" s="10" t="s">
        <v>258</v>
      </c>
      <c r="D213" s="10" t="s">
        <v>4</v>
      </c>
      <c r="E213" s="10" t="s">
        <v>9</v>
      </c>
      <c r="F213" s="26" t="s">
        <v>61</v>
      </c>
      <c r="G213" s="27" t="s">
        <v>62</v>
      </c>
      <c r="H213" s="27" t="s">
        <v>5</v>
      </c>
      <c r="I213" s="27" t="s">
        <v>57</v>
      </c>
      <c r="J213" s="37" t="s">
        <v>64</v>
      </c>
      <c r="K213" s="2">
        <v>470</v>
      </c>
    </row>
    <row r="214" spans="2:11" ht="12.75">
      <c r="B214" s="9" t="s">
        <v>65</v>
      </c>
      <c r="C214" s="10" t="s">
        <v>258</v>
      </c>
      <c r="D214" s="10" t="s">
        <v>4</v>
      </c>
      <c r="E214" s="10" t="s">
        <v>9</v>
      </c>
      <c r="F214" s="26" t="s">
        <v>61</v>
      </c>
      <c r="G214" s="27" t="s">
        <v>62</v>
      </c>
      <c r="H214" s="27" t="s">
        <v>5</v>
      </c>
      <c r="I214" s="27" t="s">
        <v>57</v>
      </c>
      <c r="J214" s="37" t="s">
        <v>66</v>
      </c>
      <c r="K214" s="2">
        <v>8</v>
      </c>
    </row>
    <row r="215" spans="2:11" ht="51">
      <c r="B215" s="156" t="s">
        <v>298</v>
      </c>
      <c r="C215" s="28" t="s">
        <v>258</v>
      </c>
      <c r="D215" s="32" t="s">
        <v>4</v>
      </c>
      <c r="E215" s="32" t="s">
        <v>9</v>
      </c>
      <c r="F215" s="71" t="s">
        <v>61</v>
      </c>
      <c r="G215" s="72" t="s">
        <v>62</v>
      </c>
      <c r="H215" s="72" t="s">
        <v>5</v>
      </c>
      <c r="I215" s="73" t="s">
        <v>299</v>
      </c>
      <c r="J215" s="33"/>
      <c r="K215" s="15">
        <f>K216</f>
        <v>145.7</v>
      </c>
    </row>
    <row r="216" spans="2:11" ht="25.5">
      <c r="B216" s="184" t="s">
        <v>58</v>
      </c>
      <c r="C216" s="28" t="s">
        <v>258</v>
      </c>
      <c r="D216" s="32" t="s">
        <v>4</v>
      </c>
      <c r="E216" s="32" t="s">
        <v>9</v>
      </c>
      <c r="F216" s="71" t="s">
        <v>61</v>
      </c>
      <c r="G216" s="72" t="s">
        <v>62</v>
      </c>
      <c r="H216" s="72" t="s">
        <v>5</v>
      </c>
      <c r="I216" s="73" t="s">
        <v>299</v>
      </c>
      <c r="J216" s="33" t="s">
        <v>59</v>
      </c>
      <c r="K216" s="15">
        <v>145.7</v>
      </c>
    </row>
    <row r="217" spans="2:11" ht="60" customHeight="1">
      <c r="B217" s="56" t="s">
        <v>451</v>
      </c>
      <c r="C217" s="32" t="s">
        <v>258</v>
      </c>
      <c r="D217" s="32" t="s">
        <v>4</v>
      </c>
      <c r="E217" s="32" t="s">
        <v>9</v>
      </c>
      <c r="F217" s="71" t="s">
        <v>61</v>
      </c>
      <c r="G217" s="72" t="s">
        <v>62</v>
      </c>
      <c r="H217" s="72" t="s">
        <v>5</v>
      </c>
      <c r="I217" s="72" t="s">
        <v>444</v>
      </c>
      <c r="J217" s="33"/>
      <c r="K217" s="15">
        <f>K218</f>
        <v>169.2</v>
      </c>
    </row>
    <row r="218" spans="2:11" ht="36.75" customHeight="1">
      <c r="B218" s="31" t="s">
        <v>58</v>
      </c>
      <c r="C218" s="32" t="s">
        <v>258</v>
      </c>
      <c r="D218" s="32" t="s">
        <v>4</v>
      </c>
      <c r="E218" s="32" t="s">
        <v>9</v>
      </c>
      <c r="F218" s="71" t="s">
        <v>61</v>
      </c>
      <c r="G218" s="72" t="s">
        <v>62</v>
      </c>
      <c r="H218" s="72" t="s">
        <v>5</v>
      </c>
      <c r="I218" s="72" t="s">
        <v>444</v>
      </c>
      <c r="J218" s="33" t="s">
        <v>59</v>
      </c>
      <c r="K218" s="15">
        <v>169.2</v>
      </c>
    </row>
    <row r="219" spans="2:11" ht="12.75">
      <c r="B219" s="41" t="s">
        <v>18</v>
      </c>
      <c r="C219" s="10" t="s">
        <v>258</v>
      </c>
      <c r="D219" s="10" t="s">
        <v>4</v>
      </c>
      <c r="E219" s="10" t="s">
        <v>19</v>
      </c>
      <c r="F219" s="26"/>
      <c r="G219" s="27"/>
      <c r="H219" s="27"/>
      <c r="I219" s="27"/>
      <c r="J219" s="37"/>
      <c r="K219" s="38">
        <f>K220</f>
        <v>82.4</v>
      </c>
    </row>
    <row r="220" spans="2:11" ht="25.5">
      <c r="B220" s="48" t="s">
        <v>81</v>
      </c>
      <c r="C220" s="10" t="s">
        <v>258</v>
      </c>
      <c r="D220" s="10" t="s">
        <v>4</v>
      </c>
      <c r="E220" s="10" t="s">
        <v>19</v>
      </c>
      <c r="F220" s="26" t="s">
        <v>82</v>
      </c>
      <c r="G220" s="27" t="s">
        <v>52</v>
      </c>
      <c r="H220" s="27" t="s">
        <v>5</v>
      </c>
      <c r="I220" s="27" t="s">
        <v>83</v>
      </c>
      <c r="J220" s="37"/>
      <c r="K220" s="38">
        <f>K221</f>
        <v>82.4</v>
      </c>
    </row>
    <row r="221" spans="2:11" ht="25.5">
      <c r="B221" s="48" t="s">
        <v>84</v>
      </c>
      <c r="C221" s="10" t="s">
        <v>258</v>
      </c>
      <c r="D221" s="10" t="s">
        <v>4</v>
      </c>
      <c r="E221" s="10" t="s">
        <v>19</v>
      </c>
      <c r="F221" s="26" t="s">
        <v>82</v>
      </c>
      <c r="G221" s="27" t="s">
        <v>52</v>
      </c>
      <c r="H221" s="27" t="s">
        <v>5</v>
      </c>
      <c r="I221" s="27" t="s">
        <v>83</v>
      </c>
      <c r="J221" s="37"/>
      <c r="K221" s="38">
        <f>K222</f>
        <v>82.4</v>
      </c>
    </row>
    <row r="222" spans="2:11" ht="12.75">
      <c r="B222" s="9" t="s">
        <v>65</v>
      </c>
      <c r="C222" s="10" t="s">
        <v>258</v>
      </c>
      <c r="D222" s="10" t="s">
        <v>4</v>
      </c>
      <c r="E222" s="10" t="s">
        <v>19</v>
      </c>
      <c r="F222" s="26" t="s">
        <v>82</v>
      </c>
      <c r="G222" s="27" t="s">
        <v>52</v>
      </c>
      <c r="H222" s="27" t="s">
        <v>5</v>
      </c>
      <c r="I222" s="27" t="s">
        <v>83</v>
      </c>
      <c r="J222" s="37" t="s">
        <v>66</v>
      </c>
      <c r="K222" s="2">
        <v>82.4</v>
      </c>
    </row>
    <row r="223" spans="2:11" ht="12.75">
      <c r="B223" s="49" t="s">
        <v>259</v>
      </c>
      <c r="C223" s="45" t="s">
        <v>260</v>
      </c>
      <c r="D223" s="10"/>
      <c r="E223" s="10"/>
      <c r="F223" s="26"/>
      <c r="G223" s="27"/>
      <c r="H223" s="27"/>
      <c r="I223" s="27"/>
      <c r="J223" s="37"/>
      <c r="K223" s="46">
        <f>K224+K311+K333+K354+K398+K427+K439+K432+K460</f>
        <v>202587.88000000003</v>
      </c>
    </row>
    <row r="224" spans="2:11" ht="12.75">
      <c r="B224" s="115" t="s">
        <v>257</v>
      </c>
      <c r="C224" s="10" t="s">
        <v>260</v>
      </c>
      <c r="D224" s="10" t="s">
        <v>4</v>
      </c>
      <c r="E224" s="10" t="s">
        <v>5</v>
      </c>
      <c r="F224" s="26"/>
      <c r="G224" s="27"/>
      <c r="H224" s="27"/>
      <c r="I224" s="27"/>
      <c r="J224" s="37"/>
      <c r="K224" s="2">
        <f>K225+K248+K252+K256</f>
        <v>58909.66</v>
      </c>
    </row>
    <row r="225" spans="2:11" ht="51">
      <c r="B225" s="41" t="s">
        <v>10</v>
      </c>
      <c r="C225" s="10" t="s">
        <v>260</v>
      </c>
      <c r="D225" s="10" t="s">
        <v>4</v>
      </c>
      <c r="E225" s="10" t="s">
        <v>11</v>
      </c>
      <c r="F225" s="26"/>
      <c r="G225" s="27"/>
      <c r="H225" s="27"/>
      <c r="I225" s="27"/>
      <c r="J225" s="37"/>
      <c r="K225" s="2">
        <f>K226+K236+K242</f>
        <v>20634.12</v>
      </c>
    </row>
    <row r="226" spans="2:11" ht="12.75">
      <c r="B226" s="156" t="s">
        <v>339</v>
      </c>
      <c r="C226" s="144" t="s">
        <v>260</v>
      </c>
      <c r="D226" s="144" t="s">
        <v>4</v>
      </c>
      <c r="E226" s="144" t="s">
        <v>11</v>
      </c>
      <c r="F226" s="208" t="s">
        <v>340</v>
      </c>
      <c r="G226" s="141" t="s">
        <v>52</v>
      </c>
      <c r="H226" s="141" t="s">
        <v>5</v>
      </c>
      <c r="I226" s="141" t="s">
        <v>53</v>
      </c>
      <c r="J226" s="221"/>
      <c r="K226" s="2">
        <f>K227+K232</f>
        <v>15269.92</v>
      </c>
    </row>
    <row r="227" spans="2:11" ht="25.5">
      <c r="B227" s="222" t="s">
        <v>341</v>
      </c>
      <c r="C227" s="144" t="s">
        <v>260</v>
      </c>
      <c r="D227" s="144" t="s">
        <v>4</v>
      </c>
      <c r="E227" s="144" t="s">
        <v>11</v>
      </c>
      <c r="F227" s="208" t="s">
        <v>342</v>
      </c>
      <c r="G227" s="141" t="s">
        <v>52</v>
      </c>
      <c r="H227" s="141" t="s">
        <v>5</v>
      </c>
      <c r="I227" s="141" t="s">
        <v>53</v>
      </c>
      <c r="J227" s="221"/>
      <c r="K227" s="2">
        <f>K228</f>
        <v>14900.92</v>
      </c>
    </row>
    <row r="228" spans="2:11" ht="25.5">
      <c r="B228" s="223" t="s">
        <v>343</v>
      </c>
      <c r="C228" s="144" t="s">
        <v>260</v>
      </c>
      <c r="D228" s="144" t="s">
        <v>4</v>
      </c>
      <c r="E228" s="144" t="s">
        <v>11</v>
      </c>
      <c r="F228" s="208" t="s">
        <v>342</v>
      </c>
      <c r="G228" s="141" t="s">
        <v>52</v>
      </c>
      <c r="H228" s="141" t="s">
        <v>5</v>
      </c>
      <c r="I228" s="141" t="s">
        <v>57</v>
      </c>
      <c r="J228" s="221"/>
      <c r="K228" s="2">
        <f>K229+K230+K231</f>
        <v>14900.92</v>
      </c>
    </row>
    <row r="229" spans="2:11" ht="25.5">
      <c r="B229" s="184" t="s">
        <v>58</v>
      </c>
      <c r="C229" s="144" t="s">
        <v>260</v>
      </c>
      <c r="D229" s="144" t="s">
        <v>4</v>
      </c>
      <c r="E229" s="144" t="s">
        <v>11</v>
      </c>
      <c r="F229" s="208" t="s">
        <v>342</v>
      </c>
      <c r="G229" s="141" t="s">
        <v>52</v>
      </c>
      <c r="H229" s="141" t="s">
        <v>5</v>
      </c>
      <c r="I229" s="141" t="s">
        <v>57</v>
      </c>
      <c r="J229" s="221" t="s">
        <v>59</v>
      </c>
      <c r="K229" s="2">
        <f>12734.12-66.1+326</f>
        <v>12994.02</v>
      </c>
    </row>
    <row r="230" spans="2:11" ht="25.5">
      <c r="B230" s="184" t="s">
        <v>63</v>
      </c>
      <c r="C230" s="144" t="s">
        <v>260</v>
      </c>
      <c r="D230" s="144" t="s">
        <v>4</v>
      </c>
      <c r="E230" s="144" t="s">
        <v>11</v>
      </c>
      <c r="F230" s="208" t="s">
        <v>342</v>
      </c>
      <c r="G230" s="141" t="s">
        <v>52</v>
      </c>
      <c r="H230" s="141" t="s">
        <v>5</v>
      </c>
      <c r="I230" s="141" t="s">
        <v>57</v>
      </c>
      <c r="J230" s="221" t="s">
        <v>64</v>
      </c>
      <c r="K230" s="2">
        <f>866.9+980-220</f>
        <v>1626.9</v>
      </c>
    </row>
    <row r="231" spans="2:11" ht="12.75">
      <c r="B231" s="184" t="s">
        <v>65</v>
      </c>
      <c r="C231" s="144" t="s">
        <v>260</v>
      </c>
      <c r="D231" s="144" t="s">
        <v>4</v>
      </c>
      <c r="E231" s="144" t="s">
        <v>11</v>
      </c>
      <c r="F231" s="208" t="s">
        <v>342</v>
      </c>
      <c r="G231" s="141" t="s">
        <v>52</v>
      </c>
      <c r="H231" s="141" t="s">
        <v>5</v>
      </c>
      <c r="I231" s="141" t="s">
        <v>57</v>
      </c>
      <c r="J231" s="221" t="s">
        <v>66</v>
      </c>
      <c r="K231" s="2">
        <f>60+220</f>
        <v>280</v>
      </c>
    </row>
    <row r="232" spans="2:11" ht="25.5">
      <c r="B232" s="31" t="s">
        <v>452</v>
      </c>
      <c r="C232" s="32" t="s">
        <v>260</v>
      </c>
      <c r="D232" s="32" t="s">
        <v>4</v>
      </c>
      <c r="E232" s="32" t="s">
        <v>11</v>
      </c>
      <c r="F232" s="71" t="s">
        <v>453</v>
      </c>
      <c r="G232" s="72" t="s">
        <v>52</v>
      </c>
      <c r="H232" s="72" t="s">
        <v>5</v>
      </c>
      <c r="I232" s="72" t="s">
        <v>53</v>
      </c>
      <c r="J232" s="33"/>
      <c r="K232" s="15">
        <f>K233</f>
        <v>369</v>
      </c>
    </row>
    <row r="233" spans="2:11" ht="39" customHeight="1">
      <c r="B233" s="56" t="s">
        <v>443</v>
      </c>
      <c r="C233" s="32" t="s">
        <v>260</v>
      </c>
      <c r="D233" s="32" t="s">
        <v>4</v>
      </c>
      <c r="E233" s="32" t="s">
        <v>11</v>
      </c>
      <c r="F233" s="71" t="s">
        <v>453</v>
      </c>
      <c r="G233" s="72" t="s">
        <v>52</v>
      </c>
      <c r="H233" s="72" t="s">
        <v>5</v>
      </c>
      <c r="I233" s="72" t="s">
        <v>444</v>
      </c>
      <c r="J233" s="33"/>
      <c r="K233" s="15">
        <f>K234+K235</f>
        <v>369</v>
      </c>
    </row>
    <row r="234" spans="2:11" ht="36" customHeight="1">
      <c r="B234" s="31" t="s">
        <v>58</v>
      </c>
      <c r="C234" s="32" t="s">
        <v>260</v>
      </c>
      <c r="D234" s="32" t="s">
        <v>4</v>
      </c>
      <c r="E234" s="32" t="s">
        <v>11</v>
      </c>
      <c r="F234" s="71" t="s">
        <v>453</v>
      </c>
      <c r="G234" s="72" t="s">
        <v>52</v>
      </c>
      <c r="H234" s="72" t="s">
        <v>5</v>
      </c>
      <c r="I234" s="72" t="s">
        <v>444</v>
      </c>
      <c r="J234" s="33" t="s">
        <v>59</v>
      </c>
      <c r="K234" s="15">
        <v>268</v>
      </c>
    </row>
    <row r="235" spans="2:11" ht="32.25" customHeight="1">
      <c r="B235" s="31" t="s">
        <v>63</v>
      </c>
      <c r="C235" s="32" t="s">
        <v>260</v>
      </c>
      <c r="D235" s="32" t="s">
        <v>4</v>
      </c>
      <c r="E235" s="32" t="s">
        <v>11</v>
      </c>
      <c r="F235" s="71" t="s">
        <v>453</v>
      </c>
      <c r="G235" s="72" t="s">
        <v>52</v>
      </c>
      <c r="H235" s="72" t="s">
        <v>5</v>
      </c>
      <c r="I235" s="72" t="s">
        <v>444</v>
      </c>
      <c r="J235" s="33" t="s">
        <v>64</v>
      </c>
      <c r="K235" s="15">
        <v>101</v>
      </c>
    </row>
    <row r="236" spans="2:11" ht="16.5" customHeight="1">
      <c r="B236" s="184" t="s">
        <v>71</v>
      </c>
      <c r="C236" s="144" t="s">
        <v>260</v>
      </c>
      <c r="D236" s="144" t="s">
        <v>4</v>
      </c>
      <c r="E236" s="144" t="s">
        <v>11</v>
      </c>
      <c r="F236" s="208" t="s">
        <v>72</v>
      </c>
      <c r="G236" s="141" t="s">
        <v>52</v>
      </c>
      <c r="H236" s="141" t="s">
        <v>5</v>
      </c>
      <c r="I236" s="141" t="s">
        <v>53</v>
      </c>
      <c r="J236" s="37"/>
      <c r="K236" s="2">
        <f>K237+K240</f>
        <v>4531.2</v>
      </c>
    </row>
    <row r="237" spans="2:11" ht="76.5">
      <c r="B237" s="41" t="s">
        <v>68</v>
      </c>
      <c r="C237" s="144" t="s">
        <v>260</v>
      </c>
      <c r="D237" s="144" t="s">
        <v>4</v>
      </c>
      <c r="E237" s="144" t="s">
        <v>11</v>
      </c>
      <c r="F237" s="208" t="s">
        <v>72</v>
      </c>
      <c r="G237" s="141" t="s">
        <v>52</v>
      </c>
      <c r="H237" s="141" t="s">
        <v>5</v>
      </c>
      <c r="I237" s="27" t="s">
        <v>69</v>
      </c>
      <c r="J237" s="37"/>
      <c r="K237" s="2">
        <f>K238+K239</f>
        <v>583.8</v>
      </c>
    </row>
    <row r="238" spans="2:11" ht="25.5">
      <c r="B238" s="9" t="s">
        <v>58</v>
      </c>
      <c r="C238" s="144" t="s">
        <v>260</v>
      </c>
      <c r="D238" s="144" t="s">
        <v>4</v>
      </c>
      <c r="E238" s="144" t="s">
        <v>11</v>
      </c>
      <c r="F238" s="208" t="s">
        <v>72</v>
      </c>
      <c r="G238" s="141" t="s">
        <v>52</v>
      </c>
      <c r="H238" s="141" t="s">
        <v>5</v>
      </c>
      <c r="I238" s="27" t="s">
        <v>69</v>
      </c>
      <c r="J238" s="37" t="s">
        <v>59</v>
      </c>
      <c r="K238" s="2">
        <f>583.8-193.8</f>
        <v>389.99999999999994</v>
      </c>
    </row>
    <row r="239" spans="2:11" ht="25.5">
      <c r="B239" s="9" t="s">
        <v>63</v>
      </c>
      <c r="C239" s="144" t="s">
        <v>260</v>
      </c>
      <c r="D239" s="144" t="s">
        <v>4</v>
      </c>
      <c r="E239" s="144" t="s">
        <v>11</v>
      </c>
      <c r="F239" s="208" t="s">
        <v>72</v>
      </c>
      <c r="G239" s="141" t="s">
        <v>52</v>
      </c>
      <c r="H239" s="141" t="s">
        <v>5</v>
      </c>
      <c r="I239" s="27" t="s">
        <v>69</v>
      </c>
      <c r="J239" s="37" t="s">
        <v>64</v>
      </c>
      <c r="K239" s="2">
        <v>193.8</v>
      </c>
    </row>
    <row r="240" spans="2:11" ht="60" customHeight="1">
      <c r="B240" s="39" t="s">
        <v>298</v>
      </c>
      <c r="C240" s="144" t="s">
        <v>260</v>
      </c>
      <c r="D240" s="144" t="s">
        <v>4</v>
      </c>
      <c r="E240" s="144" t="s">
        <v>11</v>
      </c>
      <c r="F240" s="208" t="s">
        <v>72</v>
      </c>
      <c r="G240" s="141" t="s">
        <v>52</v>
      </c>
      <c r="H240" s="141" t="s">
        <v>5</v>
      </c>
      <c r="I240" s="130" t="s">
        <v>299</v>
      </c>
      <c r="J240" s="37"/>
      <c r="K240" s="2">
        <f>K241</f>
        <v>3947.4</v>
      </c>
    </row>
    <row r="241" spans="2:11" ht="25.5">
      <c r="B241" s="9" t="s">
        <v>58</v>
      </c>
      <c r="C241" s="144" t="s">
        <v>260</v>
      </c>
      <c r="D241" s="144" t="s">
        <v>4</v>
      </c>
      <c r="E241" s="144" t="s">
        <v>11</v>
      </c>
      <c r="F241" s="208" t="s">
        <v>72</v>
      </c>
      <c r="G241" s="141" t="s">
        <v>52</v>
      </c>
      <c r="H241" s="141" t="s">
        <v>5</v>
      </c>
      <c r="I241" s="84" t="s">
        <v>299</v>
      </c>
      <c r="J241" s="37" t="s">
        <v>59</v>
      </c>
      <c r="K241" s="2">
        <v>3947.4</v>
      </c>
    </row>
    <row r="242" spans="2:11" ht="50.25" customHeight="1">
      <c r="B242" s="117" t="s">
        <v>547</v>
      </c>
      <c r="C242" s="144" t="s">
        <v>260</v>
      </c>
      <c r="D242" s="144" t="s">
        <v>4</v>
      </c>
      <c r="E242" s="144" t="s">
        <v>11</v>
      </c>
      <c r="F242" s="359" t="s">
        <v>522</v>
      </c>
      <c r="G242" s="141" t="s">
        <v>52</v>
      </c>
      <c r="H242" s="141" t="s">
        <v>5</v>
      </c>
      <c r="I242" s="209" t="s">
        <v>53</v>
      </c>
      <c r="J242" s="37"/>
      <c r="K242" s="2">
        <f>K243</f>
        <v>833</v>
      </c>
    </row>
    <row r="243" spans="2:11" ht="25.5">
      <c r="B243" s="117" t="s">
        <v>523</v>
      </c>
      <c r="C243" s="144" t="s">
        <v>260</v>
      </c>
      <c r="D243" s="144" t="s">
        <v>4</v>
      </c>
      <c r="E243" s="144" t="s">
        <v>11</v>
      </c>
      <c r="F243" s="359" t="s">
        <v>522</v>
      </c>
      <c r="G243" s="141" t="s">
        <v>55</v>
      </c>
      <c r="H243" s="141" t="s">
        <v>5</v>
      </c>
      <c r="I243" s="209" t="s">
        <v>53</v>
      </c>
      <c r="J243" s="37"/>
      <c r="K243" s="2">
        <f>K244</f>
        <v>833</v>
      </c>
    </row>
    <row r="244" spans="2:11" ht="38.25">
      <c r="B244" s="117" t="s">
        <v>527</v>
      </c>
      <c r="C244" s="144" t="s">
        <v>260</v>
      </c>
      <c r="D244" s="144" t="s">
        <v>4</v>
      </c>
      <c r="E244" s="144" t="s">
        <v>11</v>
      </c>
      <c r="F244" s="368" t="s">
        <v>522</v>
      </c>
      <c r="G244" s="369" t="s">
        <v>55</v>
      </c>
      <c r="H244" s="369" t="s">
        <v>33</v>
      </c>
      <c r="I244" s="51" t="s">
        <v>53</v>
      </c>
      <c r="J244" s="37"/>
      <c r="K244" s="2">
        <f>K245</f>
        <v>833</v>
      </c>
    </row>
    <row r="245" spans="2:11" ht="76.5">
      <c r="B245" s="9" t="s">
        <v>301</v>
      </c>
      <c r="C245" s="144" t="s">
        <v>260</v>
      </c>
      <c r="D245" s="144" t="s">
        <v>4</v>
      </c>
      <c r="E245" s="144" t="s">
        <v>11</v>
      </c>
      <c r="F245" s="368" t="s">
        <v>522</v>
      </c>
      <c r="G245" s="369" t="s">
        <v>55</v>
      </c>
      <c r="H245" s="369" t="s">
        <v>33</v>
      </c>
      <c r="I245" s="27" t="s">
        <v>396</v>
      </c>
      <c r="J245" s="37"/>
      <c r="K245" s="2">
        <f>K246+K247</f>
        <v>833</v>
      </c>
    </row>
    <row r="246" spans="2:11" ht="25.5">
      <c r="B246" s="9" t="s">
        <v>58</v>
      </c>
      <c r="C246" s="144" t="s">
        <v>260</v>
      </c>
      <c r="D246" s="144" t="s">
        <v>4</v>
      </c>
      <c r="E246" s="144" t="s">
        <v>11</v>
      </c>
      <c r="F246" s="368" t="s">
        <v>522</v>
      </c>
      <c r="G246" s="369" t="s">
        <v>55</v>
      </c>
      <c r="H246" s="369" t="s">
        <v>33</v>
      </c>
      <c r="I246" s="27" t="s">
        <v>396</v>
      </c>
      <c r="J246" s="37" t="s">
        <v>59</v>
      </c>
      <c r="K246" s="2">
        <v>591</v>
      </c>
    </row>
    <row r="247" spans="2:11" ht="25.5">
      <c r="B247" s="9" t="s">
        <v>63</v>
      </c>
      <c r="C247" s="144" t="s">
        <v>260</v>
      </c>
      <c r="D247" s="144" t="s">
        <v>4</v>
      </c>
      <c r="E247" s="144" t="s">
        <v>11</v>
      </c>
      <c r="F247" s="368" t="s">
        <v>522</v>
      </c>
      <c r="G247" s="369" t="s">
        <v>55</v>
      </c>
      <c r="H247" s="369" t="s">
        <v>33</v>
      </c>
      <c r="I247" s="27" t="s">
        <v>396</v>
      </c>
      <c r="J247" s="37" t="s">
        <v>64</v>
      </c>
      <c r="K247" s="2">
        <v>242</v>
      </c>
    </row>
    <row r="248" spans="2:11" ht="12.75">
      <c r="B248" s="9" t="s">
        <v>12</v>
      </c>
      <c r="C248" s="10" t="s">
        <v>260</v>
      </c>
      <c r="D248" s="37" t="s">
        <v>4</v>
      </c>
      <c r="E248" s="37" t="s">
        <v>13</v>
      </c>
      <c r="F248" s="26"/>
      <c r="G248" s="27"/>
      <c r="H248" s="27"/>
      <c r="I248" s="27"/>
      <c r="J248" s="43"/>
      <c r="K248" s="2">
        <f>K249</f>
        <v>7.1</v>
      </c>
    </row>
    <row r="249" spans="2:11" ht="12.75">
      <c r="B249" s="9" t="s">
        <v>71</v>
      </c>
      <c r="C249" s="10" t="s">
        <v>260</v>
      </c>
      <c r="D249" s="37" t="s">
        <v>4</v>
      </c>
      <c r="E249" s="37" t="s">
        <v>13</v>
      </c>
      <c r="F249" s="26" t="s">
        <v>72</v>
      </c>
      <c r="G249" s="27" t="s">
        <v>52</v>
      </c>
      <c r="H249" s="27" t="s">
        <v>5</v>
      </c>
      <c r="I249" s="27" t="s">
        <v>53</v>
      </c>
      <c r="J249" s="43"/>
      <c r="K249" s="2">
        <f>K250</f>
        <v>7.1</v>
      </c>
    </row>
    <row r="250" spans="2:11" ht="38.25">
      <c r="B250" s="39" t="s">
        <v>73</v>
      </c>
      <c r="C250" s="10" t="s">
        <v>260</v>
      </c>
      <c r="D250" s="37" t="s">
        <v>4</v>
      </c>
      <c r="E250" s="37" t="s">
        <v>13</v>
      </c>
      <c r="F250" s="26" t="s">
        <v>72</v>
      </c>
      <c r="G250" s="27" t="s">
        <v>52</v>
      </c>
      <c r="H250" s="27" t="s">
        <v>5</v>
      </c>
      <c r="I250" s="27" t="s">
        <v>74</v>
      </c>
      <c r="J250" s="43"/>
      <c r="K250" s="2">
        <f>K251</f>
        <v>7.1</v>
      </c>
    </row>
    <row r="251" spans="2:11" ht="25.5">
      <c r="B251" s="9" t="s">
        <v>63</v>
      </c>
      <c r="C251" s="10" t="s">
        <v>260</v>
      </c>
      <c r="D251" s="37" t="s">
        <v>4</v>
      </c>
      <c r="E251" s="37" t="s">
        <v>13</v>
      </c>
      <c r="F251" s="26" t="s">
        <v>72</v>
      </c>
      <c r="G251" s="27" t="s">
        <v>52</v>
      </c>
      <c r="H251" s="27" t="s">
        <v>5</v>
      </c>
      <c r="I251" s="27" t="s">
        <v>74</v>
      </c>
      <c r="J251" s="43">
        <v>240</v>
      </c>
      <c r="K251" s="2">
        <v>7.1</v>
      </c>
    </row>
    <row r="252" spans="2:11" ht="12.75">
      <c r="B252" s="9" t="s">
        <v>16</v>
      </c>
      <c r="C252" s="10" t="s">
        <v>260</v>
      </c>
      <c r="D252" s="10" t="s">
        <v>4</v>
      </c>
      <c r="E252" s="10" t="s">
        <v>17</v>
      </c>
      <c r="F252" s="26"/>
      <c r="G252" s="27"/>
      <c r="H252" s="27"/>
      <c r="I252" s="27"/>
      <c r="J252" s="37"/>
      <c r="K252" s="2">
        <f>K253</f>
        <v>100</v>
      </c>
    </row>
    <row r="253" spans="2:11" ht="12.75">
      <c r="B253" s="9" t="s">
        <v>75</v>
      </c>
      <c r="C253" s="10" t="s">
        <v>260</v>
      </c>
      <c r="D253" s="10" t="s">
        <v>4</v>
      </c>
      <c r="E253" s="10" t="s">
        <v>17</v>
      </c>
      <c r="F253" s="26" t="s">
        <v>76</v>
      </c>
      <c r="G253" s="27" t="s">
        <v>52</v>
      </c>
      <c r="H253" s="27" t="s">
        <v>5</v>
      </c>
      <c r="I253" s="27" t="s">
        <v>53</v>
      </c>
      <c r="J253" s="37"/>
      <c r="K253" s="2">
        <f>K254</f>
        <v>100</v>
      </c>
    </row>
    <row r="254" spans="2:11" ht="25.5">
      <c r="B254" s="9" t="s">
        <v>77</v>
      </c>
      <c r="C254" s="10" t="s">
        <v>260</v>
      </c>
      <c r="D254" s="10" t="s">
        <v>4</v>
      </c>
      <c r="E254" s="10" t="s">
        <v>17</v>
      </c>
      <c r="F254" s="26" t="s">
        <v>76</v>
      </c>
      <c r="G254" s="27" t="s">
        <v>78</v>
      </c>
      <c r="H254" s="27" t="s">
        <v>5</v>
      </c>
      <c r="I254" s="27" t="s">
        <v>53</v>
      </c>
      <c r="J254" s="37"/>
      <c r="K254" s="2">
        <f>K255</f>
        <v>100</v>
      </c>
    </row>
    <row r="255" spans="2:11" ht="12.75">
      <c r="B255" s="9" t="s">
        <v>79</v>
      </c>
      <c r="C255" s="10" t="s">
        <v>260</v>
      </c>
      <c r="D255" s="10" t="s">
        <v>4</v>
      </c>
      <c r="E255" s="10" t="s">
        <v>17</v>
      </c>
      <c r="F255" s="26" t="s">
        <v>76</v>
      </c>
      <c r="G255" s="27" t="s">
        <v>78</v>
      </c>
      <c r="H255" s="27" t="s">
        <v>5</v>
      </c>
      <c r="I255" s="27" t="s">
        <v>53</v>
      </c>
      <c r="J255" s="37" t="s">
        <v>80</v>
      </c>
      <c r="K255" s="2">
        <v>100</v>
      </c>
    </row>
    <row r="256" spans="2:11" ht="12.75">
      <c r="B256" s="195" t="s">
        <v>18</v>
      </c>
      <c r="C256" s="10" t="s">
        <v>260</v>
      </c>
      <c r="D256" s="37" t="s">
        <v>4</v>
      </c>
      <c r="E256" s="37" t="s">
        <v>19</v>
      </c>
      <c r="F256" s="26"/>
      <c r="G256" s="27"/>
      <c r="H256" s="27"/>
      <c r="I256" s="27"/>
      <c r="J256" s="37"/>
      <c r="K256" s="2">
        <f>K257+K280+K285+K292+K271+K308+K303</f>
        <v>38168.44</v>
      </c>
    </row>
    <row r="257" spans="2:11" ht="38.25">
      <c r="B257" s="184" t="s">
        <v>91</v>
      </c>
      <c r="C257" s="13" t="s">
        <v>260</v>
      </c>
      <c r="D257" s="37" t="s">
        <v>4</v>
      </c>
      <c r="E257" s="37" t="s">
        <v>19</v>
      </c>
      <c r="F257" s="26" t="s">
        <v>92</v>
      </c>
      <c r="G257" s="27" t="s">
        <v>52</v>
      </c>
      <c r="H257" s="27" t="s">
        <v>5</v>
      </c>
      <c r="I257" s="27" t="s">
        <v>53</v>
      </c>
      <c r="J257" s="37"/>
      <c r="K257" s="2">
        <f>K258+K265</f>
        <v>20283.1</v>
      </c>
    </row>
    <row r="258" spans="2:11" ht="38.25">
      <c r="B258" s="157" t="s">
        <v>93</v>
      </c>
      <c r="C258" s="10" t="s">
        <v>260</v>
      </c>
      <c r="D258" s="37" t="s">
        <v>4</v>
      </c>
      <c r="E258" s="37" t="s">
        <v>19</v>
      </c>
      <c r="F258" s="26" t="s">
        <v>92</v>
      </c>
      <c r="G258" s="27" t="s">
        <v>52</v>
      </c>
      <c r="H258" s="27" t="s">
        <v>4</v>
      </c>
      <c r="I258" s="27" t="s">
        <v>53</v>
      </c>
      <c r="J258" s="37"/>
      <c r="K258" s="2">
        <f>K259+K261+K263</f>
        <v>18702.3</v>
      </c>
    </row>
    <row r="259" spans="2:11" ht="25.5">
      <c r="B259" s="9" t="s">
        <v>114</v>
      </c>
      <c r="C259" s="37" t="s">
        <v>260</v>
      </c>
      <c r="D259" s="10" t="s">
        <v>4</v>
      </c>
      <c r="E259" s="11" t="s">
        <v>19</v>
      </c>
      <c r="F259" s="26" t="s">
        <v>92</v>
      </c>
      <c r="G259" s="27" t="s">
        <v>52</v>
      </c>
      <c r="H259" s="27" t="s">
        <v>4</v>
      </c>
      <c r="I259" s="27" t="s">
        <v>98</v>
      </c>
      <c r="J259" s="37"/>
      <c r="K259" s="2">
        <f>K260</f>
        <v>9000</v>
      </c>
    </row>
    <row r="260" spans="2:11" ht="21" customHeight="1">
      <c r="B260" s="41" t="s">
        <v>96</v>
      </c>
      <c r="C260" s="37" t="s">
        <v>260</v>
      </c>
      <c r="D260" s="10" t="s">
        <v>4</v>
      </c>
      <c r="E260" s="11" t="s">
        <v>19</v>
      </c>
      <c r="F260" s="26" t="s">
        <v>92</v>
      </c>
      <c r="G260" s="27" t="s">
        <v>52</v>
      </c>
      <c r="H260" s="27" t="s">
        <v>4</v>
      </c>
      <c r="I260" s="27" t="s">
        <v>98</v>
      </c>
      <c r="J260" s="37" t="s">
        <v>97</v>
      </c>
      <c r="K260" s="2">
        <v>9000</v>
      </c>
    </row>
    <row r="261" spans="2:11" ht="76.5">
      <c r="B261" s="48" t="s">
        <v>94</v>
      </c>
      <c r="C261" s="10" t="s">
        <v>260</v>
      </c>
      <c r="D261" s="37" t="s">
        <v>4</v>
      </c>
      <c r="E261" s="37" t="s">
        <v>19</v>
      </c>
      <c r="F261" s="26" t="s">
        <v>92</v>
      </c>
      <c r="G261" s="27" t="s">
        <v>52</v>
      </c>
      <c r="H261" s="27" t="s">
        <v>4</v>
      </c>
      <c r="I261" s="27" t="s">
        <v>95</v>
      </c>
      <c r="J261" s="37"/>
      <c r="K261" s="2">
        <f>K262</f>
        <v>3500</v>
      </c>
    </row>
    <row r="262" spans="2:11" ht="12.75">
      <c r="B262" s="41" t="s">
        <v>96</v>
      </c>
      <c r="C262" s="37" t="s">
        <v>260</v>
      </c>
      <c r="D262" s="10" t="s">
        <v>4</v>
      </c>
      <c r="E262" s="11" t="s">
        <v>19</v>
      </c>
      <c r="F262" s="26" t="s">
        <v>92</v>
      </c>
      <c r="G262" s="27" t="s">
        <v>52</v>
      </c>
      <c r="H262" s="27" t="s">
        <v>4</v>
      </c>
      <c r="I262" s="27" t="s">
        <v>95</v>
      </c>
      <c r="J262" s="37" t="s">
        <v>97</v>
      </c>
      <c r="K262" s="2">
        <f>4810.8-1300.8-10</f>
        <v>3500</v>
      </c>
    </row>
    <row r="263" spans="2:11" ht="51">
      <c r="B263" s="39" t="s">
        <v>298</v>
      </c>
      <c r="C263" s="37" t="s">
        <v>260</v>
      </c>
      <c r="D263" s="10" t="s">
        <v>4</v>
      </c>
      <c r="E263" s="11" t="s">
        <v>19</v>
      </c>
      <c r="F263" s="26" t="s">
        <v>92</v>
      </c>
      <c r="G263" s="27" t="s">
        <v>52</v>
      </c>
      <c r="H263" s="27" t="s">
        <v>4</v>
      </c>
      <c r="I263" s="34" t="s">
        <v>299</v>
      </c>
      <c r="J263" s="37"/>
      <c r="K263" s="2">
        <f>K264</f>
        <v>6202.3</v>
      </c>
    </row>
    <row r="264" spans="2:11" ht="12.75">
      <c r="B264" s="39" t="s">
        <v>70</v>
      </c>
      <c r="C264" s="37" t="s">
        <v>260</v>
      </c>
      <c r="D264" s="10" t="s">
        <v>4</v>
      </c>
      <c r="E264" s="11" t="s">
        <v>19</v>
      </c>
      <c r="F264" s="26" t="s">
        <v>92</v>
      </c>
      <c r="G264" s="27" t="s">
        <v>52</v>
      </c>
      <c r="H264" s="27" t="s">
        <v>4</v>
      </c>
      <c r="I264" s="54" t="s">
        <v>299</v>
      </c>
      <c r="J264" s="37" t="s">
        <v>97</v>
      </c>
      <c r="K264" s="2">
        <v>6202.3</v>
      </c>
    </row>
    <row r="265" spans="2:11" ht="25.5">
      <c r="B265" s="9" t="s">
        <v>67</v>
      </c>
      <c r="C265" s="37" t="s">
        <v>260</v>
      </c>
      <c r="D265" s="10" t="s">
        <v>4</v>
      </c>
      <c r="E265" s="11" t="s">
        <v>19</v>
      </c>
      <c r="F265" s="26" t="s">
        <v>92</v>
      </c>
      <c r="G265" s="27" t="s">
        <v>52</v>
      </c>
      <c r="H265" s="27" t="s">
        <v>7</v>
      </c>
      <c r="I265" s="27" t="s">
        <v>53</v>
      </c>
      <c r="J265" s="37"/>
      <c r="K265" s="2">
        <f>K266+K269+K270</f>
        <v>1580.8</v>
      </c>
    </row>
    <row r="266" spans="2:11" ht="76.5">
      <c r="B266" s="48" t="s">
        <v>94</v>
      </c>
      <c r="C266" s="37" t="s">
        <v>260</v>
      </c>
      <c r="D266" s="10" t="s">
        <v>4</v>
      </c>
      <c r="E266" s="10" t="s">
        <v>19</v>
      </c>
      <c r="F266" s="51" t="s">
        <v>92</v>
      </c>
      <c r="G266" s="51" t="s">
        <v>52</v>
      </c>
      <c r="H266" s="51" t="s">
        <v>7</v>
      </c>
      <c r="I266" s="55" t="s">
        <v>95</v>
      </c>
      <c r="J266" s="37"/>
      <c r="K266" s="2">
        <f>K267+K268</f>
        <v>1310.8</v>
      </c>
    </row>
    <row r="267" spans="2:11" ht="25.5">
      <c r="B267" s="9" t="s">
        <v>63</v>
      </c>
      <c r="C267" s="37" t="s">
        <v>260</v>
      </c>
      <c r="D267" s="10" t="s">
        <v>4</v>
      </c>
      <c r="E267" s="10" t="s">
        <v>19</v>
      </c>
      <c r="F267" s="11" t="s">
        <v>92</v>
      </c>
      <c r="G267" s="12" t="s">
        <v>52</v>
      </c>
      <c r="H267" s="12" t="s">
        <v>7</v>
      </c>
      <c r="I267" s="34" t="s">
        <v>95</v>
      </c>
      <c r="J267" s="37" t="s">
        <v>64</v>
      </c>
      <c r="K267" s="2">
        <v>1300.8</v>
      </c>
    </row>
    <row r="268" spans="2:11" ht="12.75">
      <c r="B268" s="48" t="s">
        <v>65</v>
      </c>
      <c r="C268" s="37" t="s">
        <v>260</v>
      </c>
      <c r="D268" s="10" t="s">
        <v>4</v>
      </c>
      <c r="E268" s="10" t="s">
        <v>19</v>
      </c>
      <c r="F268" s="11" t="s">
        <v>92</v>
      </c>
      <c r="G268" s="12" t="s">
        <v>52</v>
      </c>
      <c r="H268" s="12" t="s">
        <v>7</v>
      </c>
      <c r="I268" s="34" t="s">
        <v>95</v>
      </c>
      <c r="J268" s="37" t="s">
        <v>66</v>
      </c>
      <c r="K268" s="2">
        <v>10</v>
      </c>
    </row>
    <row r="269" spans="2:11" ht="25.5">
      <c r="B269" s="9" t="s">
        <v>63</v>
      </c>
      <c r="C269" s="37" t="s">
        <v>260</v>
      </c>
      <c r="D269" s="10" t="s">
        <v>4</v>
      </c>
      <c r="E269" s="11" t="s">
        <v>19</v>
      </c>
      <c r="F269" s="11" t="s">
        <v>92</v>
      </c>
      <c r="G269" s="12" t="s">
        <v>52</v>
      </c>
      <c r="H269" s="12" t="s">
        <v>7</v>
      </c>
      <c r="I269" s="27" t="s">
        <v>98</v>
      </c>
      <c r="J269" s="37" t="s">
        <v>64</v>
      </c>
      <c r="K269" s="2">
        <v>250</v>
      </c>
    </row>
    <row r="270" spans="2:11" ht="12.75">
      <c r="B270" s="52" t="s">
        <v>65</v>
      </c>
      <c r="C270" s="37" t="s">
        <v>260</v>
      </c>
      <c r="D270" s="10" t="s">
        <v>4</v>
      </c>
      <c r="E270" s="11" t="s">
        <v>19</v>
      </c>
      <c r="F270" s="11" t="s">
        <v>92</v>
      </c>
      <c r="G270" s="12" t="s">
        <v>52</v>
      </c>
      <c r="H270" s="12" t="s">
        <v>7</v>
      </c>
      <c r="I270" s="27" t="s">
        <v>98</v>
      </c>
      <c r="J270" s="37" t="s">
        <v>66</v>
      </c>
      <c r="K270" s="2">
        <v>20</v>
      </c>
    </row>
    <row r="271" spans="2:11" ht="38.25">
      <c r="B271" s="48" t="s">
        <v>285</v>
      </c>
      <c r="C271" s="37" t="s">
        <v>260</v>
      </c>
      <c r="D271" s="10" t="s">
        <v>4</v>
      </c>
      <c r="E271" s="11" t="s">
        <v>19</v>
      </c>
      <c r="F271" s="11" t="s">
        <v>286</v>
      </c>
      <c r="G271" s="12" t="s">
        <v>52</v>
      </c>
      <c r="H271" s="12" t="s">
        <v>5</v>
      </c>
      <c r="I271" s="27" t="s">
        <v>53</v>
      </c>
      <c r="J271" s="37"/>
      <c r="K271" s="2">
        <f>K272+K275</f>
        <v>9666.7</v>
      </c>
    </row>
    <row r="272" spans="2:11" ht="25.5">
      <c r="B272" s="9" t="s">
        <v>67</v>
      </c>
      <c r="C272" s="37" t="s">
        <v>260</v>
      </c>
      <c r="D272" s="10" t="s">
        <v>4</v>
      </c>
      <c r="E272" s="11" t="s">
        <v>19</v>
      </c>
      <c r="F272" s="11" t="s">
        <v>286</v>
      </c>
      <c r="G272" s="12" t="s">
        <v>52</v>
      </c>
      <c r="H272" s="12" t="s">
        <v>4</v>
      </c>
      <c r="I272" s="27" t="s">
        <v>53</v>
      </c>
      <c r="J272" s="37"/>
      <c r="K272" s="2">
        <f>K273+K274</f>
        <v>755</v>
      </c>
    </row>
    <row r="273" spans="2:11" ht="25.5">
      <c r="B273" s="9" t="s">
        <v>63</v>
      </c>
      <c r="C273" s="37" t="s">
        <v>260</v>
      </c>
      <c r="D273" s="10" t="s">
        <v>4</v>
      </c>
      <c r="E273" s="11" t="s">
        <v>19</v>
      </c>
      <c r="F273" s="11" t="s">
        <v>286</v>
      </c>
      <c r="G273" s="12" t="s">
        <v>52</v>
      </c>
      <c r="H273" s="12" t="s">
        <v>4</v>
      </c>
      <c r="I273" s="27" t="s">
        <v>100</v>
      </c>
      <c r="J273" s="37" t="s">
        <v>64</v>
      </c>
      <c r="K273" s="2">
        <f>450+300</f>
        <v>750</v>
      </c>
    </row>
    <row r="274" spans="2:11" ht="12.75">
      <c r="B274" s="48" t="s">
        <v>65</v>
      </c>
      <c r="C274" s="37" t="s">
        <v>260</v>
      </c>
      <c r="D274" s="10" t="s">
        <v>4</v>
      </c>
      <c r="E274" s="11" t="s">
        <v>19</v>
      </c>
      <c r="F274" s="11" t="s">
        <v>286</v>
      </c>
      <c r="G274" s="12" t="s">
        <v>52</v>
      </c>
      <c r="H274" s="12" t="s">
        <v>4</v>
      </c>
      <c r="I274" s="27" t="s">
        <v>100</v>
      </c>
      <c r="J274" s="37" t="s">
        <v>66</v>
      </c>
      <c r="K274" s="2">
        <v>5</v>
      </c>
    </row>
    <row r="275" spans="2:11" ht="31.5" customHeight="1">
      <c r="B275" s="9" t="s">
        <v>93</v>
      </c>
      <c r="C275" s="37" t="s">
        <v>260</v>
      </c>
      <c r="D275" s="10" t="s">
        <v>4</v>
      </c>
      <c r="E275" s="11" t="s">
        <v>19</v>
      </c>
      <c r="F275" s="11" t="s">
        <v>286</v>
      </c>
      <c r="G275" s="12" t="s">
        <v>52</v>
      </c>
      <c r="H275" s="12" t="s">
        <v>7</v>
      </c>
      <c r="I275" s="27" t="s">
        <v>53</v>
      </c>
      <c r="J275" s="37"/>
      <c r="K275" s="2">
        <f>K276+K278</f>
        <v>8911.7</v>
      </c>
    </row>
    <row r="276" spans="2:11" ht="25.5">
      <c r="B276" s="184" t="s">
        <v>114</v>
      </c>
      <c r="C276" s="150" t="s">
        <v>260</v>
      </c>
      <c r="D276" s="32" t="s">
        <v>4</v>
      </c>
      <c r="E276" s="57" t="s">
        <v>19</v>
      </c>
      <c r="F276" s="57" t="s">
        <v>286</v>
      </c>
      <c r="G276" s="58" t="s">
        <v>52</v>
      </c>
      <c r="H276" s="58" t="s">
        <v>7</v>
      </c>
      <c r="I276" s="72" t="s">
        <v>100</v>
      </c>
      <c r="J276" s="37"/>
      <c r="K276" s="2">
        <f>K277</f>
        <v>6977.6</v>
      </c>
    </row>
    <row r="277" spans="2:11" ht="12.75">
      <c r="B277" s="41" t="s">
        <v>96</v>
      </c>
      <c r="C277" s="37" t="s">
        <v>260</v>
      </c>
      <c r="D277" s="10" t="s">
        <v>4</v>
      </c>
      <c r="E277" s="11" t="s">
        <v>19</v>
      </c>
      <c r="F277" s="11" t="s">
        <v>286</v>
      </c>
      <c r="G277" s="12" t="s">
        <v>52</v>
      </c>
      <c r="H277" s="12" t="s">
        <v>7</v>
      </c>
      <c r="I277" s="27" t="s">
        <v>100</v>
      </c>
      <c r="J277" s="37" t="s">
        <v>97</v>
      </c>
      <c r="K277" s="2">
        <f>7277.6-300</f>
        <v>6977.6</v>
      </c>
    </row>
    <row r="278" spans="2:11" ht="51">
      <c r="B278" s="156" t="s">
        <v>298</v>
      </c>
      <c r="C278" s="150" t="s">
        <v>260</v>
      </c>
      <c r="D278" s="32" t="s">
        <v>4</v>
      </c>
      <c r="E278" s="57" t="s">
        <v>19</v>
      </c>
      <c r="F278" s="57" t="s">
        <v>286</v>
      </c>
      <c r="G278" s="58" t="s">
        <v>52</v>
      </c>
      <c r="H278" s="58" t="s">
        <v>7</v>
      </c>
      <c r="I278" s="72" t="s">
        <v>299</v>
      </c>
      <c r="J278" s="33"/>
      <c r="K278" s="15">
        <f>K279</f>
        <v>1934.1</v>
      </c>
    </row>
    <row r="279" spans="2:11" ht="12.75">
      <c r="B279" s="41" t="s">
        <v>96</v>
      </c>
      <c r="C279" s="150" t="s">
        <v>260</v>
      </c>
      <c r="D279" s="32" t="s">
        <v>4</v>
      </c>
      <c r="E279" s="57" t="s">
        <v>19</v>
      </c>
      <c r="F279" s="57" t="s">
        <v>286</v>
      </c>
      <c r="G279" s="58" t="s">
        <v>52</v>
      </c>
      <c r="H279" s="58" t="s">
        <v>7</v>
      </c>
      <c r="I279" s="72" t="s">
        <v>299</v>
      </c>
      <c r="J279" s="33" t="s">
        <v>97</v>
      </c>
      <c r="K279" s="15">
        <v>1934.1</v>
      </c>
    </row>
    <row r="280" spans="2:11" ht="71.25" customHeight="1">
      <c r="B280" s="227" t="s">
        <v>509</v>
      </c>
      <c r="C280" s="37" t="s">
        <v>260</v>
      </c>
      <c r="D280" s="10" t="s">
        <v>4</v>
      </c>
      <c r="E280" s="11" t="s">
        <v>19</v>
      </c>
      <c r="F280" s="359" t="s">
        <v>492</v>
      </c>
      <c r="G280" s="141" t="s">
        <v>52</v>
      </c>
      <c r="H280" s="141" t="s">
        <v>5</v>
      </c>
      <c r="I280" s="209" t="s">
        <v>53</v>
      </c>
      <c r="J280" s="37"/>
      <c r="K280" s="2">
        <f>K281</f>
        <v>6548.99</v>
      </c>
    </row>
    <row r="281" spans="2:11" ht="38.25">
      <c r="B281" s="227" t="s">
        <v>493</v>
      </c>
      <c r="C281" s="37" t="s">
        <v>260</v>
      </c>
      <c r="D281" s="37" t="s">
        <v>4</v>
      </c>
      <c r="E281" s="37" t="s">
        <v>19</v>
      </c>
      <c r="F281" s="359" t="s">
        <v>492</v>
      </c>
      <c r="G281" s="141" t="s">
        <v>55</v>
      </c>
      <c r="H281" s="141" t="s">
        <v>5</v>
      </c>
      <c r="I281" s="209" t="s">
        <v>53</v>
      </c>
      <c r="J281" s="37"/>
      <c r="K281" s="2">
        <f>K282</f>
        <v>6548.99</v>
      </c>
    </row>
    <row r="282" spans="2:11" ht="45" customHeight="1">
      <c r="B282" s="227" t="s">
        <v>513</v>
      </c>
      <c r="C282" s="37" t="s">
        <v>260</v>
      </c>
      <c r="D282" s="37" t="s">
        <v>4</v>
      </c>
      <c r="E282" s="37" t="s">
        <v>19</v>
      </c>
      <c r="F282" s="368" t="s">
        <v>492</v>
      </c>
      <c r="G282" s="369" t="s">
        <v>55</v>
      </c>
      <c r="H282" s="369" t="s">
        <v>7</v>
      </c>
      <c r="I282" s="54" t="s">
        <v>53</v>
      </c>
      <c r="J282" s="37"/>
      <c r="K282" s="2">
        <f>K283</f>
        <v>6548.99</v>
      </c>
    </row>
    <row r="283" spans="2:11" ht="32.25" customHeight="1">
      <c r="B283" s="370" t="s">
        <v>514</v>
      </c>
      <c r="C283" s="37" t="s">
        <v>260</v>
      </c>
      <c r="D283" s="37" t="s">
        <v>4</v>
      </c>
      <c r="E283" s="37" t="s">
        <v>19</v>
      </c>
      <c r="F283" s="368" t="s">
        <v>492</v>
      </c>
      <c r="G283" s="369" t="s">
        <v>55</v>
      </c>
      <c r="H283" s="369" t="s">
        <v>7</v>
      </c>
      <c r="I283" s="72" t="s">
        <v>437</v>
      </c>
      <c r="J283" s="37"/>
      <c r="K283" s="2">
        <f>K284</f>
        <v>6548.99</v>
      </c>
    </row>
    <row r="284" spans="2:11" ht="25.5">
      <c r="B284" s="9" t="s">
        <v>63</v>
      </c>
      <c r="C284" s="37" t="s">
        <v>260</v>
      </c>
      <c r="D284" s="37" t="s">
        <v>4</v>
      </c>
      <c r="E284" s="37" t="s">
        <v>19</v>
      </c>
      <c r="F284" s="368" t="s">
        <v>492</v>
      </c>
      <c r="G284" s="369" t="s">
        <v>55</v>
      </c>
      <c r="H284" s="369" t="s">
        <v>7</v>
      </c>
      <c r="I284" s="72" t="s">
        <v>437</v>
      </c>
      <c r="J284" s="37" t="s">
        <v>64</v>
      </c>
      <c r="K284" s="2">
        <f>65.49+6483.5</f>
        <v>6548.99</v>
      </c>
    </row>
    <row r="285" spans="2:11" ht="38.25">
      <c r="B285" s="9" t="s">
        <v>101</v>
      </c>
      <c r="C285" s="10" t="s">
        <v>260</v>
      </c>
      <c r="D285" s="37" t="s">
        <v>4</v>
      </c>
      <c r="E285" s="37" t="s">
        <v>19</v>
      </c>
      <c r="F285" s="11">
        <v>37</v>
      </c>
      <c r="G285" s="12">
        <v>0</v>
      </c>
      <c r="H285" s="12" t="s">
        <v>5</v>
      </c>
      <c r="I285" s="12" t="s">
        <v>53</v>
      </c>
      <c r="J285" s="37"/>
      <c r="K285" s="2">
        <f>K286+K289</f>
        <v>110</v>
      </c>
    </row>
    <row r="286" spans="2:11" ht="51">
      <c r="B286" s="9" t="s">
        <v>102</v>
      </c>
      <c r="C286" s="10" t="s">
        <v>260</v>
      </c>
      <c r="D286" s="37" t="s">
        <v>4</v>
      </c>
      <c r="E286" s="37" t="s">
        <v>19</v>
      </c>
      <c r="F286" s="51" t="s">
        <v>103</v>
      </c>
      <c r="G286" s="51" t="s">
        <v>52</v>
      </c>
      <c r="H286" s="51" t="s">
        <v>4</v>
      </c>
      <c r="I286" s="51" t="s">
        <v>53</v>
      </c>
      <c r="J286" s="37"/>
      <c r="K286" s="2">
        <f>K287</f>
        <v>100</v>
      </c>
    </row>
    <row r="287" spans="2:11" ht="25.5">
      <c r="B287" s="50" t="s">
        <v>56</v>
      </c>
      <c r="C287" s="10" t="s">
        <v>260</v>
      </c>
      <c r="D287" s="37" t="s">
        <v>4</v>
      </c>
      <c r="E287" s="37" t="s">
        <v>19</v>
      </c>
      <c r="F287" s="11" t="s">
        <v>103</v>
      </c>
      <c r="G287" s="12" t="s">
        <v>52</v>
      </c>
      <c r="H287" s="12" t="s">
        <v>4</v>
      </c>
      <c r="I287" s="13" t="s">
        <v>57</v>
      </c>
      <c r="J287" s="37"/>
      <c r="K287" s="2">
        <f>K288</f>
        <v>100</v>
      </c>
    </row>
    <row r="288" spans="2:11" ht="25.5">
      <c r="B288" s="9" t="s">
        <v>63</v>
      </c>
      <c r="C288" s="10" t="s">
        <v>260</v>
      </c>
      <c r="D288" s="37" t="s">
        <v>4</v>
      </c>
      <c r="E288" s="37" t="s">
        <v>19</v>
      </c>
      <c r="F288" s="11" t="s">
        <v>103</v>
      </c>
      <c r="G288" s="12" t="s">
        <v>52</v>
      </c>
      <c r="H288" s="12" t="s">
        <v>4</v>
      </c>
      <c r="I288" s="13" t="s">
        <v>57</v>
      </c>
      <c r="J288" s="37" t="s">
        <v>64</v>
      </c>
      <c r="K288" s="2">
        <v>100</v>
      </c>
    </row>
    <row r="289" spans="2:11" ht="25.5">
      <c r="B289" s="31" t="s">
        <v>105</v>
      </c>
      <c r="C289" s="10" t="s">
        <v>260</v>
      </c>
      <c r="D289" s="37" t="s">
        <v>4</v>
      </c>
      <c r="E289" s="37" t="s">
        <v>19</v>
      </c>
      <c r="F289" s="51" t="s">
        <v>103</v>
      </c>
      <c r="G289" s="51" t="s">
        <v>52</v>
      </c>
      <c r="H289" s="51" t="s">
        <v>13</v>
      </c>
      <c r="I289" s="51" t="s">
        <v>53</v>
      </c>
      <c r="J289" s="37"/>
      <c r="K289" s="2">
        <f>K290</f>
        <v>10</v>
      </c>
    </row>
    <row r="290" spans="2:11" ht="25.5">
      <c r="B290" s="50" t="s">
        <v>56</v>
      </c>
      <c r="C290" s="10" t="s">
        <v>260</v>
      </c>
      <c r="D290" s="37" t="s">
        <v>4</v>
      </c>
      <c r="E290" s="37" t="s">
        <v>19</v>
      </c>
      <c r="F290" s="11" t="s">
        <v>103</v>
      </c>
      <c r="G290" s="12" t="s">
        <v>52</v>
      </c>
      <c r="H290" s="12" t="s">
        <v>13</v>
      </c>
      <c r="I290" s="12" t="s">
        <v>57</v>
      </c>
      <c r="J290" s="37"/>
      <c r="K290" s="2">
        <f>K291</f>
        <v>10</v>
      </c>
    </row>
    <row r="291" spans="2:11" ht="25.5">
      <c r="B291" s="9" t="s">
        <v>63</v>
      </c>
      <c r="C291" s="10" t="s">
        <v>260</v>
      </c>
      <c r="D291" s="37" t="s">
        <v>4</v>
      </c>
      <c r="E291" s="37" t="s">
        <v>19</v>
      </c>
      <c r="F291" s="11" t="s">
        <v>103</v>
      </c>
      <c r="G291" s="12" t="s">
        <v>52</v>
      </c>
      <c r="H291" s="12" t="s">
        <v>13</v>
      </c>
      <c r="I291" s="12" t="s">
        <v>57</v>
      </c>
      <c r="J291" s="37" t="s">
        <v>64</v>
      </c>
      <c r="K291" s="2">
        <v>10</v>
      </c>
    </row>
    <row r="292" spans="2:11" ht="38.25">
      <c r="B292" s="9" t="s">
        <v>287</v>
      </c>
      <c r="C292" s="37" t="s">
        <v>260</v>
      </c>
      <c r="D292" s="10" t="s">
        <v>4</v>
      </c>
      <c r="E292" s="10" t="s">
        <v>19</v>
      </c>
      <c r="F292" s="11" t="s">
        <v>344</v>
      </c>
      <c r="G292" s="12" t="s">
        <v>52</v>
      </c>
      <c r="H292" s="12" t="s">
        <v>5</v>
      </c>
      <c r="I292" s="12" t="s">
        <v>53</v>
      </c>
      <c r="J292" s="37"/>
      <c r="K292" s="2">
        <f>K293+K297</f>
        <v>1196.15</v>
      </c>
    </row>
    <row r="293" spans="2:11" ht="38.25">
      <c r="B293" s="48" t="s">
        <v>288</v>
      </c>
      <c r="C293" s="37" t="s">
        <v>260</v>
      </c>
      <c r="D293" s="10" t="s">
        <v>4</v>
      </c>
      <c r="E293" s="10" t="s">
        <v>19</v>
      </c>
      <c r="F293" s="11" t="s">
        <v>344</v>
      </c>
      <c r="G293" s="12" t="s">
        <v>62</v>
      </c>
      <c r="H293" s="12" t="s">
        <v>5</v>
      </c>
      <c r="I293" s="12" t="s">
        <v>53</v>
      </c>
      <c r="J293" s="37"/>
      <c r="K293" s="2">
        <f>K294</f>
        <v>110</v>
      </c>
    </row>
    <row r="294" spans="2:11" ht="38.25">
      <c r="B294" s="48" t="s">
        <v>289</v>
      </c>
      <c r="C294" s="37" t="s">
        <v>260</v>
      </c>
      <c r="D294" s="10" t="s">
        <v>4</v>
      </c>
      <c r="E294" s="10" t="s">
        <v>19</v>
      </c>
      <c r="F294" s="11" t="s">
        <v>344</v>
      </c>
      <c r="G294" s="12" t="s">
        <v>62</v>
      </c>
      <c r="H294" s="12" t="s">
        <v>7</v>
      </c>
      <c r="I294" s="12" t="s">
        <v>53</v>
      </c>
      <c r="J294" s="37"/>
      <c r="K294" s="2">
        <f>K295</f>
        <v>110</v>
      </c>
    </row>
    <row r="295" spans="2:11" ht="12.75">
      <c r="B295" s="31" t="s">
        <v>109</v>
      </c>
      <c r="C295" s="33" t="s">
        <v>260</v>
      </c>
      <c r="D295" s="33" t="s">
        <v>4</v>
      </c>
      <c r="E295" s="33" t="s">
        <v>19</v>
      </c>
      <c r="F295" s="57" t="s">
        <v>344</v>
      </c>
      <c r="G295" s="58" t="s">
        <v>62</v>
      </c>
      <c r="H295" s="58" t="s">
        <v>7</v>
      </c>
      <c r="I295" s="28" t="s">
        <v>108</v>
      </c>
      <c r="J295" s="33"/>
      <c r="K295" s="15">
        <f>K296</f>
        <v>110</v>
      </c>
    </row>
    <row r="296" spans="2:11" ht="25.5">
      <c r="B296" s="9" t="s">
        <v>63</v>
      </c>
      <c r="C296" s="33" t="s">
        <v>260</v>
      </c>
      <c r="D296" s="32" t="s">
        <v>4</v>
      </c>
      <c r="E296" s="32" t="s">
        <v>19</v>
      </c>
      <c r="F296" s="57" t="s">
        <v>344</v>
      </c>
      <c r="G296" s="58" t="s">
        <v>62</v>
      </c>
      <c r="H296" s="58" t="s">
        <v>7</v>
      </c>
      <c r="I296" s="28" t="s">
        <v>108</v>
      </c>
      <c r="J296" s="33" t="s">
        <v>64</v>
      </c>
      <c r="K296" s="15">
        <v>110</v>
      </c>
    </row>
    <row r="297" spans="2:11" ht="38.25">
      <c r="B297" s="48" t="s">
        <v>290</v>
      </c>
      <c r="C297" s="33" t="s">
        <v>260</v>
      </c>
      <c r="D297" s="32" t="s">
        <v>4</v>
      </c>
      <c r="E297" s="32" t="s">
        <v>19</v>
      </c>
      <c r="F297" s="57" t="s">
        <v>344</v>
      </c>
      <c r="G297" s="58" t="s">
        <v>3</v>
      </c>
      <c r="H297" s="58" t="s">
        <v>5</v>
      </c>
      <c r="I297" s="28" t="s">
        <v>53</v>
      </c>
      <c r="J297" s="33"/>
      <c r="K297" s="15">
        <f>K298</f>
        <v>1086.15</v>
      </c>
    </row>
    <row r="298" spans="2:11" ht="38.25">
      <c r="B298" s="48" t="s">
        <v>291</v>
      </c>
      <c r="C298" s="37" t="s">
        <v>260</v>
      </c>
      <c r="D298" s="10" t="s">
        <v>4</v>
      </c>
      <c r="E298" s="10" t="s">
        <v>19</v>
      </c>
      <c r="F298" s="11" t="s">
        <v>344</v>
      </c>
      <c r="G298" s="12" t="s">
        <v>3</v>
      </c>
      <c r="H298" s="12" t="s">
        <v>9</v>
      </c>
      <c r="I298" s="13" t="s">
        <v>53</v>
      </c>
      <c r="J298" s="37"/>
      <c r="K298" s="2">
        <f>K299+K301</f>
        <v>1086.15</v>
      </c>
    </row>
    <row r="299" spans="2:11" ht="36.75" customHeight="1">
      <c r="B299" s="48" t="s">
        <v>540</v>
      </c>
      <c r="C299" s="37" t="s">
        <v>260</v>
      </c>
      <c r="D299" s="10" t="s">
        <v>4</v>
      </c>
      <c r="E299" s="10" t="s">
        <v>19</v>
      </c>
      <c r="F299" s="51" t="s">
        <v>344</v>
      </c>
      <c r="G299" s="51" t="s">
        <v>3</v>
      </c>
      <c r="H299" s="51" t="s">
        <v>9</v>
      </c>
      <c r="I299" s="151" t="s">
        <v>429</v>
      </c>
      <c r="J299" s="37"/>
      <c r="K299" s="2">
        <f>K300</f>
        <v>1086.15</v>
      </c>
    </row>
    <row r="300" spans="2:11" ht="25.5">
      <c r="B300" s="9" t="s">
        <v>63</v>
      </c>
      <c r="C300" s="37" t="s">
        <v>260</v>
      </c>
      <c r="D300" s="10" t="s">
        <v>4</v>
      </c>
      <c r="E300" s="10" t="s">
        <v>19</v>
      </c>
      <c r="F300" s="126" t="s">
        <v>344</v>
      </c>
      <c r="G300" s="127" t="s">
        <v>3</v>
      </c>
      <c r="H300" s="127" t="s">
        <v>9</v>
      </c>
      <c r="I300" s="65" t="s">
        <v>429</v>
      </c>
      <c r="J300" s="37" t="s">
        <v>64</v>
      </c>
      <c r="K300" s="2">
        <f>1500-413.85</f>
        <v>1086.15</v>
      </c>
    </row>
    <row r="301" spans="2:11" ht="25.5">
      <c r="B301" s="50" t="s">
        <v>539</v>
      </c>
      <c r="C301" s="37" t="s">
        <v>260</v>
      </c>
      <c r="D301" s="10" t="s">
        <v>4</v>
      </c>
      <c r="E301" s="10" t="s">
        <v>19</v>
      </c>
      <c r="F301" s="51" t="s">
        <v>344</v>
      </c>
      <c r="G301" s="51" t="s">
        <v>3</v>
      </c>
      <c r="H301" s="51" t="s">
        <v>9</v>
      </c>
      <c r="I301" s="152" t="s">
        <v>360</v>
      </c>
      <c r="J301" s="37"/>
      <c r="K301" s="2">
        <f>K302</f>
        <v>0</v>
      </c>
    </row>
    <row r="302" spans="2:11" ht="25.5">
      <c r="B302" s="9" t="s">
        <v>63</v>
      </c>
      <c r="C302" s="37" t="s">
        <v>260</v>
      </c>
      <c r="D302" s="10" t="s">
        <v>4</v>
      </c>
      <c r="E302" s="10" t="s">
        <v>19</v>
      </c>
      <c r="F302" s="11" t="s">
        <v>344</v>
      </c>
      <c r="G302" s="12" t="s">
        <v>3</v>
      </c>
      <c r="H302" s="12" t="s">
        <v>9</v>
      </c>
      <c r="I302" s="13" t="s">
        <v>360</v>
      </c>
      <c r="J302" s="37" t="s">
        <v>64</v>
      </c>
      <c r="K302" s="2">
        <f>1289.21-646.15-643.06</f>
        <v>0</v>
      </c>
    </row>
    <row r="303" spans="2:11" ht="44.25" customHeight="1">
      <c r="B303" s="117" t="s">
        <v>547</v>
      </c>
      <c r="C303" s="10" t="s">
        <v>260</v>
      </c>
      <c r="D303" s="10" t="s">
        <v>4</v>
      </c>
      <c r="E303" s="10" t="s">
        <v>19</v>
      </c>
      <c r="F303" s="145" t="s">
        <v>522</v>
      </c>
      <c r="G303" s="146" t="s">
        <v>52</v>
      </c>
      <c r="H303" s="146" t="s">
        <v>5</v>
      </c>
      <c r="I303" s="147" t="s">
        <v>53</v>
      </c>
      <c r="J303" s="37"/>
      <c r="K303" s="2">
        <f>K304</f>
        <v>5</v>
      </c>
    </row>
    <row r="304" spans="2:11" ht="29.25" customHeight="1">
      <c r="B304" s="117" t="s">
        <v>523</v>
      </c>
      <c r="C304" s="10" t="s">
        <v>260</v>
      </c>
      <c r="D304" s="10" t="s">
        <v>4</v>
      </c>
      <c r="E304" s="10" t="s">
        <v>19</v>
      </c>
      <c r="F304" s="62" t="s">
        <v>522</v>
      </c>
      <c r="G304" s="62" t="s">
        <v>55</v>
      </c>
      <c r="H304" s="62" t="s">
        <v>5</v>
      </c>
      <c r="I304" s="151" t="s">
        <v>53</v>
      </c>
      <c r="J304" s="37"/>
      <c r="K304" s="2">
        <f>K305</f>
        <v>5</v>
      </c>
    </row>
    <row r="305" spans="2:11" ht="51">
      <c r="B305" s="117" t="s">
        <v>535</v>
      </c>
      <c r="C305" s="10" t="s">
        <v>260</v>
      </c>
      <c r="D305" s="10" t="s">
        <v>4</v>
      </c>
      <c r="E305" s="10" t="s">
        <v>19</v>
      </c>
      <c r="F305" s="359" t="s">
        <v>522</v>
      </c>
      <c r="G305" s="141" t="s">
        <v>55</v>
      </c>
      <c r="H305" s="141" t="s">
        <v>4</v>
      </c>
      <c r="I305" s="209" t="s">
        <v>53</v>
      </c>
      <c r="J305" s="37"/>
      <c r="K305" s="2">
        <f>K306</f>
        <v>5</v>
      </c>
    </row>
    <row r="306" spans="2:11" ht="19.5" customHeight="1">
      <c r="B306" s="184" t="s">
        <v>531</v>
      </c>
      <c r="C306" s="10" t="s">
        <v>260</v>
      </c>
      <c r="D306" s="10" t="s">
        <v>4</v>
      </c>
      <c r="E306" s="10" t="s">
        <v>19</v>
      </c>
      <c r="F306" s="359" t="s">
        <v>522</v>
      </c>
      <c r="G306" s="141" t="s">
        <v>55</v>
      </c>
      <c r="H306" s="141" t="s">
        <v>4</v>
      </c>
      <c r="I306" s="243" t="s">
        <v>530</v>
      </c>
      <c r="J306" s="37"/>
      <c r="K306" s="2">
        <f>K307</f>
        <v>5</v>
      </c>
    </row>
    <row r="307" spans="2:11" ht="25.5">
      <c r="B307" s="48" t="s">
        <v>63</v>
      </c>
      <c r="C307" s="10" t="s">
        <v>260</v>
      </c>
      <c r="D307" s="10" t="s">
        <v>4</v>
      </c>
      <c r="E307" s="10" t="s">
        <v>19</v>
      </c>
      <c r="F307" s="359" t="s">
        <v>522</v>
      </c>
      <c r="G307" s="141" t="s">
        <v>55</v>
      </c>
      <c r="H307" s="141" t="s">
        <v>4</v>
      </c>
      <c r="I307" s="243" t="s">
        <v>530</v>
      </c>
      <c r="J307" s="37" t="s">
        <v>64</v>
      </c>
      <c r="K307" s="2">
        <v>5</v>
      </c>
    </row>
    <row r="308" spans="2:11" ht="12.75">
      <c r="B308" s="184" t="s">
        <v>71</v>
      </c>
      <c r="C308" s="144" t="s">
        <v>260</v>
      </c>
      <c r="D308" s="144" t="s">
        <v>4</v>
      </c>
      <c r="E308" s="144" t="s">
        <v>19</v>
      </c>
      <c r="F308" s="208" t="s">
        <v>72</v>
      </c>
      <c r="G308" s="141" t="s">
        <v>52</v>
      </c>
      <c r="H308" s="141" t="s">
        <v>5</v>
      </c>
      <c r="I308" s="141" t="s">
        <v>53</v>
      </c>
      <c r="J308" s="37"/>
      <c r="K308" s="2">
        <f>K309</f>
        <v>358.5</v>
      </c>
    </row>
    <row r="309" spans="2:11" ht="83.25" customHeight="1">
      <c r="B309" s="316" t="s">
        <v>441</v>
      </c>
      <c r="C309" s="144" t="s">
        <v>260</v>
      </c>
      <c r="D309" s="144" t="s">
        <v>4</v>
      </c>
      <c r="E309" s="144" t="s">
        <v>19</v>
      </c>
      <c r="F309" s="11" t="s">
        <v>72</v>
      </c>
      <c r="G309" s="12" t="s">
        <v>52</v>
      </c>
      <c r="H309" s="12" t="s">
        <v>5</v>
      </c>
      <c r="I309" s="12" t="s">
        <v>442</v>
      </c>
      <c r="J309" s="37"/>
      <c r="K309" s="2">
        <f>K310</f>
        <v>358.5</v>
      </c>
    </row>
    <row r="310" spans="2:11" ht="25.5">
      <c r="B310" s="9" t="s">
        <v>63</v>
      </c>
      <c r="C310" s="144" t="s">
        <v>260</v>
      </c>
      <c r="D310" s="144" t="s">
        <v>4</v>
      </c>
      <c r="E310" s="144" t="s">
        <v>19</v>
      </c>
      <c r="F310" s="11" t="s">
        <v>72</v>
      </c>
      <c r="G310" s="12" t="s">
        <v>52</v>
      </c>
      <c r="H310" s="12" t="s">
        <v>5</v>
      </c>
      <c r="I310" s="12" t="s">
        <v>442</v>
      </c>
      <c r="J310" s="37" t="s">
        <v>64</v>
      </c>
      <c r="K310" s="2">
        <v>358.5</v>
      </c>
    </row>
    <row r="311" spans="2:11" ht="25.5">
      <c r="B311" s="41" t="s">
        <v>261</v>
      </c>
      <c r="C311" s="10" t="s">
        <v>260</v>
      </c>
      <c r="D311" s="37" t="s">
        <v>9</v>
      </c>
      <c r="E311" s="37" t="s">
        <v>5</v>
      </c>
      <c r="F311" s="26"/>
      <c r="G311" s="27"/>
      <c r="H311" s="27"/>
      <c r="I311" s="27"/>
      <c r="J311" s="43"/>
      <c r="K311" s="2">
        <f>K312+K321</f>
        <v>2495.9</v>
      </c>
    </row>
    <row r="312" spans="2:11" ht="38.25">
      <c r="B312" s="41" t="s">
        <v>521</v>
      </c>
      <c r="C312" s="10" t="s">
        <v>260</v>
      </c>
      <c r="D312" s="37" t="s">
        <v>9</v>
      </c>
      <c r="E312" s="37" t="s">
        <v>36</v>
      </c>
      <c r="F312" s="26"/>
      <c r="G312" s="27"/>
      <c r="H312" s="27"/>
      <c r="I312" s="27"/>
      <c r="J312" s="37"/>
      <c r="K312" s="2">
        <f>K313</f>
        <v>2401.3</v>
      </c>
    </row>
    <row r="313" spans="2:11" ht="38.25">
      <c r="B313" s="117" t="s">
        <v>547</v>
      </c>
      <c r="C313" s="10" t="s">
        <v>260</v>
      </c>
      <c r="D313" s="10" t="s">
        <v>9</v>
      </c>
      <c r="E313" s="10" t="s">
        <v>36</v>
      </c>
      <c r="F313" s="145" t="s">
        <v>522</v>
      </c>
      <c r="G313" s="146" t="s">
        <v>52</v>
      </c>
      <c r="H313" s="146" t="s">
        <v>5</v>
      </c>
      <c r="I313" s="147" t="s">
        <v>53</v>
      </c>
      <c r="J313" s="37"/>
      <c r="K313" s="2">
        <f>K314</f>
        <v>2401.3</v>
      </c>
    </row>
    <row r="314" spans="2:11" ht="25.5">
      <c r="B314" s="117" t="s">
        <v>523</v>
      </c>
      <c r="C314" s="10" t="s">
        <v>260</v>
      </c>
      <c r="D314" s="10" t="s">
        <v>9</v>
      </c>
      <c r="E314" s="10" t="s">
        <v>36</v>
      </c>
      <c r="F314" s="62" t="s">
        <v>522</v>
      </c>
      <c r="G314" s="62" t="s">
        <v>55</v>
      </c>
      <c r="H314" s="62" t="s">
        <v>5</v>
      </c>
      <c r="I314" s="151" t="s">
        <v>53</v>
      </c>
      <c r="J314" s="37"/>
      <c r="K314" s="2">
        <f>K315</f>
        <v>2401.3</v>
      </c>
    </row>
    <row r="315" spans="2:11" ht="38.25">
      <c r="B315" s="117" t="s">
        <v>528</v>
      </c>
      <c r="C315" s="10" t="s">
        <v>260</v>
      </c>
      <c r="D315" s="10" t="s">
        <v>9</v>
      </c>
      <c r="E315" s="10" t="s">
        <v>36</v>
      </c>
      <c r="F315" s="359" t="s">
        <v>522</v>
      </c>
      <c r="G315" s="141" t="s">
        <v>55</v>
      </c>
      <c r="H315" s="141" t="s">
        <v>20</v>
      </c>
      <c r="I315" s="302" t="s">
        <v>53</v>
      </c>
      <c r="J315" s="37"/>
      <c r="K315" s="2">
        <f>K316+K319</f>
        <v>2401.3</v>
      </c>
    </row>
    <row r="316" spans="2:11" ht="25.5">
      <c r="B316" s="9" t="s">
        <v>114</v>
      </c>
      <c r="C316" s="10" t="s">
        <v>260</v>
      </c>
      <c r="D316" s="10" t="s">
        <v>9</v>
      </c>
      <c r="E316" s="10" t="s">
        <v>36</v>
      </c>
      <c r="F316" s="359" t="s">
        <v>522</v>
      </c>
      <c r="G316" s="141" t="s">
        <v>55</v>
      </c>
      <c r="H316" s="141" t="s">
        <v>20</v>
      </c>
      <c r="I316" s="13" t="s">
        <v>115</v>
      </c>
      <c r="J316" s="37"/>
      <c r="K316" s="2">
        <f>K317+K318</f>
        <v>2112</v>
      </c>
    </row>
    <row r="317" spans="2:11" ht="12.75">
      <c r="B317" s="41" t="s">
        <v>96</v>
      </c>
      <c r="C317" s="10" t="s">
        <v>260</v>
      </c>
      <c r="D317" s="10" t="s">
        <v>9</v>
      </c>
      <c r="E317" s="10" t="s">
        <v>36</v>
      </c>
      <c r="F317" s="359" t="s">
        <v>522</v>
      </c>
      <c r="G317" s="141" t="s">
        <v>55</v>
      </c>
      <c r="H317" s="141" t="s">
        <v>20</v>
      </c>
      <c r="I317" s="13" t="s">
        <v>115</v>
      </c>
      <c r="J317" s="37" t="s">
        <v>97</v>
      </c>
      <c r="K317" s="2">
        <v>1662</v>
      </c>
    </row>
    <row r="318" spans="2:11" ht="25.5">
      <c r="B318" s="9" t="s">
        <v>63</v>
      </c>
      <c r="C318" s="10" t="s">
        <v>260</v>
      </c>
      <c r="D318" s="10" t="s">
        <v>9</v>
      </c>
      <c r="E318" s="10" t="s">
        <v>36</v>
      </c>
      <c r="F318" s="359" t="s">
        <v>522</v>
      </c>
      <c r="G318" s="141" t="s">
        <v>55</v>
      </c>
      <c r="H318" s="141" t="s">
        <v>20</v>
      </c>
      <c r="I318" s="13" t="s">
        <v>115</v>
      </c>
      <c r="J318" s="37" t="s">
        <v>64</v>
      </c>
      <c r="K318" s="2">
        <v>450</v>
      </c>
    </row>
    <row r="319" spans="2:11" ht="51">
      <c r="B319" s="156" t="s">
        <v>298</v>
      </c>
      <c r="C319" s="28" t="s">
        <v>260</v>
      </c>
      <c r="D319" s="32" t="s">
        <v>9</v>
      </c>
      <c r="E319" s="32" t="s">
        <v>36</v>
      </c>
      <c r="F319" s="359" t="s">
        <v>522</v>
      </c>
      <c r="G319" s="141" t="s">
        <v>55</v>
      </c>
      <c r="H319" s="141" t="s">
        <v>20</v>
      </c>
      <c r="I319" s="28" t="s">
        <v>299</v>
      </c>
      <c r="J319" s="33"/>
      <c r="K319" s="15">
        <f>K320</f>
        <v>289.3</v>
      </c>
    </row>
    <row r="320" spans="2:11" ht="18" customHeight="1">
      <c r="B320" s="227" t="s">
        <v>96</v>
      </c>
      <c r="C320" s="28" t="s">
        <v>260</v>
      </c>
      <c r="D320" s="32" t="s">
        <v>9</v>
      </c>
      <c r="E320" s="32" t="s">
        <v>36</v>
      </c>
      <c r="F320" s="359" t="s">
        <v>522</v>
      </c>
      <c r="G320" s="141" t="s">
        <v>55</v>
      </c>
      <c r="H320" s="141" t="s">
        <v>20</v>
      </c>
      <c r="I320" s="28" t="s">
        <v>299</v>
      </c>
      <c r="J320" s="33" t="s">
        <v>97</v>
      </c>
      <c r="K320" s="15">
        <v>289.3</v>
      </c>
    </row>
    <row r="321" spans="2:11" ht="28.5" customHeight="1">
      <c r="B321" s="116" t="s">
        <v>21</v>
      </c>
      <c r="C321" s="10" t="s">
        <v>260</v>
      </c>
      <c r="D321" s="10" t="s">
        <v>9</v>
      </c>
      <c r="E321" s="10" t="s">
        <v>22</v>
      </c>
      <c r="F321" s="26"/>
      <c r="G321" s="27"/>
      <c r="H321" s="27"/>
      <c r="I321" s="27"/>
      <c r="J321" s="10"/>
      <c r="K321" s="38">
        <f>K322</f>
        <v>94.6</v>
      </c>
    </row>
    <row r="322" spans="2:11" ht="47.25" customHeight="1">
      <c r="B322" s="128" t="s">
        <v>547</v>
      </c>
      <c r="C322" s="13" t="s">
        <v>260</v>
      </c>
      <c r="D322" s="10" t="s">
        <v>9</v>
      </c>
      <c r="E322" s="10" t="s">
        <v>22</v>
      </c>
      <c r="F322" s="145" t="s">
        <v>522</v>
      </c>
      <c r="G322" s="146" t="s">
        <v>52</v>
      </c>
      <c r="H322" s="146" t="s">
        <v>5</v>
      </c>
      <c r="I322" s="147" t="s">
        <v>53</v>
      </c>
      <c r="J322" s="152"/>
      <c r="K322" s="2">
        <f>K323</f>
        <v>94.6</v>
      </c>
    </row>
    <row r="323" spans="2:11" ht="34.5" customHeight="1">
      <c r="B323" s="117" t="s">
        <v>523</v>
      </c>
      <c r="C323" s="10" t="s">
        <v>260</v>
      </c>
      <c r="D323" s="10" t="s">
        <v>9</v>
      </c>
      <c r="E323" s="10" t="s">
        <v>22</v>
      </c>
      <c r="F323" s="62" t="s">
        <v>522</v>
      </c>
      <c r="G323" s="62" t="s">
        <v>55</v>
      </c>
      <c r="H323" s="62" t="s">
        <v>5</v>
      </c>
      <c r="I323" s="151" t="s">
        <v>53</v>
      </c>
      <c r="J323" s="152"/>
      <c r="K323" s="2">
        <f>K327+K330+K324</f>
        <v>94.6</v>
      </c>
    </row>
    <row r="324" spans="2:11" ht="35.25" customHeight="1">
      <c r="B324" s="117" t="s">
        <v>534</v>
      </c>
      <c r="C324" s="10" t="s">
        <v>260</v>
      </c>
      <c r="D324" s="10" t="s">
        <v>9</v>
      </c>
      <c r="E324" s="10" t="s">
        <v>22</v>
      </c>
      <c r="F324" s="359" t="s">
        <v>522</v>
      </c>
      <c r="G324" s="141" t="s">
        <v>55</v>
      </c>
      <c r="H324" s="141" t="s">
        <v>9</v>
      </c>
      <c r="I324" s="209" t="s">
        <v>53</v>
      </c>
      <c r="J324" s="152"/>
      <c r="K324" s="2">
        <f>K325</f>
        <v>30</v>
      </c>
    </row>
    <row r="325" spans="2:11" ht="19.5" customHeight="1">
      <c r="B325" s="184" t="s">
        <v>531</v>
      </c>
      <c r="C325" s="10" t="s">
        <v>260</v>
      </c>
      <c r="D325" s="10" t="s">
        <v>9</v>
      </c>
      <c r="E325" s="11" t="s">
        <v>22</v>
      </c>
      <c r="F325" s="359" t="s">
        <v>522</v>
      </c>
      <c r="G325" s="141" t="s">
        <v>55</v>
      </c>
      <c r="H325" s="141" t="s">
        <v>9</v>
      </c>
      <c r="I325" s="243" t="s">
        <v>530</v>
      </c>
      <c r="J325" s="152"/>
      <c r="K325" s="2">
        <f>K326</f>
        <v>30</v>
      </c>
    </row>
    <row r="326" spans="2:11" ht="34.5" customHeight="1">
      <c r="B326" s="48" t="s">
        <v>63</v>
      </c>
      <c r="C326" s="10" t="s">
        <v>260</v>
      </c>
      <c r="D326" s="10" t="s">
        <v>9</v>
      </c>
      <c r="E326" s="10" t="s">
        <v>22</v>
      </c>
      <c r="F326" s="359" t="s">
        <v>522</v>
      </c>
      <c r="G326" s="141" t="s">
        <v>55</v>
      </c>
      <c r="H326" s="141" t="s">
        <v>9</v>
      </c>
      <c r="I326" s="243" t="s">
        <v>530</v>
      </c>
      <c r="J326" s="152" t="s">
        <v>64</v>
      </c>
      <c r="K326" s="2">
        <v>30</v>
      </c>
    </row>
    <row r="327" spans="2:11" ht="32.25" customHeight="1">
      <c r="B327" s="117" t="s">
        <v>526</v>
      </c>
      <c r="C327" s="10" t="s">
        <v>260</v>
      </c>
      <c r="D327" s="10" t="s">
        <v>9</v>
      </c>
      <c r="E327" s="11" t="s">
        <v>22</v>
      </c>
      <c r="F327" s="359" t="s">
        <v>522</v>
      </c>
      <c r="G327" s="141" t="s">
        <v>55</v>
      </c>
      <c r="H327" s="141" t="s">
        <v>11</v>
      </c>
      <c r="I327" s="209" t="s">
        <v>53</v>
      </c>
      <c r="J327" s="152"/>
      <c r="K327" s="2">
        <f>K328</f>
        <v>54.6</v>
      </c>
    </row>
    <row r="328" spans="2:11" ht="38.25">
      <c r="B328" s="48" t="s">
        <v>116</v>
      </c>
      <c r="C328" s="37" t="s">
        <v>260</v>
      </c>
      <c r="D328" s="37" t="s">
        <v>9</v>
      </c>
      <c r="E328" s="37" t="s">
        <v>22</v>
      </c>
      <c r="F328" s="359" t="s">
        <v>522</v>
      </c>
      <c r="G328" s="141" t="s">
        <v>55</v>
      </c>
      <c r="H328" s="141" t="s">
        <v>11</v>
      </c>
      <c r="I328" s="51" t="s">
        <v>117</v>
      </c>
      <c r="J328" s="37"/>
      <c r="K328" s="2">
        <f>K329</f>
        <v>54.6</v>
      </c>
    </row>
    <row r="329" spans="2:11" ht="25.5">
      <c r="B329" s="9" t="s">
        <v>63</v>
      </c>
      <c r="C329" s="37" t="s">
        <v>260</v>
      </c>
      <c r="D329" s="37" t="s">
        <v>9</v>
      </c>
      <c r="E329" s="37" t="s">
        <v>22</v>
      </c>
      <c r="F329" s="359" t="s">
        <v>522</v>
      </c>
      <c r="G329" s="141" t="s">
        <v>55</v>
      </c>
      <c r="H329" s="141" t="s">
        <v>11</v>
      </c>
      <c r="I329" s="12" t="s">
        <v>117</v>
      </c>
      <c r="J329" s="37" t="s">
        <v>64</v>
      </c>
      <c r="K329" s="2">
        <f>2.7+51.9</f>
        <v>54.6</v>
      </c>
    </row>
    <row r="330" spans="2:11" ht="32.25" customHeight="1">
      <c r="B330" s="117" t="s">
        <v>533</v>
      </c>
      <c r="C330" s="37" t="s">
        <v>260</v>
      </c>
      <c r="D330" s="37" t="s">
        <v>9</v>
      </c>
      <c r="E330" s="37" t="s">
        <v>22</v>
      </c>
      <c r="F330" s="359" t="s">
        <v>522</v>
      </c>
      <c r="G330" s="141" t="s">
        <v>55</v>
      </c>
      <c r="H330" s="141" t="s">
        <v>30</v>
      </c>
      <c r="I330" s="302" t="s">
        <v>53</v>
      </c>
      <c r="J330" s="37"/>
      <c r="K330" s="2">
        <f>K331</f>
        <v>10</v>
      </c>
    </row>
    <row r="331" spans="2:11" ht="24.75" customHeight="1">
      <c r="B331" s="184" t="s">
        <v>531</v>
      </c>
      <c r="C331" s="37" t="s">
        <v>260</v>
      </c>
      <c r="D331" s="37" t="s">
        <v>9</v>
      </c>
      <c r="E331" s="37" t="s">
        <v>22</v>
      </c>
      <c r="F331" s="371" t="s">
        <v>522</v>
      </c>
      <c r="G331" s="224" t="s">
        <v>55</v>
      </c>
      <c r="H331" s="224" t="s">
        <v>30</v>
      </c>
      <c r="I331" s="59" t="s">
        <v>530</v>
      </c>
      <c r="J331" s="37"/>
      <c r="K331" s="2">
        <f>K332</f>
        <v>10</v>
      </c>
    </row>
    <row r="332" spans="2:11" ht="30.75" customHeight="1">
      <c r="B332" s="48" t="s">
        <v>63</v>
      </c>
      <c r="C332" s="37" t="s">
        <v>260</v>
      </c>
      <c r="D332" s="37" t="s">
        <v>9</v>
      </c>
      <c r="E332" s="37" t="s">
        <v>22</v>
      </c>
      <c r="F332" s="359" t="s">
        <v>522</v>
      </c>
      <c r="G332" s="141" t="s">
        <v>55</v>
      </c>
      <c r="H332" s="141" t="s">
        <v>30</v>
      </c>
      <c r="I332" s="243" t="s">
        <v>530</v>
      </c>
      <c r="J332" s="37" t="s">
        <v>64</v>
      </c>
      <c r="K332" s="2">
        <v>10</v>
      </c>
    </row>
    <row r="333" spans="2:11" ht="12.75">
      <c r="B333" s="41" t="s">
        <v>247</v>
      </c>
      <c r="C333" s="10" t="s">
        <v>260</v>
      </c>
      <c r="D333" s="10" t="s">
        <v>11</v>
      </c>
      <c r="E333" s="10" t="s">
        <v>5</v>
      </c>
      <c r="F333" s="26"/>
      <c r="G333" s="27"/>
      <c r="H333" s="27"/>
      <c r="I333" s="27"/>
      <c r="J333" s="37"/>
      <c r="K333" s="2">
        <f>K334+K340+K349</f>
        <v>7167.32</v>
      </c>
    </row>
    <row r="334" spans="2:11" ht="12.75">
      <c r="B334" s="227" t="s">
        <v>364</v>
      </c>
      <c r="C334" s="28" t="s">
        <v>260</v>
      </c>
      <c r="D334" s="28" t="s">
        <v>11</v>
      </c>
      <c r="E334" s="32" t="s">
        <v>33</v>
      </c>
      <c r="F334" s="26"/>
      <c r="G334" s="27"/>
      <c r="H334" s="27"/>
      <c r="I334" s="27"/>
      <c r="J334" s="37"/>
      <c r="K334" s="2">
        <f>K335</f>
        <v>3056.8399999999997</v>
      </c>
    </row>
    <row r="335" spans="2:11" ht="52.5" customHeight="1">
      <c r="B335" s="239" t="s">
        <v>479</v>
      </c>
      <c r="C335" s="10" t="s">
        <v>260</v>
      </c>
      <c r="D335" s="10" t="s">
        <v>11</v>
      </c>
      <c r="E335" s="10" t="s">
        <v>33</v>
      </c>
      <c r="F335" s="208" t="s">
        <v>480</v>
      </c>
      <c r="G335" s="141" t="s">
        <v>52</v>
      </c>
      <c r="H335" s="141" t="s">
        <v>5</v>
      </c>
      <c r="I335" s="209" t="s">
        <v>53</v>
      </c>
      <c r="J335" s="37"/>
      <c r="K335" s="2">
        <f>K336</f>
        <v>3056.8399999999997</v>
      </c>
    </row>
    <row r="336" spans="2:11" ht="38.25">
      <c r="B336" s="239" t="s">
        <v>482</v>
      </c>
      <c r="C336" s="10" t="s">
        <v>260</v>
      </c>
      <c r="D336" s="10" t="s">
        <v>11</v>
      </c>
      <c r="E336" s="10" t="s">
        <v>33</v>
      </c>
      <c r="F336" s="51" t="s">
        <v>480</v>
      </c>
      <c r="G336" s="224" t="s">
        <v>62</v>
      </c>
      <c r="H336" s="224" t="s">
        <v>5</v>
      </c>
      <c r="I336" s="224" t="s">
        <v>53</v>
      </c>
      <c r="J336" s="37"/>
      <c r="K336" s="2">
        <f>K337</f>
        <v>3056.8399999999997</v>
      </c>
    </row>
    <row r="337" spans="2:11" ht="38.25">
      <c r="B337" s="239" t="s">
        <v>491</v>
      </c>
      <c r="C337" s="10" t="s">
        <v>260</v>
      </c>
      <c r="D337" s="10" t="s">
        <v>11</v>
      </c>
      <c r="E337" s="10" t="s">
        <v>33</v>
      </c>
      <c r="F337" s="359" t="s">
        <v>480</v>
      </c>
      <c r="G337" s="141" t="s">
        <v>62</v>
      </c>
      <c r="H337" s="141" t="s">
        <v>4</v>
      </c>
      <c r="I337" s="209" t="s">
        <v>53</v>
      </c>
      <c r="J337" s="152"/>
      <c r="K337" s="2">
        <f>K338</f>
        <v>3056.8399999999997</v>
      </c>
    </row>
    <row r="338" spans="2:11" ht="38.25">
      <c r="B338" s="184" t="s">
        <v>365</v>
      </c>
      <c r="C338" s="28" t="s">
        <v>260</v>
      </c>
      <c r="D338" s="28" t="s">
        <v>11</v>
      </c>
      <c r="E338" s="32" t="s">
        <v>33</v>
      </c>
      <c r="F338" s="359" t="s">
        <v>480</v>
      </c>
      <c r="G338" s="141" t="s">
        <v>62</v>
      </c>
      <c r="H338" s="141" t="s">
        <v>4</v>
      </c>
      <c r="I338" s="209" t="s">
        <v>538</v>
      </c>
      <c r="J338" s="37"/>
      <c r="K338" s="2">
        <f>K339</f>
        <v>3056.8399999999997</v>
      </c>
    </row>
    <row r="339" spans="2:11" ht="25.5">
      <c r="B339" s="128" t="s">
        <v>63</v>
      </c>
      <c r="C339" s="28" t="s">
        <v>260</v>
      </c>
      <c r="D339" s="28" t="s">
        <v>11</v>
      </c>
      <c r="E339" s="32" t="s">
        <v>33</v>
      </c>
      <c r="F339" s="359" t="s">
        <v>480</v>
      </c>
      <c r="G339" s="141" t="s">
        <v>62</v>
      </c>
      <c r="H339" s="141" t="s">
        <v>4</v>
      </c>
      <c r="I339" s="209" t="s">
        <v>538</v>
      </c>
      <c r="J339" s="37" t="s">
        <v>64</v>
      </c>
      <c r="K339" s="2">
        <f>61.14+2995.7</f>
        <v>3056.8399999999997</v>
      </c>
    </row>
    <row r="340" spans="2:11" ht="12.75">
      <c r="B340" s="115" t="s">
        <v>23</v>
      </c>
      <c r="C340" s="10" t="s">
        <v>260</v>
      </c>
      <c r="D340" s="10" t="s">
        <v>11</v>
      </c>
      <c r="E340" s="10" t="s">
        <v>20</v>
      </c>
      <c r="F340" s="26"/>
      <c r="G340" s="27"/>
      <c r="H340" s="27"/>
      <c r="I340" s="27"/>
      <c r="J340" s="37"/>
      <c r="K340" s="2">
        <f>K341</f>
        <v>2788.88</v>
      </c>
    </row>
    <row r="341" spans="2:11" ht="56.25" customHeight="1">
      <c r="B341" s="239" t="s">
        <v>479</v>
      </c>
      <c r="C341" s="10" t="s">
        <v>260</v>
      </c>
      <c r="D341" s="10" t="s">
        <v>11</v>
      </c>
      <c r="E341" s="10" t="s">
        <v>20</v>
      </c>
      <c r="F341" s="359" t="s">
        <v>480</v>
      </c>
      <c r="G341" s="141" t="s">
        <v>52</v>
      </c>
      <c r="H341" s="141" t="s">
        <v>5</v>
      </c>
      <c r="I341" s="209" t="s">
        <v>53</v>
      </c>
      <c r="J341" s="37"/>
      <c r="K341" s="2">
        <f>K342</f>
        <v>2788.88</v>
      </c>
    </row>
    <row r="342" spans="2:11" ht="38.25">
      <c r="B342" s="239" t="s">
        <v>481</v>
      </c>
      <c r="C342" s="10" t="s">
        <v>260</v>
      </c>
      <c r="D342" s="10" t="s">
        <v>11</v>
      </c>
      <c r="E342" s="10" t="s">
        <v>20</v>
      </c>
      <c r="F342" s="359" t="s">
        <v>480</v>
      </c>
      <c r="G342" s="141" t="s">
        <v>55</v>
      </c>
      <c r="H342" s="141" t="s">
        <v>5</v>
      </c>
      <c r="I342" s="209" t="s">
        <v>53</v>
      </c>
      <c r="J342" s="37"/>
      <c r="K342" s="2">
        <f>K343+K346</f>
        <v>2788.88</v>
      </c>
    </row>
    <row r="343" spans="2:11" ht="39" customHeight="1">
      <c r="B343" s="239" t="s">
        <v>483</v>
      </c>
      <c r="C343" s="10" t="s">
        <v>260</v>
      </c>
      <c r="D343" s="10" t="s">
        <v>11</v>
      </c>
      <c r="E343" s="10" t="s">
        <v>20</v>
      </c>
      <c r="F343" s="359" t="s">
        <v>480</v>
      </c>
      <c r="G343" s="141" t="s">
        <v>55</v>
      </c>
      <c r="H343" s="141" t="s">
        <v>4</v>
      </c>
      <c r="I343" s="209" t="s">
        <v>53</v>
      </c>
      <c r="J343" s="37"/>
      <c r="K343" s="2">
        <f>K344</f>
        <v>2558.88</v>
      </c>
    </row>
    <row r="344" spans="2:11" ht="38.25">
      <c r="B344" s="9" t="s">
        <v>484</v>
      </c>
      <c r="C344" s="10" t="s">
        <v>260</v>
      </c>
      <c r="D344" s="10" t="s">
        <v>11</v>
      </c>
      <c r="E344" s="10" t="s">
        <v>20</v>
      </c>
      <c r="F344" s="51" t="s">
        <v>480</v>
      </c>
      <c r="G344" s="224" t="s">
        <v>55</v>
      </c>
      <c r="H344" s="224" t="s">
        <v>4</v>
      </c>
      <c r="I344" s="224" t="s">
        <v>485</v>
      </c>
      <c r="J344" s="37"/>
      <c r="K344" s="2">
        <f>K345</f>
        <v>2558.88</v>
      </c>
    </row>
    <row r="345" spans="2:11" ht="29.25" customHeight="1">
      <c r="B345" s="9" t="s">
        <v>119</v>
      </c>
      <c r="C345" s="10" t="s">
        <v>260</v>
      </c>
      <c r="D345" s="10" t="s">
        <v>11</v>
      </c>
      <c r="E345" s="10" t="s">
        <v>20</v>
      </c>
      <c r="F345" s="359" t="s">
        <v>480</v>
      </c>
      <c r="G345" s="141" t="s">
        <v>55</v>
      </c>
      <c r="H345" s="141" t="s">
        <v>4</v>
      </c>
      <c r="I345" s="209" t="s">
        <v>485</v>
      </c>
      <c r="J345" s="37" t="s">
        <v>64</v>
      </c>
      <c r="K345" s="2">
        <f>5620.34-3061.46</f>
        <v>2558.88</v>
      </c>
    </row>
    <row r="346" spans="2:11" ht="25.5">
      <c r="B346" s="39" t="s">
        <v>487</v>
      </c>
      <c r="C346" s="10" t="s">
        <v>260</v>
      </c>
      <c r="D346" s="10" t="s">
        <v>11</v>
      </c>
      <c r="E346" s="10" t="s">
        <v>20</v>
      </c>
      <c r="F346" s="359" t="s">
        <v>480</v>
      </c>
      <c r="G346" s="141" t="s">
        <v>55</v>
      </c>
      <c r="H346" s="224" t="s">
        <v>7</v>
      </c>
      <c r="I346" s="224" t="s">
        <v>53</v>
      </c>
      <c r="J346" s="37"/>
      <c r="K346" s="2">
        <f>K347</f>
        <v>230</v>
      </c>
    </row>
    <row r="347" spans="2:11" ht="25.5">
      <c r="B347" s="373" t="s">
        <v>488</v>
      </c>
      <c r="C347" s="10" t="s">
        <v>260</v>
      </c>
      <c r="D347" s="10" t="s">
        <v>11</v>
      </c>
      <c r="E347" s="10" t="s">
        <v>20</v>
      </c>
      <c r="F347" s="359" t="s">
        <v>480</v>
      </c>
      <c r="G347" s="141" t="s">
        <v>55</v>
      </c>
      <c r="H347" s="141" t="s">
        <v>7</v>
      </c>
      <c r="I347" s="209" t="s">
        <v>490</v>
      </c>
      <c r="J347" s="152"/>
      <c r="K347" s="2">
        <f>K348</f>
        <v>230</v>
      </c>
    </row>
    <row r="348" spans="2:11" ht="25.5">
      <c r="B348" s="373" t="s">
        <v>367</v>
      </c>
      <c r="C348" s="10" t="s">
        <v>260</v>
      </c>
      <c r="D348" s="10" t="s">
        <v>11</v>
      </c>
      <c r="E348" s="10" t="s">
        <v>20</v>
      </c>
      <c r="F348" s="359" t="s">
        <v>480</v>
      </c>
      <c r="G348" s="141" t="s">
        <v>55</v>
      </c>
      <c r="H348" s="224" t="s">
        <v>7</v>
      </c>
      <c r="I348" s="224" t="s">
        <v>490</v>
      </c>
      <c r="J348" s="37" t="s">
        <v>64</v>
      </c>
      <c r="K348" s="2">
        <v>230</v>
      </c>
    </row>
    <row r="349" spans="2:11" ht="12.75">
      <c r="B349" s="41" t="s">
        <v>24</v>
      </c>
      <c r="C349" s="10" t="s">
        <v>260</v>
      </c>
      <c r="D349" s="10" t="s">
        <v>11</v>
      </c>
      <c r="E349" s="10" t="s">
        <v>25</v>
      </c>
      <c r="F349" s="26"/>
      <c r="G349" s="27"/>
      <c r="H349" s="27"/>
      <c r="I349" s="27"/>
      <c r="J349" s="37"/>
      <c r="K349" s="2">
        <f>K350</f>
        <v>1321.6</v>
      </c>
    </row>
    <row r="350" spans="2:11" ht="38.25">
      <c r="B350" s="9" t="s">
        <v>101</v>
      </c>
      <c r="C350" s="10" t="s">
        <v>260</v>
      </c>
      <c r="D350" s="10" t="s">
        <v>11</v>
      </c>
      <c r="E350" s="10" t="s">
        <v>25</v>
      </c>
      <c r="F350" s="61">
        <v>37</v>
      </c>
      <c r="G350" s="62">
        <v>0</v>
      </c>
      <c r="H350" s="62" t="s">
        <v>5</v>
      </c>
      <c r="I350" s="62" t="s">
        <v>53</v>
      </c>
      <c r="J350" s="37"/>
      <c r="K350" s="2">
        <f>K351</f>
        <v>1321.6</v>
      </c>
    </row>
    <row r="351" spans="2:11" ht="38.25">
      <c r="B351" s="31" t="s">
        <v>123</v>
      </c>
      <c r="C351" s="32" t="s">
        <v>260</v>
      </c>
      <c r="D351" s="32" t="s">
        <v>11</v>
      </c>
      <c r="E351" s="32" t="s">
        <v>25</v>
      </c>
      <c r="F351" s="63" t="s">
        <v>103</v>
      </c>
      <c r="G351" s="64" t="s">
        <v>52</v>
      </c>
      <c r="H351" s="64" t="s">
        <v>15</v>
      </c>
      <c r="I351" s="65" t="s">
        <v>53</v>
      </c>
      <c r="J351" s="37"/>
      <c r="K351" s="2">
        <f>K352</f>
        <v>1321.6</v>
      </c>
    </row>
    <row r="352" spans="2:11" ht="25.5">
      <c r="B352" s="31" t="s">
        <v>277</v>
      </c>
      <c r="C352" s="32" t="s">
        <v>260</v>
      </c>
      <c r="D352" s="32" t="s">
        <v>11</v>
      </c>
      <c r="E352" s="32" t="s">
        <v>25</v>
      </c>
      <c r="F352" s="66" t="s">
        <v>103</v>
      </c>
      <c r="G352" s="66" t="s">
        <v>52</v>
      </c>
      <c r="H352" s="66" t="s">
        <v>15</v>
      </c>
      <c r="I352" s="131" t="s">
        <v>124</v>
      </c>
      <c r="J352" s="37"/>
      <c r="K352" s="2">
        <f>K353</f>
        <v>1321.6</v>
      </c>
    </row>
    <row r="353" spans="2:11" ht="38.25">
      <c r="B353" s="31" t="s">
        <v>125</v>
      </c>
      <c r="C353" s="32" t="s">
        <v>260</v>
      </c>
      <c r="D353" s="32" t="s">
        <v>11</v>
      </c>
      <c r="E353" s="32" t="s">
        <v>25</v>
      </c>
      <c r="F353" s="67" t="s">
        <v>103</v>
      </c>
      <c r="G353" s="68" t="s">
        <v>52</v>
      </c>
      <c r="H353" s="68" t="s">
        <v>15</v>
      </c>
      <c r="I353" s="58" t="s">
        <v>124</v>
      </c>
      <c r="J353" s="37" t="s">
        <v>126</v>
      </c>
      <c r="K353" s="2">
        <f>66.1+1255.5</f>
        <v>1321.6</v>
      </c>
    </row>
    <row r="354" spans="2:11" ht="12.75">
      <c r="B354" s="48" t="s">
        <v>262</v>
      </c>
      <c r="C354" s="10" t="s">
        <v>260</v>
      </c>
      <c r="D354" s="10" t="s">
        <v>13</v>
      </c>
      <c r="E354" s="10" t="s">
        <v>5</v>
      </c>
      <c r="F354" s="26"/>
      <c r="G354" s="27"/>
      <c r="H354" s="27"/>
      <c r="I354" s="27"/>
      <c r="J354" s="37"/>
      <c r="K354" s="2">
        <f>K361+K393+K355</f>
        <v>114384.71</v>
      </c>
    </row>
    <row r="355" spans="2:11" ht="12.75">
      <c r="B355" s="9" t="s">
        <v>26</v>
      </c>
      <c r="C355" s="10" t="s">
        <v>260</v>
      </c>
      <c r="D355" s="10" t="s">
        <v>13</v>
      </c>
      <c r="E355" s="10" t="s">
        <v>4</v>
      </c>
      <c r="F355" s="26"/>
      <c r="G355" s="27"/>
      <c r="H355" s="27"/>
      <c r="I355" s="27"/>
      <c r="J355" s="37"/>
      <c r="K355" s="2">
        <f>K356</f>
        <v>1000</v>
      </c>
    </row>
    <row r="356" spans="2:11" ht="63.75">
      <c r="B356" s="227" t="s">
        <v>509</v>
      </c>
      <c r="C356" s="10" t="s">
        <v>260</v>
      </c>
      <c r="D356" s="10" t="s">
        <v>13</v>
      </c>
      <c r="E356" s="10" t="s">
        <v>4</v>
      </c>
      <c r="F356" s="359" t="s">
        <v>492</v>
      </c>
      <c r="G356" s="141" t="s">
        <v>52</v>
      </c>
      <c r="H356" s="141" t="s">
        <v>5</v>
      </c>
      <c r="I356" s="209" t="s">
        <v>53</v>
      </c>
      <c r="J356" s="152"/>
      <c r="K356" s="2">
        <f>K357</f>
        <v>1000</v>
      </c>
    </row>
    <row r="357" spans="2:11" ht="38.25">
      <c r="B357" s="227" t="s">
        <v>518</v>
      </c>
      <c r="C357" s="10" t="s">
        <v>260</v>
      </c>
      <c r="D357" s="10" t="s">
        <v>13</v>
      </c>
      <c r="E357" s="10" t="s">
        <v>4</v>
      </c>
      <c r="F357" s="359" t="s">
        <v>492</v>
      </c>
      <c r="G357" s="141" t="s">
        <v>3</v>
      </c>
      <c r="H357" s="141" t="s">
        <v>5</v>
      </c>
      <c r="I357" s="209" t="s">
        <v>53</v>
      </c>
      <c r="J357" s="37"/>
      <c r="K357" s="2">
        <f>K358</f>
        <v>1000</v>
      </c>
    </row>
    <row r="358" spans="2:11" ht="38.25">
      <c r="B358" s="48" t="s">
        <v>519</v>
      </c>
      <c r="C358" s="10" t="s">
        <v>260</v>
      </c>
      <c r="D358" s="10" t="s">
        <v>13</v>
      </c>
      <c r="E358" s="10" t="s">
        <v>4</v>
      </c>
      <c r="F358" s="359" t="s">
        <v>492</v>
      </c>
      <c r="G358" s="141" t="s">
        <v>3</v>
      </c>
      <c r="H358" s="141" t="s">
        <v>4</v>
      </c>
      <c r="I358" s="209" t="s">
        <v>53</v>
      </c>
      <c r="J358" s="152"/>
      <c r="K358" s="2">
        <f>K359</f>
        <v>1000</v>
      </c>
    </row>
    <row r="359" spans="2:11" ht="38.25">
      <c r="B359" s="48" t="s">
        <v>520</v>
      </c>
      <c r="C359" s="10" t="s">
        <v>260</v>
      </c>
      <c r="D359" s="10" t="s">
        <v>13</v>
      </c>
      <c r="E359" s="10" t="s">
        <v>4</v>
      </c>
      <c r="F359" s="359" t="s">
        <v>492</v>
      </c>
      <c r="G359" s="141" t="s">
        <v>3</v>
      </c>
      <c r="H359" s="141" t="s">
        <v>4</v>
      </c>
      <c r="I359" s="209" t="s">
        <v>499</v>
      </c>
      <c r="J359" s="37"/>
      <c r="K359" s="2">
        <f>K360</f>
        <v>1000</v>
      </c>
    </row>
    <row r="360" spans="2:11" ht="25.5">
      <c r="B360" s="9" t="s">
        <v>63</v>
      </c>
      <c r="C360" s="10" t="s">
        <v>260</v>
      </c>
      <c r="D360" s="10" t="s">
        <v>13</v>
      </c>
      <c r="E360" s="10" t="s">
        <v>4</v>
      </c>
      <c r="F360" s="359" t="s">
        <v>492</v>
      </c>
      <c r="G360" s="141" t="s">
        <v>3</v>
      </c>
      <c r="H360" s="141" t="s">
        <v>4</v>
      </c>
      <c r="I360" s="209" t="s">
        <v>499</v>
      </c>
      <c r="J360" s="37" t="s">
        <v>64</v>
      </c>
      <c r="K360" s="2">
        <v>1000</v>
      </c>
    </row>
    <row r="361" spans="2:11" ht="12.75">
      <c r="B361" s="48" t="s">
        <v>27</v>
      </c>
      <c r="C361" s="10" t="s">
        <v>260</v>
      </c>
      <c r="D361" s="10" t="s">
        <v>13</v>
      </c>
      <c r="E361" s="11" t="s">
        <v>7</v>
      </c>
      <c r="F361" s="154"/>
      <c r="G361" s="91"/>
      <c r="H361" s="91"/>
      <c r="I361" s="155"/>
      <c r="J361" s="152"/>
      <c r="K361" s="2">
        <f>K362+K372</f>
        <v>111467.01000000001</v>
      </c>
    </row>
    <row r="362" spans="2:11" ht="51">
      <c r="B362" s="56" t="s">
        <v>350</v>
      </c>
      <c r="C362" s="10" t="s">
        <v>260</v>
      </c>
      <c r="D362" s="10" t="s">
        <v>13</v>
      </c>
      <c r="E362" s="10" t="s">
        <v>7</v>
      </c>
      <c r="F362" s="154" t="s">
        <v>351</v>
      </c>
      <c r="G362" s="91" t="s">
        <v>52</v>
      </c>
      <c r="H362" s="91" t="s">
        <v>5</v>
      </c>
      <c r="I362" s="155" t="s">
        <v>53</v>
      </c>
      <c r="J362" s="152"/>
      <c r="K362" s="2">
        <f>K363</f>
        <v>92598.52</v>
      </c>
    </row>
    <row r="363" spans="2:11" ht="30.75" customHeight="1">
      <c r="B363" s="9" t="s">
        <v>354</v>
      </c>
      <c r="C363" s="10" t="s">
        <v>260</v>
      </c>
      <c r="D363" s="10" t="s">
        <v>13</v>
      </c>
      <c r="E363" s="10" t="s">
        <v>7</v>
      </c>
      <c r="F363" s="374" t="s">
        <v>351</v>
      </c>
      <c r="G363" s="54" t="s">
        <v>55</v>
      </c>
      <c r="H363" s="54" t="s">
        <v>5</v>
      </c>
      <c r="I363" s="54" t="s">
        <v>53</v>
      </c>
      <c r="J363" s="37"/>
      <c r="K363" s="2">
        <f>K364+K367</f>
        <v>92598.52</v>
      </c>
    </row>
    <row r="364" spans="2:11" ht="38.25">
      <c r="B364" s="48" t="s">
        <v>471</v>
      </c>
      <c r="C364" s="10" t="s">
        <v>260</v>
      </c>
      <c r="D364" s="10" t="s">
        <v>13</v>
      </c>
      <c r="E364" s="10" t="s">
        <v>7</v>
      </c>
      <c r="F364" s="154" t="s">
        <v>351</v>
      </c>
      <c r="G364" s="91" t="s">
        <v>55</v>
      </c>
      <c r="H364" s="91" t="s">
        <v>470</v>
      </c>
      <c r="I364" s="155" t="s">
        <v>53</v>
      </c>
      <c r="J364" s="152"/>
      <c r="K364" s="2">
        <f>K365</f>
        <v>92400</v>
      </c>
    </row>
    <row r="365" spans="2:11" ht="76.5">
      <c r="B365" s="48" t="s">
        <v>472</v>
      </c>
      <c r="C365" s="10" t="s">
        <v>260</v>
      </c>
      <c r="D365" s="10" t="s">
        <v>13</v>
      </c>
      <c r="E365" s="10" t="s">
        <v>7</v>
      </c>
      <c r="F365" s="374" t="s">
        <v>351</v>
      </c>
      <c r="G365" s="54" t="s">
        <v>55</v>
      </c>
      <c r="H365" s="91" t="s">
        <v>470</v>
      </c>
      <c r="I365" s="54" t="s">
        <v>349</v>
      </c>
      <c r="J365" s="37"/>
      <c r="K365" s="2">
        <f>K366</f>
        <v>92400</v>
      </c>
    </row>
    <row r="366" spans="2:11" ht="12.75">
      <c r="B366" s="48" t="s">
        <v>347</v>
      </c>
      <c r="C366" s="10" t="s">
        <v>260</v>
      </c>
      <c r="D366" s="10" t="s">
        <v>13</v>
      </c>
      <c r="E366" s="10" t="s">
        <v>7</v>
      </c>
      <c r="F366" s="154" t="s">
        <v>351</v>
      </c>
      <c r="G366" s="91" t="s">
        <v>55</v>
      </c>
      <c r="H366" s="91" t="s">
        <v>470</v>
      </c>
      <c r="I366" s="155" t="s">
        <v>349</v>
      </c>
      <c r="J366" s="303" t="s">
        <v>348</v>
      </c>
      <c r="K366" s="2">
        <f>90552+1848</f>
        <v>92400</v>
      </c>
    </row>
    <row r="367" spans="2:11" ht="38.25">
      <c r="B367" s="9" t="s">
        <v>436</v>
      </c>
      <c r="C367" s="89" t="s">
        <v>260</v>
      </c>
      <c r="D367" s="10" t="s">
        <v>13</v>
      </c>
      <c r="E367" s="10" t="s">
        <v>7</v>
      </c>
      <c r="F367" s="57" t="s">
        <v>351</v>
      </c>
      <c r="G367" s="58" t="s">
        <v>55</v>
      </c>
      <c r="H367" s="58" t="s">
        <v>15</v>
      </c>
      <c r="I367" s="58" t="s">
        <v>53</v>
      </c>
      <c r="J367" s="129"/>
      <c r="K367" s="355">
        <f>K368+K370</f>
        <v>198.52</v>
      </c>
    </row>
    <row r="368" spans="2:11" ht="76.5">
      <c r="B368" s="9" t="s">
        <v>477</v>
      </c>
      <c r="C368" s="74" t="s">
        <v>260</v>
      </c>
      <c r="D368" s="10" t="s">
        <v>13</v>
      </c>
      <c r="E368" s="10" t="s">
        <v>7</v>
      </c>
      <c r="F368" s="57" t="s">
        <v>351</v>
      </c>
      <c r="G368" s="58" t="s">
        <v>55</v>
      </c>
      <c r="H368" s="58" t="s">
        <v>15</v>
      </c>
      <c r="I368" s="58" t="s">
        <v>475</v>
      </c>
      <c r="J368" s="14"/>
      <c r="K368" s="15">
        <f>K369</f>
        <v>5</v>
      </c>
    </row>
    <row r="369" spans="2:11" ht="25.5">
      <c r="B369" s="116" t="s">
        <v>63</v>
      </c>
      <c r="C369" s="74" t="s">
        <v>260</v>
      </c>
      <c r="D369" s="10" t="s">
        <v>13</v>
      </c>
      <c r="E369" s="10" t="s">
        <v>7</v>
      </c>
      <c r="F369" s="323" t="s">
        <v>351</v>
      </c>
      <c r="G369" s="242" t="s">
        <v>55</v>
      </c>
      <c r="H369" s="242" t="s">
        <v>15</v>
      </c>
      <c r="I369" s="242" t="s">
        <v>475</v>
      </c>
      <c r="J369" s="176">
        <v>240</v>
      </c>
      <c r="K369" s="15">
        <v>5</v>
      </c>
    </row>
    <row r="370" spans="2:11" ht="89.25">
      <c r="B370" s="128" t="s">
        <v>573</v>
      </c>
      <c r="C370" s="74" t="s">
        <v>260</v>
      </c>
      <c r="D370" s="10" t="s">
        <v>13</v>
      </c>
      <c r="E370" s="10" t="s">
        <v>7</v>
      </c>
      <c r="F370" s="323" t="s">
        <v>351</v>
      </c>
      <c r="G370" s="242" t="s">
        <v>55</v>
      </c>
      <c r="H370" s="242" t="s">
        <v>15</v>
      </c>
      <c r="I370" s="242" t="s">
        <v>572</v>
      </c>
      <c r="J370" s="404"/>
      <c r="K370" s="403">
        <f>K371</f>
        <v>193.52</v>
      </c>
    </row>
    <row r="371" spans="2:11" ht="25.5">
      <c r="B371" s="116" t="s">
        <v>63</v>
      </c>
      <c r="C371" s="74" t="s">
        <v>260</v>
      </c>
      <c r="D371" s="10" t="s">
        <v>13</v>
      </c>
      <c r="E371" s="10" t="s">
        <v>7</v>
      </c>
      <c r="F371" s="323" t="s">
        <v>351</v>
      </c>
      <c r="G371" s="242" t="s">
        <v>55</v>
      </c>
      <c r="H371" s="242" t="s">
        <v>15</v>
      </c>
      <c r="I371" s="242" t="s">
        <v>572</v>
      </c>
      <c r="J371" s="14">
        <v>240</v>
      </c>
      <c r="K371" s="15">
        <f>184.4+9.12</f>
        <v>193.52</v>
      </c>
    </row>
    <row r="372" spans="2:11" ht="63.75">
      <c r="B372" s="227" t="s">
        <v>509</v>
      </c>
      <c r="C372" s="10" t="s">
        <v>260</v>
      </c>
      <c r="D372" s="10" t="s">
        <v>13</v>
      </c>
      <c r="E372" s="10" t="s">
        <v>7</v>
      </c>
      <c r="F372" s="126" t="s">
        <v>492</v>
      </c>
      <c r="G372" s="127" t="s">
        <v>52</v>
      </c>
      <c r="H372" s="127" t="s">
        <v>5</v>
      </c>
      <c r="I372" s="65" t="s">
        <v>53</v>
      </c>
      <c r="J372" s="37"/>
      <c r="K372" s="2">
        <f>K373+K389</f>
        <v>18868.489999999998</v>
      </c>
    </row>
    <row r="373" spans="2:11" ht="38.25">
      <c r="B373" s="227" t="s">
        <v>493</v>
      </c>
      <c r="C373" s="10" t="s">
        <v>260</v>
      </c>
      <c r="D373" s="10" t="s">
        <v>13</v>
      </c>
      <c r="E373" s="10" t="s">
        <v>7</v>
      </c>
      <c r="F373" s="359" t="s">
        <v>492</v>
      </c>
      <c r="G373" s="141" t="s">
        <v>55</v>
      </c>
      <c r="H373" s="141" t="s">
        <v>5</v>
      </c>
      <c r="I373" s="209" t="s">
        <v>53</v>
      </c>
      <c r="J373" s="152"/>
      <c r="K373" s="2">
        <f>K374+K379+K386</f>
        <v>18768.489999999998</v>
      </c>
    </row>
    <row r="374" spans="2:11" ht="44.25" customHeight="1">
      <c r="B374" s="41" t="s">
        <v>510</v>
      </c>
      <c r="C374" s="10" t="s">
        <v>260</v>
      </c>
      <c r="D374" s="10" t="s">
        <v>13</v>
      </c>
      <c r="E374" s="10" t="s">
        <v>7</v>
      </c>
      <c r="F374" s="359" t="s">
        <v>492</v>
      </c>
      <c r="G374" s="141" t="s">
        <v>55</v>
      </c>
      <c r="H374" s="141" t="s">
        <v>4</v>
      </c>
      <c r="I374" s="209" t="s">
        <v>53</v>
      </c>
      <c r="J374" s="152"/>
      <c r="K374" s="2">
        <f>K375+K377</f>
        <v>925.5999999999999</v>
      </c>
    </row>
    <row r="375" spans="2:11" ht="29.25" customHeight="1">
      <c r="B375" s="41" t="s">
        <v>511</v>
      </c>
      <c r="C375" s="10" t="s">
        <v>260</v>
      </c>
      <c r="D375" s="10" t="s">
        <v>13</v>
      </c>
      <c r="E375" s="10" t="s">
        <v>7</v>
      </c>
      <c r="F375" s="359" t="s">
        <v>492</v>
      </c>
      <c r="G375" s="141" t="s">
        <v>55</v>
      </c>
      <c r="H375" s="141" t="s">
        <v>4</v>
      </c>
      <c r="I375" s="209" t="s">
        <v>361</v>
      </c>
      <c r="J375" s="152"/>
      <c r="K375" s="2">
        <f>K376</f>
        <v>605.5999999999999</v>
      </c>
    </row>
    <row r="376" spans="2:11" ht="25.5">
      <c r="B376" s="9" t="s">
        <v>63</v>
      </c>
      <c r="C376" s="10" t="s">
        <v>260</v>
      </c>
      <c r="D376" s="10" t="s">
        <v>13</v>
      </c>
      <c r="E376" s="10" t="s">
        <v>7</v>
      </c>
      <c r="F376" s="359" t="s">
        <v>492</v>
      </c>
      <c r="G376" s="141" t="s">
        <v>55</v>
      </c>
      <c r="H376" s="141" t="s">
        <v>4</v>
      </c>
      <c r="I376" s="209" t="s">
        <v>361</v>
      </c>
      <c r="J376" s="152" t="s">
        <v>64</v>
      </c>
      <c r="K376" s="2">
        <f>280+144.36+300-47.06-28-43.7</f>
        <v>605.5999999999999</v>
      </c>
    </row>
    <row r="377" spans="2:11" ht="25.5">
      <c r="B377" s="41" t="s">
        <v>512</v>
      </c>
      <c r="C377" s="10" t="s">
        <v>260</v>
      </c>
      <c r="D377" s="10" t="s">
        <v>13</v>
      </c>
      <c r="E377" s="10" t="s">
        <v>7</v>
      </c>
      <c r="F377" s="359" t="s">
        <v>492</v>
      </c>
      <c r="G377" s="141" t="s">
        <v>55</v>
      </c>
      <c r="H377" s="141" t="s">
        <v>4</v>
      </c>
      <c r="I377" s="209" t="s">
        <v>362</v>
      </c>
      <c r="J377" s="152"/>
      <c r="K377" s="2">
        <f>K378</f>
        <v>320</v>
      </c>
    </row>
    <row r="378" spans="2:11" ht="25.5">
      <c r="B378" s="116" t="s">
        <v>63</v>
      </c>
      <c r="C378" s="10" t="s">
        <v>260</v>
      </c>
      <c r="D378" s="10" t="s">
        <v>13</v>
      </c>
      <c r="E378" s="10" t="s">
        <v>7</v>
      </c>
      <c r="F378" s="359" t="s">
        <v>492</v>
      </c>
      <c r="G378" s="141" t="s">
        <v>55</v>
      </c>
      <c r="H378" s="141" t="s">
        <v>4</v>
      </c>
      <c r="I378" s="209" t="s">
        <v>362</v>
      </c>
      <c r="J378" s="152" t="s">
        <v>64</v>
      </c>
      <c r="K378" s="2">
        <f>1080-300-300-160</f>
        <v>320</v>
      </c>
    </row>
    <row r="379" spans="2:11" ht="42.75" customHeight="1">
      <c r="B379" s="227" t="s">
        <v>513</v>
      </c>
      <c r="C379" s="10" t="s">
        <v>260</v>
      </c>
      <c r="D379" s="10" t="s">
        <v>13</v>
      </c>
      <c r="E379" s="10" t="s">
        <v>7</v>
      </c>
      <c r="F379" s="359" t="s">
        <v>492</v>
      </c>
      <c r="G379" s="141" t="s">
        <v>55</v>
      </c>
      <c r="H379" s="141" t="s">
        <v>7</v>
      </c>
      <c r="I379" s="209" t="s">
        <v>53</v>
      </c>
      <c r="J379" s="37"/>
      <c r="K379" s="2">
        <f>K380+K382+K384</f>
        <v>17842.89</v>
      </c>
    </row>
    <row r="380" spans="2:11" ht="38.25">
      <c r="B380" s="9" t="s">
        <v>395</v>
      </c>
      <c r="C380" s="37" t="s">
        <v>260</v>
      </c>
      <c r="D380" s="37" t="s">
        <v>13</v>
      </c>
      <c r="E380" s="37" t="s">
        <v>7</v>
      </c>
      <c r="F380" s="359" t="s">
        <v>492</v>
      </c>
      <c r="G380" s="141" t="s">
        <v>55</v>
      </c>
      <c r="H380" s="141" t="s">
        <v>7</v>
      </c>
      <c r="I380" s="27" t="s">
        <v>394</v>
      </c>
      <c r="J380" s="37"/>
      <c r="K380" s="2">
        <f>K381</f>
        <v>11224.49</v>
      </c>
    </row>
    <row r="381" spans="2:11" ht="25.5">
      <c r="B381" s="9" t="s">
        <v>63</v>
      </c>
      <c r="C381" s="37" t="s">
        <v>260</v>
      </c>
      <c r="D381" s="37" t="s">
        <v>13</v>
      </c>
      <c r="E381" s="37" t="s">
        <v>7</v>
      </c>
      <c r="F381" s="359" t="s">
        <v>492</v>
      </c>
      <c r="G381" s="141" t="s">
        <v>55</v>
      </c>
      <c r="H381" s="141" t="s">
        <v>7</v>
      </c>
      <c r="I381" s="27" t="s">
        <v>394</v>
      </c>
      <c r="J381" s="37" t="s">
        <v>64</v>
      </c>
      <c r="K381" s="2">
        <f>224.49+11000</f>
        <v>11224.49</v>
      </c>
    </row>
    <row r="382" spans="2:11" ht="56.25" customHeight="1">
      <c r="B382" s="128" t="s">
        <v>568</v>
      </c>
      <c r="C382" s="37" t="s">
        <v>260</v>
      </c>
      <c r="D382" s="37" t="s">
        <v>13</v>
      </c>
      <c r="E382" s="37" t="s">
        <v>7</v>
      </c>
      <c r="F382" s="359" t="s">
        <v>492</v>
      </c>
      <c r="G382" s="141" t="s">
        <v>55</v>
      </c>
      <c r="H382" s="141" t="s">
        <v>7</v>
      </c>
      <c r="I382" s="209" t="s">
        <v>505</v>
      </c>
      <c r="J382" s="37"/>
      <c r="K382" s="2">
        <f>K383</f>
        <v>6588.4</v>
      </c>
    </row>
    <row r="383" spans="2:11" ht="25.5">
      <c r="B383" s="116" t="s">
        <v>63</v>
      </c>
      <c r="C383" s="37" t="s">
        <v>260</v>
      </c>
      <c r="D383" s="37" t="s">
        <v>13</v>
      </c>
      <c r="E383" s="37" t="s">
        <v>7</v>
      </c>
      <c r="F383" s="359" t="s">
        <v>492</v>
      </c>
      <c r="G383" s="141" t="s">
        <v>55</v>
      </c>
      <c r="H383" s="141" t="s">
        <v>7</v>
      </c>
      <c r="I383" s="209" t="s">
        <v>505</v>
      </c>
      <c r="J383" s="37" t="s">
        <v>64</v>
      </c>
      <c r="K383" s="2">
        <v>6588.4</v>
      </c>
    </row>
    <row r="384" spans="2:11" ht="38.25">
      <c r="B384" s="9" t="s">
        <v>515</v>
      </c>
      <c r="C384" s="37" t="s">
        <v>260</v>
      </c>
      <c r="D384" s="37" t="s">
        <v>13</v>
      </c>
      <c r="E384" s="37" t="s">
        <v>7</v>
      </c>
      <c r="F384" s="359" t="s">
        <v>492</v>
      </c>
      <c r="G384" s="141" t="s">
        <v>55</v>
      </c>
      <c r="H384" s="141" t="s">
        <v>7</v>
      </c>
      <c r="I384" s="209" t="s">
        <v>516</v>
      </c>
      <c r="J384" s="37"/>
      <c r="K384" s="2">
        <f>K385</f>
        <v>30</v>
      </c>
    </row>
    <row r="385" spans="2:11" ht="25.5">
      <c r="B385" s="116" t="s">
        <v>63</v>
      </c>
      <c r="C385" s="37" t="s">
        <v>260</v>
      </c>
      <c r="D385" s="37" t="s">
        <v>13</v>
      </c>
      <c r="E385" s="37" t="s">
        <v>7</v>
      </c>
      <c r="F385" s="359" t="s">
        <v>492</v>
      </c>
      <c r="G385" s="141" t="s">
        <v>55</v>
      </c>
      <c r="H385" s="141" t="s">
        <v>7</v>
      </c>
      <c r="I385" s="209" t="s">
        <v>516</v>
      </c>
      <c r="J385" s="37" t="s">
        <v>64</v>
      </c>
      <c r="K385" s="2">
        <v>30</v>
      </c>
    </row>
    <row r="386" spans="2:11" ht="25.5">
      <c r="B386" s="9" t="s">
        <v>495</v>
      </c>
      <c r="C386" s="10" t="s">
        <v>260</v>
      </c>
      <c r="D386" s="10" t="s">
        <v>13</v>
      </c>
      <c r="E386" s="10" t="s">
        <v>7</v>
      </c>
      <c r="F386" s="126" t="s">
        <v>492</v>
      </c>
      <c r="G386" s="127" t="s">
        <v>55</v>
      </c>
      <c r="H386" s="127" t="s">
        <v>9</v>
      </c>
      <c r="I386" s="65" t="s">
        <v>496</v>
      </c>
      <c r="J386" s="37"/>
      <c r="K386" s="2">
        <f>K387</f>
        <v>0</v>
      </c>
    </row>
    <row r="387" spans="2:11" ht="12.75">
      <c r="B387" s="9" t="s">
        <v>497</v>
      </c>
      <c r="C387" s="10" t="s">
        <v>260</v>
      </c>
      <c r="D387" s="10" t="s">
        <v>13</v>
      </c>
      <c r="E387" s="10" t="s">
        <v>7</v>
      </c>
      <c r="F387" s="126" t="s">
        <v>492</v>
      </c>
      <c r="G387" s="127" t="s">
        <v>55</v>
      </c>
      <c r="H387" s="127" t="s">
        <v>9</v>
      </c>
      <c r="I387" s="65" t="s">
        <v>496</v>
      </c>
      <c r="J387" s="37"/>
      <c r="K387" s="2">
        <f>K388</f>
        <v>0</v>
      </c>
    </row>
    <row r="388" spans="2:11" ht="25.5">
      <c r="B388" s="9" t="s">
        <v>63</v>
      </c>
      <c r="C388" s="10" t="s">
        <v>260</v>
      </c>
      <c r="D388" s="10" t="s">
        <v>13</v>
      </c>
      <c r="E388" s="10" t="s">
        <v>7</v>
      </c>
      <c r="F388" s="126" t="s">
        <v>492</v>
      </c>
      <c r="G388" s="127" t="s">
        <v>55</v>
      </c>
      <c r="H388" s="127" t="s">
        <v>9</v>
      </c>
      <c r="I388" s="65" t="s">
        <v>496</v>
      </c>
      <c r="J388" s="37" t="s">
        <v>64</v>
      </c>
      <c r="K388" s="2">
        <f>483.12-253-230.12</f>
        <v>0</v>
      </c>
    </row>
    <row r="389" spans="2:11" ht="25.5">
      <c r="B389" s="227" t="s">
        <v>494</v>
      </c>
      <c r="C389" s="10" t="s">
        <v>260</v>
      </c>
      <c r="D389" s="10" t="s">
        <v>13</v>
      </c>
      <c r="E389" s="10" t="s">
        <v>7</v>
      </c>
      <c r="F389" s="359" t="s">
        <v>492</v>
      </c>
      <c r="G389" s="141" t="s">
        <v>62</v>
      </c>
      <c r="H389" s="141" t="s">
        <v>5</v>
      </c>
      <c r="I389" s="209" t="s">
        <v>53</v>
      </c>
      <c r="J389" s="37"/>
      <c r="K389" s="2">
        <f>K390</f>
        <v>100</v>
      </c>
    </row>
    <row r="390" spans="2:11" ht="38.25">
      <c r="B390" s="9" t="s">
        <v>498</v>
      </c>
      <c r="C390" s="10" t="s">
        <v>260</v>
      </c>
      <c r="D390" s="10" t="s">
        <v>13</v>
      </c>
      <c r="E390" s="10" t="s">
        <v>7</v>
      </c>
      <c r="F390" s="359" t="s">
        <v>492</v>
      </c>
      <c r="G390" s="141" t="s">
        <v>62</v>
      </c>
      <c r="H390" s="141" t="s">
        <v>4</v>
      </c>
      <c r="I390" s="209" t="s">
        <v>53</v>
      </c>
      <c r="J390" s="37"/>
      <c r="K390" s="2">
        <f>K391</f>
        <v>100</v>
      </c>
    </row>
    <row r="391" spans="2:11" ht="25.5">
      <c r="B391" s="9" t="s">
        <v>363</v>
      </c>
      <c r="C391" s="10" t="s">
        <v>260</v>
      </c>
      <c r="D391" s="10" t="s">
        <v>13</v>
      </c>
      <c r="E391" s="10" t="s">
        <v>7</v>
      </c>
      <c r="F391" s="359" t="s">
        <v>492</v>
      </c>
      <c r="G391" s="141" t="s">
        <v>62</v>
      </c>
      <c r="H391" s="141" t="s">
        <v>4</v>
      </c>
      <c r="I391" s="65" t="s">
        <v>517</v>
      </c>
      <c r="J391" s="37"/>
      <c r="K391" s="2">
        <f>K392</f>
        <v>100</v>
      </c>
    </row>
    <row r="392" spans="2:11" ht="25.5">
      <c r="B392" s="9" t="s">
        <v>63</v>
      </c>
      <c r="C392" s="10" t="s">
        <v>260</v>
      </c>
      <c r="D392" s="10" t="s">
        <v>13</v>
      </c>
      <c r="E392" s="10" t="s">
        <v>7</v>
      </c>
      <c r="F392" s="359" t="s">
        <v>492</v>
      </c>
      <c r="G392" s="141" t="s">
        <v>62</v>
      </c>
      <c r="H392" s="141" t="s">
        <v>4</v>
      </c>
      <c r="I392" s="65" t="s">
        <v>517</v>
      </c>
      <c r="J392" s="37" t="s">
        <v>64</v>
      </c>
      <c r="K392" s="2">
        <v>100</v>
      </c>
    </row>
    <row r="393" spans="2:11" ht="12.75">
      <c r="B393" s="9" t="s">
        <v>28</v>
      </c>
      <c r="C393" s="10" t="s">
        <v>260</v>
      </c>
      <c r="D393" s="10" t="s">
        <v>13</v>
      </c>
      <c r="E393" s="10" t="s">
        <v>9</v>
      </c>
      <c r="F393" s="90"/>
      <c r="G393" s="91"/>
      <c r="H393" s="91"/>
      <c r="I393" s="84"/>
      <c r="J393" s="37"/>
      <c r="K393" s="2">
        <f>K394</f>
        <v>1917.7</v>
      </c>
    </row>
    <row r="394" spans="2:11" ht="38.25">
      <c r="B394" s="9" t="s">
        <v>355</v>
      </c>
      <c r="C394" s="10" t="s">
        <v>260</v>
      </c>
      <c r="D394" s="10" t="s">
        <v>13</v>
      </c>
      <c r="E394" s="10" t="s">
        <v>9</v>
      </c>
      <c r="F394" s="59" t="s">
        <v>137</v>
      </c>
      <c r="G394" s="59" t="s">
        <v>52</v>
      </c>
      <c r="H394" s="59" t="s">
        <v>5</v>
      </c>
      <c r="I394" s="59" t="s">
        <v>53</v>
      </c>
      <c r="J394" s="37"/>
      <c r="K394" s="2">
        <f>K395</f>
        <v>1917.7</v>
      </c>
    </row>
    <row r="395" spans="2:11" ht="25.5">
      <c r="B395" s="9" t="s">
        <v>139</v>
      </c>
      <c r="C395" s="10" t="s">
        <v>260</v>
      </c>
      <c r="D395" s="10" t="s">
        <v>13</v>
      </c>
      <c r="E395" s="10" t="s">
        <v>9</v>
      </c>
      <c r="F395" s="120" t="s">
        <v>137</v>
      </c>
      <c r="G395" s="121" t="s">
        <v>52</v>
      </c>
      <c r="H395" s="121" t="s">
        <v>275</v>
      </c>
      <c r="I395" s="122" t="s">
        <v>53</v>
      </c>
      <c r="J395" s="37"/>
      <c r="K395" s="2">
        <f>K396</f>
        <v>1917.7</v>
      </c>
    </row>
    <row r="396" spans="2:11" ht="63.75">
      <c r="B396" s="9" t="s">
        <v>138</v>
      </c>
      <c r="C396" s="10" t="s">
        <v>260</v>
      </c>
      <c r="D396" s="10" t="s">
        <v>13</v>
      </c>
      <c r="E396" s="10" t="s">
        <v>9</v>
      </c>
      <c r="F396" s="148" t="s">
        <v>137</v>
      </c>
      <c r="G396" s="149" t="s">
        <v>52</v>
      </c>
      <c r="H396" s="149" t="s">
        <v>275</v>
      </c>
      <c r="I396" s="150" t="s">
        <v>276</v>
      </c>
      <c r="J396" s="37"/>
      <c r="K396" s="2">
        <f>K397</f>
        <v>1917.7</v>
      </c>
    </row>
    <row r="397" spans="2:11" ht="25.5">
      <c r="B397" s="9" t="s">
        <v>63</v>
      </c>
      <c r="C397" s="10" t="s">
        <v>260</v>
      </c>
      <c r="D397" s="10" t="s">
        <v>13</v>
      </c>
      <c r="E397" s="10" t="s">
        <v>9</v>
      </c>
      <c r="F397" s="57" t="s">
        <v>137</v>
      </c>
      <c r="G397" s="58" t="s">
        <v>52</v>
      </c>
      <c r="H397" s="58" t="s">
        <v>275</v>
      </c>
      <c r="I397" s="28" t="s">
        <v>276</v>
      </c>
      <c r="J397" s="37" t="s">
        <v>64</v>
      </c>
      <c r="K397" s="2">
        <f>191.8+1725.9-172.6+172.6</f>
        <v>1917.7</v>
      </c>
    </row>
    <row r="398" spans="2:11" ht="12.75">
      <c r="B398" s="41" t="s">
        <v>263</v>
      </c>
      <c r="C398" s="10" t="s">
        <v>260</v>
      </c>
      <c r="D398" s="10" t="s">
        <v>15</v>
      </c>
      <c r="E398" s="10" t="s">
        <v>5</v>
      </c>
      <c r="F398" s="26"/>
      <c r="G398" s="27"/>
      <c r="H398" s="27"/>
      <c r="I398" s="27"/>
      <c r="J398" s="60"/>
      <c r="K398" s="38">
        <f>K399</f>
        <v>6155.75</v>
      </c>
    </row>
    <row r="399" spans="2:11" ht="12.75">
      <c r="B399" s="41" t="s">
        <v>29</v>
      </c>
      <c r="C399" s="10" t="s">
        <v>260</v>
      </c>
      <c r="D399" s="10" t="s">
        <v>15</v>
      </c>
      <c r="E399" s="10" t="s">
        <v>13</v>
      </c>
      <c r="F399" s="26"/>
      <c r="G399" s="27"/>
      <c r="H399" s="27"/>
      <c r="I399" s="27"/>
      <c r="J399" s="60"/>
      <c r="K399" s="38">
        <f>K400</f>
        <v>6155.75</v>
      </c>
    </row>
    <row r="400" spans="2:11" ht="51">
      <c r="B400" s="56" t="s">
        <v>350</v>
      </c>
      <c r="C400" s="32" t="s">
        <v>260</v>
      </c>
      <c r="D400" s="32" t="s">
        <v>15</v>
      </c>
      <c r="E400" s="32" t="s">
        <v>13</v>
      </c>
      <c r="F400" s="11" t="s">
        <v>351</v>
      </c>
      <c r="G400" s="12" t="s">
        <v>52</v>
      </c>
      <c r="H400" s="12" t="s">
        <v>5</v>
      </c>
      <c r="I400" s="12" t="s">
        <v>53</v>
      </c>
      <c r="J400" s="14"/>
      <c r="K400" s="15">
        <f>K422+K401</f>
        <v>6155.75</v>
      </c>
    </row>
    <row r="401" spans="2:11" ht="38.25">
      <c r="B401" s="9" t="s">
        <v>354</v>
      </c>
      <c r="C401" s="10" t="s">
        <v>260</v>
      </c>
      <c r="D401" s="32" t="s">
        <v>15</v>
      </c>
      <c r="E401" s="32" t="s">
        <v>13</v>
      </c>
      <c r="F401" s="51" t="s">
        <v>351</v>
      </c>
      <c r="G401" s="51" t="s">
        <v>55</v>
      </c>
      <c r="H401" s="51" t="s">
        <v>5</v>
      </c>
      <c r="I401" s="54" t="s">
        <v>53</v>
      </c>
      <c r="J401" s="37"/>
      <c r="K401" s="2">
        <f>K402+K408+K411+K405+K414+K419</f>
        <v>6038.85</v>
      </c>
    </row>
    <row r="402" spans="2:11" ht="38.25">
      <c r="B402" s="9" t="s">
        <v>357</v>
      </c>
      <c r="C402" s="10" t="s">
        <v>260</v>
      </c>
      <c r="D402" s="32" t="s">
        <v>15</v>
      </c>
      <c r="E402" s="32" t="s">
        <v>13</v>
      </c>
      <c r="F402" s="126" t="s">
        <v>351</v>
      </c>
      <c r="G402" s="127" t="s">
        <v>55</v>
      </c>
      <c r="H402" s="127" t="s">
        <v>4</v>
      </c>
      <c r="I402" s="84" t="s">
        <v>53</v>
      </c>
      <c r="J402" s="37"/>
      <c r="K402" s="2">
        <f>K403</f>
        <v>265.75</v>
      </c>
    </row>
    <row r="403" spans="2:11" ht="12.75">
      <c r="B403" s="39" t="s">
        <v>106</v>
      </c>
      <c r="C403" s="10" t="s">
        <v>260</v>
      </c>
      <c r="D403" s="32" t="s">
        <v>15</v>
      </c>
      <c r="E403" s="32" t="s">
        <v>13</v>
      </c>
      <c r="F403" s="51" t="s">
        <v>351</v>
      </c>
      <c r="G403" s="51" t="s">
        <v>55</v>
      </c>
      <c r="H403" s="51" t="s">
        <v>4</v>
      </c>
      <c r="I403" s="54" t="s">
        <v>107</v>
      </c>
      <c r="J403" s="37"/>
      <c r="K403" s="2">
        <f>K404</f>
        <v>265.75</v>
      </c>
    </row>
    <row r="404" spans="2:11" ht="25.5">
      <c r="B404" s="9" t="s">
        <v>63</v>
      </c>
      <c r="C404" s="10" t="s">
        <v>260</v>
      </c>
      <c r="D404" s="32" t="s">
        <v>15</v>
      </c>
      <c r="E404" s="32" t="s">
        <v>13</v>
      </c>
      <c r="F404" s="126" t="s">
        <v>351</v>
      </c>
      <c r="G404" s="127" t="s">
        <v>55</v>
      </c>
      <c r="H404" s="127" t="s">
        <v>4</v>
      </c>
      <c r="I404" s="84" t="s">
        <v>107</v>
      </c>
      <c r="J404" s="37" t="s">
        <v>64</v>
      </c>
      <c r="K404" s="2">
        <f>1858.75-1848+255</f>
        <v>265.75</v>
      </c>
    </row>
    <row r="405" spans="2:11" ht="25.5">
      <c r="B405" s="9" t="s">
        <v>141</v>
      </c>
      <c r="C405" s="74" t="s">
        <v>260</v>
      </c>
      <c r="D405" s="32" t="s">
        <v>15</v>
      </c>
      <c r="E405" s="32" t="s">
        <v>13</v>
      </c>
      <c r="F405" s="59" t="s">
        <v>351</v>
      </c>
      <c r="G405" s="59" t="s">
        <v>55</v>
      </c>
      <c r="H405" s="59" t="s">
        <v>7</v>
      </c>
      <c r="I405" s="59" t="s">
        <v>53</v>
      </c>
      <c r="J405" s="14"/>
      <c r="K405" s="15">
        <f>K406</f>
        <v>100</v>
      </c>
    </row>
    <row r="406" spans="2:11" ht="12.75">
      <c r="B406" s="39" t="s">
        <v>106</v>
      </c>
      <c r="C406" s="74" t="s">
        <v>260</v>
      </c>
      <c r="D406" s="32" t="s">
        <v>15</v>
      </c>
      <c r="E406" s="32" t="s">
        <v>13</v>
      </c>
      <c r="F406" s="57" t="s">
        <v>351</v>
      </c>
      <c r="G406" s="58" t="s">
        <v>55</v>
      </c>
      <c r="H406" s="58" t="s">
        <v>7</v>
      </c>
      <c r="I406" s="58" t="s">
        <v>107</v>
      </c>
      <c r="J406" s="14"/>
      <c r="K406" s="15">
        <f>K407</f>
        <v>100</v>
      </c>
    </row>
    <row r="407" spans="2:11" ht="25.5">
      <c r="B407" s="9" t="s">
        <v>63</v>
      </c>
      <c r="C407" s="74" t="s">
        <v>260</v>
      </c>
      <c r="D407" s="32" t="s">
        <v>15</v>
      </c>
      <c r="E407" s="32" t="s">
        <v>13</v>
      </c>
      <c r="F407" s="57" t="s">
        <v>351</v>
      </c>
      <c r="G407" s="58" t="s">
        <v>55</v>
      </c>
      <c r="H407" s="58" t="s">
        <v>7</v>
      </c>
      <c r="I407" s="28" t="s">
        <v>107</v>
      </c>
      <c r="J407" s="14">
        <v>240</v>
      </c>
      <c r="K407" s="15">
        <v>100</v>
      </c>
    </row>
    <row r="408" spans="2:11" ht="51">
      <c r="B408" s="39" t="s">
        <v>140</v>
      </c>
      <c r="C408" s="32" t="s">
        <v>260</v>
      </c>
      <c r="D408" s="32" t="s">
        <v>15</v>
      </c>
      <c r="E408" s="32" t="s">
        <v>13</v>
      </c>
      <c r="F408" s="120" t="s">
        <v>351</v>
      </c>
      <c r="G408" s="121" t="s">
        <v>55</v>
      </c>
      <c r="H408" s="121" t="s">
        <v>11</v>
      </c>
      <c r="I408" s="122" t="s">
        <v>53</v>
      </c>
      <c r="J408" s="14"/>
      <c r="K408" s="15">
        <f>K409</f>
        <v>257.58000000000004</v>
      </c>
    </row>
    <row r="409" spans="2:11" ht="12.75">
      <c r="B409" s="39" t="s">
        <v>106</v>
      </c>
      <c r="C409" s="74" t="s">
        <v>260</v>
      </c>
      <c r="D409" s="32" t="s">
        <v>15</v>
      </c>
      <c r="E409" s="32" t="s">
        <v>13</v>
      </c>
      <c r="F409" s="148" t="s">
        <v>351</v>
      </c>
      <c r="G409" s="149" t="s">
        <v>55</v>
      </c>
      <c r="H409" s="149" t="s">
        <v>11</v>
      </c>
      <c r="I409" s="149" t="s">
        <v>107</v>
      </c>
      <c r="J409" s="14"/>
      <c r="K409" s="15">
        <f>K410</f>
        <v>257.58000000000004</v>
      </c>
    </row>
    <row r="410" spans="2:11" ht="25.5">
      <c r="B410" s="9" t="s">
        <v>63</v>
      </c>
      <c r="C410" s="74" t="s">
        <v>260</v>
      </c>
      <c r="D410" s="32" t="s">
        <v>15</v>
      </c>
      <c r="E410" s="32" t="s">
        <v>13</v>
      </c>
      <c r="F410" s="57" t="s">
        <v>351</v>
      </c>
      <c r="G410" s="58" t="s">
        <v>55</v>
      </c>
      <c r="H410" s="58" t="s">
        <v>11</v>
      </c>
      <c r="I410" s="28" t="s">
        <v>107</v>
      </c>
      <c r="J410" s="406">
        <v>240</v>
      </c>
      <c r="K410" s="75">
        <f>600-87.42-255</f>
        <v>257.58000000000004</v>
      </c>
    </row>
    <row r="411" spans="2:11" ht="51">
      <c r="B411" s="9" t="s">
        <v>358</v>
      </c>
      <c r="C411" s="74" t="s">
        <v>260</v>
      </c>
      <c r="D411" s="32" t="s">
        <v>15</v>
      </c>
      <c r="E411" s="32" t="s">
        <v>13</v>
      </c>
      <c r="F411" s="57" t="s">
        <v>351</v>
      </c>
      <c r="G411" s="58" t="s">
        <v>55</v>
      </c>
      <c r="H411" s="58" t="s">
        <v>13</v>
      </c>
      <c r="I411" s="58" t="s">
        <v>53</v>
      </c>
      <c r="J411" s="14"/>
      <c r="K411" s="15">
        <f>K412</f>
        <v>135.6</v>
      </c>
    </row>
    <row r="412" spans="2:11" ht="12.75">
      <c r="B412" s="39" t="s">
        <v>106</v>
      </c>
      <c r="C412" s="74" t="s">
        <v>260</v>
      </c>
      <c r="D412" s="32" t="s">
        <v>15</v>
      </c>
      <c r="E412" s="32" t="s">
        <v>13</v>
      </c>
      <c r="F412" s="57" t="s">
        <v>351</v>
      </c>
      <c r="G412" s="58" t="s">
        <v>55</v>
      </c>
      <c r="H412" s="58" t="s">
        <v>13</v>
      </c>
      <c r="I412" s="58" t="s">
        <v>107</v>
      </c>
      <c r="J412" s="14"/>
      <c r="K412" s="15">
        <f>K413</f>
        <v>135.6</v>
      </c>
    </row>
    <row r="413" spans="2:11" ht="25.5">
      <c r="B413" s="9" t="s">
        <v>63</v>
      </c>
      <c r="C413" s="74" t="s">
        <v>260</v>
      </c>
      <c r="D413" s="32" t="s">
        <v>15</v>
      </c>
      <c r="E413" s="32" t="s">
        <v>13</v>
      </c>
      <c r="F413" s="57" t="s">
        <v>351</v>
      </c>
      <c r="G413" s="58" t="s">
        <v>55</v>
      </c>
      <c r="H413" s="58" t="s">
        <v>13</v>
      </c>
      <c r="I413" s="58" t="s">
        <v>107</v>
      </c>
      <c r="J413" s="14">
        <v>240</v>
      </c>
      <c r="K413" s="15">
        <f>320-184.4</f>
        <v>135.6</v>
      </c>
    </row>
    <row r="414" spans="2:11" ht="38.25">
      <c r="B414" s="9" t="s">
        <v>436</v>
      </c>
      <c r="C414" s="74" t="s">
        <v>260</v>
      </c>
      <c r="D414" s="32" t="s">
        <v>15</v>
      </c>
      <c r="E414" s="32" t="s">
        <v>13</v>
      </c>
      <c r="F414" s="57" t="s">
        <v>351</v>
      </c>
      <c r="G414" s="58" t="s">
        <v>55</v>
      </c>
      <c r="H414" s="58" t="s">
        <v>15</v>
      </c>
      <c r="I414" s="58" t="s">
        <v>53</v>
      </c>
      <c r="J414" s="14"/>
      <c r="K414" s="15">
        <f>K415+K417</f>
        <v>5269.42</v>
      </c>
    </row>
    <row r="415" spans="2:11" ht="76.5">
      <c r="B415" s="39" t="s">
        <v>564</v>
      </c>
      <c r="C415" s="74" t="s">
        <v>260</v>
      </c>
      <c r="D415" s="32" t="s">
        <v>15</v>
      </c>
      <c r="E415" s="32" t="s">
        <v>13</v>
      </c>
      <c r="F415" s="57" t="s">
        <v>351</v>
      </c>
      <c r="G415" s="58" t="s">
        <v>55</v>
      </c>
      <c r="H415" s="58" t="s">
        <v>15</v>
      </c>
      <c r="I415" s="58" t="s">
        <v>394</v>
      </c>
      <c r="J415" s="14"/>
      <c r="K415" s="15">
        <f>K416</f>
        <v>5187</v>
      </c>
    </row>
    <row r="416" spans="2:11" ht="25.5">
      <c r="B416" s="9" t="s">
        <v>63</v>
      </c>
      <c r="C416" s="74" t="s">
        <v>260</v>
      </c>
      <c r="D416" s="32" t="s">
        <v>15</v>
      </c>
      <c r="E416" s="32" t="s">
        <v>13</v>
      </c>
      <c r="F416" s="57" t="s">
        <v>351</v>
      </c>
      <c r="G416" s="58" t="s">
        <v>55</v>
      </c>
      <c r="H416" s="58" t="s">
        <v>15</v>
      </c>
      <c r="I416" s="58" t="s">
        <v>394</v>
      </c>
      <c r="J416" s="14">
        <v>240</v>
      </c>
      <c r="K416" s="15">
        <f>12700-7513</f>
        <v>5187</v>
      </c>
    </row>
    <row r="417" spans="2:11" ht="38.25">
      <c r="B417" s="9" t="s">
        <v>476</v>
      </c>
      <c r="C417" s="74" t="s">
        <v>260</v>
      </c>
      <c r="D417" s="32" t="s">
        <v>15</v>
      </c>
      <c r="E417" s="32" t="s">
        <v>13</v>
      </c>
      <c r="F417" s="57" t="s">
        <v>351</v>
      </c>
      <c r="G417" s="58" t="s">
        <v>55</v>
      </c>
      <c r="H417" s="58" t="s">
        <v>15</v>
      </c>
      <c r="I417" s="58" t="s">
        <v>474</v>
      </c>
      <c r="J417" s="14"/>
      <c r="K417" s="15">
        <f>K418</f>
        <v>82.42</v>
      </c>
    </row>
    <row r="418" spans="2:11" ht="25.5">
      <c r="B418" s="9" t="s">
        <v>63</v>
      </c>
      <c r="C418" s="74" t="s">
        <v>260</v>
      </c>
      <c r="D418" s="32" t="s">
        <v>15</v>
      </c>
      <c r="E418" s="32" t="s">
        <v>13</v>
      </c>
      <c r="F418" s="57" t="s">
        <v>351</v>
      </c>
      <c r="G418" s="58" t="s">
        <v>55</v>
      </c>
      <c r="H418" s="58" t="s">
        <v>15</v>
      </c>
      <c r="I418" s="58" t="s">
        <v>474</v>
      </c>
      <c r="J418" s="14">
        <v>240</v>
      </c>
      <c r="K418" s="15">
        <v>82.42</v>
      </c>
    </row>
    <row r="419" spans="2:11" ht="31.5" customHeight="1">
      <c r="B419" s="9" t="s">
        <v>558</v>
      </c>
      <c r="C419" s="74" t="s">
        <v>260</v>
      </c>
      <c r="D419" s="32" t="s">
        <v>15</v>
      </c>
      <c r="E419" s="32" t="s">
        <v>13</v>
      </c>
      <c r="F419" s="57" t="s">
        <v>351</v>
      </c>
      <c r="G419" s="58" t="s">
        <v>55</v>
      </c>
      <c r="H419" s="58" t="s">
        <v>30</v>
      </c>
      <c r="I419" s="58" t="s">
        <v>53</v>
      </c>
      <c r="J419" s="14"/>
      <c r="K419" s="15">
        <f>K420</f>
        <v>10.5</v>
      </c>
    </row>
    <row r="420" spans="2:11" ht="20.25" customHeight="1">
      <c r="B420" s="39" t="s">
        <v>106</v>
      </c>
      <c r="C420" s="74" t="s">
        <v>260</v>
      </c>
      <c r="D420" s="32" t="s">
        <v>15</v>
      </c>
      <c r="E420" s="32" t="s">
        <v>13</v>
      </c>
      <c r="F420" s="57" t="s">
        <v>351</v>
      </c>
      <c r="G420" s="58" t="s">
        <v>55</v>
      </c>
      <c r="H420" s="58" t="s">
        <v>30</v>
      </c>
      <c r="I420" s="58" t="s">
        <v>107</v>
      </c>
      <c r="J420" s="14"/>
      <c r="K420" s="15">
        <f>K421</f>
        <v>10.5</v>
      </c>
    </row>
    <row r="421" spans="2:11" ht="31.5" customHeight="1">
      <c r="B421" s="9" t="s">
        <v>63</v>
      </c>
      <c r="C421" s="74" t="s">
        <v>260</v>
      </c>
      <c r="D421" s="32" t="s">
        <v>15</v>
      </c>
      <c r="E421" s="32" t="s">
        <v>13</v>
      </c>
      <c r="F421" s="57" t="s">
        <v>351</v>
      </c>
      <c r="G421" s="58" t="s">
        <v>55</v>
      </c>
      <c r="H421" s="58" t="s">
        <v>30</v>
      </c>
      <c r="I421" s="58" t="s">
        <v>107</v>
      </c>
      <c r="J421" s="14">
        <v>240</v>
      </c>
      <c r="K421" s="15">
        <v>10.5</v>
      </c>
    </row>
    <row r="422" spans="2:11" ht="51">
      <c r="B422" s="56" t="s">
        <v>352</v>
      </c>
      <c r="C422" s="32" t="s">
        <v>260</v>
      </c>
      <c r="D422" s="32" t="s">
        <v>15</v>
      </c>
      <c r="E422" s="32" t="s">
        <v>13</v>
      </c>
      <c r="F422" s="11" t="s">
        <v>351</v>
      </c>
      <c r="G422" s="12" t="s">
        <v>62</v>
      </c>
      <c r="H422" s="12" t="s">
        <v>5</v>
      </c>
      <c r="I422" s="12" t="s">
        <v>53</v>
      </c>
      <c r="J422" s="14"/>
      <c r="K422" s="15">
        <f>K423</f>
        <v>116.9</v>
      </c>
    </row>
    <row r="423" spans="2:11" ht="38.25">
      <c r="B423" s="50" t="s">
        <v>353</v>
      </c>
      <c r="C423" s="10" t="s">
        <v>260</v>
      </c>
      <c r="D423" s="32" t="s">
        <v>15</v>
      </c>
      <c r="E423" s="32" t="s">
        <v>13</v>
      </c>
      <c r="F423" s="11" t="s">
        <v>351</v>
      </c>
      <c r="G423" s="12" t="s">
        <v>62</v>
      </c>
      <c r="H423" s="12" t="s">
        <v>9</v>
      </c>
      <c r="I423" s="12" t="s">
        <v>53</v>
      </c>
      <c r="J423" s="37"/>
      <c r="K423" s="38">
        <f>K424</f>
        <v>116.9</v>
      </c>
    </row>
    <row r="424" spans="2:11" ht="63.75">
      <c r="B424" s="9" t="s">
        <v>302</v>
      </c>
      <c r="C424" s="10" t="s">
        <v>260</v>
      </c>
      <c r="D424" s="32" t="s">
        <v>15</v>
      </c>
      <c r="E424" s="32" t="s">
        <v>13</v>
      </c>
      <c r="F424" s="11" t="s">
        <v>351</v>
      </c>
      <c r="G424" s="12" t="s">
        <v>62</v>
      </c>
      <c r="H424" s="12" t="s">
        <v>9</v>
      </c>
      <c r="I424" s="27" t="s">
        <v>397</v>
      </c>
      <c r="J424" s="37"/>
      <c r="K424" s="2">
        <f>K425+K426</f>
        <v>116.9</v>
      </c>
    </row>
    <row r="425" spans="2:11" ht="25.5">
      <c r="B425" s="9" t="s">
        <v>58</v>
      </c>
      <c r="C425" s="10" t="s">
        <v>260</v>
      </c>
      <c r="D425" s="32" t="s">
        <v>15</v>
      </c>
      <c r="E425" s="32" t="s">
        <v>13</v>
      </c>
      <c r="F425" s="61" t="s">
        <v>351</v>
      </c>
      <c r="G425" s="62" t="s">
        <v>62</v>
      </c>
      <c r="H425" s="62" t="s">
        <v>9</v>
      </c>
      <c r="I425" s="27" t="s">
        <v>397</v>
      </c>
      <c r="J425" s="37" t="s">
        <v>59</v>
      </c>
      <c r="K425" s="2">
        <v>100</v>
      </c>
    </row>
    <row r="426" spans="2:11" ht="25.5">
      <c r="B426" s="9" t="s">
        <v>63</v>
      </c>
      <c r="C426" s="10" t="s">
        <v>260</v>
      </c>
      <c r="D426" s="32" t="s">
        <v>15</v>
      </c>
      <c r="E426" s="32" t="s">
        <v>13</v>
      </c>
      <c r="F426" s="126" t="s">
        <v>351</v>
      </c>
      <c r="G426" s="127" t="s">
        <v>62</v>
      </c>
      <c r="H426" s="127" t="s">
        <v>9</v>
      </c>
      <c r="I426" s="27" t="s">
        <v>397</v>
      </c>
      <c r="J426" s="37" t="s">
        <v>64</v>
      </c>
      <c r="K426" s="2">
        <f>16+0.9</f>
        <v>16.9</v>
      </c>
    </row>
    <row r="427" spans="2:11" ht="12.75">
      <c r="B427" s="9" t="s">
        <v>248</v>
      </c>
      <c r="C427" s="10" t="s">
        <v>260</v>
      </c>
      <c r="D427" s="37" t="s">
        <v>30</v>
      </c>
      <c r="E427" s="356" t="s">
        <v>5</v>
      </c>
      <c r="F427" s="26"/>
      <c r="G427" s="27"/>
      <c r="H427" s="27"/>
      <c r="I427" s="27"/>
      <c r="J427" s="37"/>
      <c r="K427" s="2">
        <f>K428</f>
        <v>1600</v>
      </c>
    </row>
    <row r="428" spans="2:11" ht="12.75">
      <c r="B428" s="41" t="s">
        <v>31</v>
      </c>
      <c r="C428" s="10" t="s">
        <v>260</v>
      </c>
      <c r="D428" s="11" t="s">
        <v>30</v>
      </c>
      <c r="E428" s="129" t="s">
        <v>4</v>
      </c>
      <c r="F428" s="27"/>
      <c r="G428" s="27"/>
      <c r="H428" s="27"/>
      <c r="I428" s="27"/>
      <c r="J428" s="37"/>
      <c r="K428" s="2">
        <f>K429</f>
        <v>1600</v>
      </c>
    </row>
    <row r="429" spans="2:11" ht="24" customHeight="1">
      <c r="B429" s="9" t="s">
        <v>71</v>
      </c>
      <c r="C429" s="10" t="s">
        <v>260</v>
      </c>
      <c r="D429" s="37" t="s">
        <v>30</v>
      </c>
      <c r="E429" s="37" t="s">
        <v>4</v>
      </c>
      <c r="F429" s="26" t="s">
        <v>72</v>
      </c>
      <c r="G429" s="27" t="s">
        <v>52</v>
      </c>
      <c r="H429" s="27" t="s">
        <v>5</v>
      </c>
      <c r="I429" s="27" t="s">
        <v>53</v>
      </c>
      <c r="J429" s="37"/>
      <c r="K429" s="2">
        <f>K430</f>
        <v>1600</v>
      </c>
    </row>
    <row r="430" spans="2:11" ht="34.5" customHeight="1">
      <c r="B430" s="41" t="s">
        <v>154</v>
      </c>
      <c r="C430" s="10" t="s">
        <v>260</v>
      </c>
      <c r="D430" s="37" t="s">
        <v>30</v>
      </c>
      <c r="E430" s="10" t="s">
        <v>4</v>
      </c>
      <c r="F430" s="26" t="s">
        <v>72</v>
      </c>
      <c r="G430" s="27" t="s">
        <v>52</v>
      </c>
      <c r="H430" s="27" t="s">
        <v>5</v>
      </c>
      <c r="I430" s="27" t="s">
        <v>146</v>
      </c>
      <c r="J430" s="37"/>
      <c r="K430" s="2">
        <f>K431</f>
        <v>1600</v>
      </c>
    </row>
    <row r="431" spans="2:11" ht="12.75">
      <c r="B431" s="41" t="s">
        <v>96</v>
      </c>
      <c r="C431" s="37" t="s">
        <v>260</v>
      </c>
      <c r="D431" s="37" t="s">
        <v>30</v>
      </c>
      <c r="E431" s="10" t="s">
        <v>4</v>
      </c>
      <c r="F431" s="26" t="s">
        <v>72</v>
      </c>
      <c r="G431" s="27" t="s">
        <v>52</v>
      </c>
      <c r="H431" s="27" t="s">
        <v>5</v>
      </c>
      <c r="I431" s="27" t="s">
        <v>146</v>
      </c>
      <c r="J431" s="37" t="s">
        <v>97</v>
      </c>
      <c r="K431" s="2">
        <v>1600</v>
      </c>
    </row>
    <row r="432" spans="2:11" ht="12.75">
      <c r="B432" s="115" t="s">
        <v>264</v>
      </c>
      <c r="C432" s="10" t="s">
        <v>260</v>
      </c>
      <c r="D432" s="10" t="s">
        <v>20</v>
      </c>
      <c r="E432" s="10" t="s">
        <v>5</v>
      </c>
      <c r="F432" s="26"/>
      <c r="G432" s="27"/>
      <c r="H432" s="27"/>
      <c r="I432" s="27"/>
      <c r="J432" s="43"/>
      <c r="K432" s="2">
        <f aca="true" t="shared" si="2" ref="K432:K437">K433</f>
        <v>330.9</v>
      </c>
    </row>
    <row r="433" spans="2:11" ht="12.75">
      <c r="B433" s="87" t="s">
        <v>35</v>
      </c>
      <c r="C433" s="10" t="s">
        <v>260</v>
      </c>
      <c r="D433" s="37" t="s">
        <v>20</v>
      </c>
      <c r="E433" s="37" t="s">
        <v>30</v>
      </c>
      <c r="F433" s="26"/>
      <c r="G433" s="27"/>
      <c r="H433" s="27"/>
      <c r="I433" s="27"/>
      <c r="J433" s="43"/>
      <c r="K433" s="2">
        <f t="shared" si="2"/>
        <v>330.9</v>
      </c>
    </row>
    <row r="434" spans="2:11" ht="51">
      <c r="B434" s="56" t="s">
        <v>350</v>
      </c>
      <c r="C434" s="10" t="s">
        <v>260</v>
      </c>
      <c r="D434" s="37" t="s">
        <v>20</v>
      </c>
      <c r="E434" s="37" t="s">
        <v>30</v>
      </c>
      <c r="F434" s="11" t="s">
        <v>351</v>
      </c>
      <c r="G434" s="12" t="s">
        <v>52</v>
      </c>
      <c r="H434" s="12" t="s">
        <v>5</v>
      </c>
      <c r="I434" s="12" t="s">
        <v>53</v>
      </c>
      <c r="J434" s="43"/>
      <c r="K434" s="2">
        <f t="shared" si="2"/>
        <v>330.9</v>
      </c>
    </row>
    <row r="435" spans="2:11" ht="51">
      <c r="B435" s="56" t="s">
        <v>352</v>
      </c>
      <c r="C435" s="10" t="s">
        <v>260</v>
      </c>
      <c r="D435" s="37" t="s">
        <v>20</v>
      </c>
      <c r="E435" s="37" t="s">
        <v>30</v>
      </c>
      <c r="F435" s="11" t="s">
        <v>351</v>
      </c>
      <c r="G435" s="12" t="s">
        <v>62</v>
      </c>
      <c r="H435" s="12" t="s">
        <v>5</v>
      </c>
      <c r="I435" s="12" t="s">
        <v>53</v>
      </c>
      <c r="J435" s="43"/>
      <c r="K435" s="2">
        <f t="shared" si="2"/>
        <v>330.9</v>
      </c>
    </row>
    <row r="436" spans="2:11" ht="63.75">
      <c r="B436" s="50" t="s">
        <v>356</v>
      </c>
      <c r="C436" s="10" t="s">
        <v>260</v>
      </c>
      <c r="D436" s="37" t="s">
        <v>20</v>
      </c>
      <c r="E436" s="37" t="s">
        <v>30</v>
      </c>
      <c r="F436" s="11" t="s">
        <v>351</v>
      </c>
      <c r="G436" s="12" t="s">
        <v>62</v>
      </c>
      <c r="H436" s="12" t="s">
        <v>11</v>
      </c>
      <c r="I436" s="12" t="s">
        <v>53</v>
      </c>
      <c r="J436" s="43"/>
      <c r="K436" s="2">
        <f t="shared" si="2"/>
        <v>330.9</v>
      </c>
    </row>
    <row r="437" spans="2:11" ht="63.75">
      <c r="B437" s="48" t="s">
        <v>208</v>
      </c>
      <c r="C437" s="10" t="s">
        <v>260</v>
      </c>
      <c r="D437" s="37" t="s">
        <v>20</v>
      </c>
      <c r="E437" s="37" t="s">
        <v>30</v>
      </c>
      <c r="F437" s="11" t="s">
        <v>351</v>
      </c>
      <c r="G437" s="12" t="s">
        <v>62</v>
      </c>
      <c r="H437" s="12" t="s">
        <v>11</v>
      </c>
      <c r="I437" s="27" t="s">
        <v>209</v>
      </c>
      <c r="J437" s="43"/>
      <c r="K437" s="2">
        <f t="shared" si="2"/>
        <v>330.9</v>
      </c>
    </row>
    <row r="438" spans="2:11" ht="25.5">
      <c r="B438" s="9" t="s">
        <v>63</v>
      </c>
      <c r="C438" s="10" t="s">
        <v>260</v>
      </c>
      <c r="D438" s="37" t="s">
        <v>20</v>
      </c>
      <c r="E438" s="37" t="s">
        <v>30</v>
      </c>
      <c r="F438" s="11" t="s">
        <v>351</v>
      </c>
      <c r="G438" s="12" t="s">
        <v>62</v>
      </c>
      <c r="H438" s="12" t="s">
        <v>11</v>
      </c>
      <c r="I438" s="27" t="s">
        <v>209</v>
      </c>
      <c r="J438" s="43">
        <v>240</v>
      </c>
      <c r="K438" s="2">
        <v>330.9</v>
      </c>
    </row>
    <row r="439" spans="2:11" ht="12.75">
      <c r="B439" s="87" t="s">
        <v>254</v>
      </c>
      <c r="C439" s="10" t="s">
        <v>260</v>
      </c>
      <c r="D439" s="37" t="s">
        <v>36</v>
      </c>
      <c r="E439" s="37" t="s">
        <v>5</v>
      </c>
      <c r="F439" s="26"/>
      <c r="G439" s="27"/>
      <c r="H439" s="27"/>
      <c r="I439" s="27"/>
      <c r="J439" s="37"/>
      <c r="K439" s="2">
        <f>K440+K446</f>
        <v>4596.5</v>
      </c>
    </row>
    <row r="440" spans="2:11" ht="12.75">
      <c r="B440" s="87" t="s">
        <v>213</v>
      </c>
      <c r="C440" s="10" t="s">
        <v>260</v>
      </c>
      <c r="D440" s="37" t="s">
        <v>36</v>
      </c>
      <c r="E440" s="37" t="s">
        <v>9</v>
      </c>
      <c r="F440" s="26"/>
      <c r="G440" s="27"/>
      <c r="H440" s="27"/>
      <c r="I440" s="27"/>
      <c r="J440" s="37"/>
      <c r="K440" s="2">
        <f>K441</f>
        <v>2142</v>
      </c>
    </row>
    <row r="441" spans="2:11" ht="38.25">
      <c r="B441" s="9" t="s">
        <v>287</v>
      </c>
      <c r="C441" s="10" t="s">
        <v>260</v>
      </c>
      <c r="D441" s="11" t="s">
        <v>36</v>
      </c>
      <c r="E441" s="61" t="s">
        <v>9</v>
      </c>
      <c r="F441" s="61" t="s">
        <v>344</v>
      </c>
      <c r="G441" s="62" t="s">
        <v>52</v>
      </c>
      <c r="H441" s="62" t="s">
        <v>5</v>
      </c>
      <c r="I441" s="62" t="s">
        <v>53</v>
      </c>
      <c r="J441" s="37"/>
      <c r="K441" s="2">
        <f>K442</f>
        <v>2142</v>
      </c>
    </row>
    <row r="442" spans="2:11" ht="51">
      <c r="B442" s="48" t="s">
        <v>292</v>
      </c>
      <c r="C442" s="37" t="s">
        <v>260</v>
      </c>
      <c r="D442" s="11" t="s">
        <v>36</v>
      </c>
      <c r="E442" s="129" t="s">
        <v>9</v>
      </c>
      <c r="F442" s="127" t="s">
        <v>344</v>
      </c>
      <c r="G442" s="127" t="s">
        <v>55</v>
      </c>
      <c r="H442" s="127" t="s">
        <v>5</v>
      </c>
      <c r="I442" s="65" t="s">
        <v>53</v>
      </c>
      <c r="J442" s="37"/>
      <c r="K442" s="2">
        <f>K443</f>
        <v>2142</v>
      </c>
    </row>
    <row r="443" spans="2:11" ht="25.5">
      <c r="B443" s="48" t="s">
        <v>293</v>
      </c>
      <c r="C443" s="37" t="s">
        <v>260</v>
      </c>
      <c r="D443" s="11" t="s">
        <v>36</v>
      </c>
      <c r="E443" s="37" t="s">
        <v>9</v>
      </c>
      <c r="F443" s="51" t="s">
        <v>344</v>
      </c>
      <c r="G443" s="51" t="s">
        <v>55</v>
      </c>
      <c r="H443" s="51" t="s">
        <v>4</v>
      </c>
      <c r="I443" s="51" t="s">
        <v>53</v>
      </c>
      <c r="J443" s="37"/>
      <c r="K443" s="2">
        <f>K444</f>
        <v>2142</v>
      </c>
    </row>
    <row r="444" spans="2:11" ht="25.5">
      <c r="B444" s="41" t="s">
        <v>389</v>
      </c>
      <c r="C444" s="37" t="s">
        <v>260</v>
      </c>
      <c r="D444" s="11" t="s">
        <v>36</v>
      </c>
      <c r="E444" s="10" t="s">
        <v>9</v>
      </c>
      <c r="F444" s="12" t="s">
        <v>344</v>
      </c>
      <c r="G444" s="12" t="s">
        <v>55</v>
      </c>
      <c r="H444" s="12" t="s">
        <v>4</v>
      </c>
      <c r="I444" s="13" t="s">
        <v>393</v>
      </c>
      <c r="J444" s="37"/>
      <c r="K444" s="2">
        <f>K445</f>
        <v>2142</v>
      </c>
    </row>
    <row r="445" spans="2:11" ht="25.5">
      <c r="B445" s="41" t="s">
        <v>218</v>
      </c>
      <c r="C445" s="37" t="s">
        <v>260</v>
      </c>
      <c r="D445" s="11" t="s">
        <v>36</v>
      </c>
      <c r="E445" s="10" t="s">
        <v>9</v>
      </c>
      <c r="F445" s="11" t="s">
        <v>344</v>
      </c>
      <c r="G445" s="12" t="s">
        <v>55</v>
      </c>
      <c r="H445" s="12" t="s">
        <v>4</v>
      </c>
      <c r="I445" s="13" t="s">
        <v>393</v>
      </c>
      <c r="J445" s="37" t="s">
        <v>214</v>
      </c>
      <c r="K445" s="2">
        <f>2371.37-217.9-11.47</f>
        <v>2142</v>
      </c>
    </row>
    <row r="446" spans="2:11" ht="12.75">
      <c r="B446" s="41" t="s">
        <v>38</v>
      </c>
      <c r="C446" s="37" t="s">
        <v>260</v>
      </c>
      <c r="D446" s="10" t="s">
        <v>36</v>
      </c>
      <c r="E446" s="11" t="s">
        <v>15</v>
      </c>
      <c r="F446" s="26"/>
      <c r="G446" s="27"/>
      <c r="H446" s="27"/>
      <c r="I446" s="27"/>
      <c r="J446" s="37"/>
      <c r="K446" s="2">
        <f>K447+K451</f>
        <v>2454.5</v>
      </c>
    </row>
    <row r="447" spans="2:11" ht="12.75">
      <c r="B447" s="9" t="s">
        <v>71</v>
      </c>
      <c r="C447" s="10" t="s">
        <v>260</v>
      </c>
      <c r="D447" s="10" t="s">
        <v>36</v>
      </c>
      <c r="E447" s="10" t="s">
        <v>15</v>
      </c>
      <c r="F447" s="11" t="s">
        <v>72</v>
      </c>
      <c r="G447" s="12" t="s">
        <v>52</v>
      </c>
      <c r="H447" s="12" t="s">
        <v>5</v>
      </c>
      <c r="I447" s="27" t="s">
        <v>53</v>
      </c>
      <c r="J447" s="37"/>
      <c r="K447" s="2">
        <f>K448</f>
        <v>1304.5</v>
      </c>
    </row>
    <row r="448" spans="2:11" ht="127.5">
      <c r="B448" s="9" t="s">
        <v>303</v>
      </c>
      <c r="C448" s="10" t="s">
        <v>260</v>
      </c>
      <c r="D448" s="10" t="s">
        <v>36</v>
      </c>
      <c r="E448" s="10" t="s">
        <v>15</v>
      </c>
      <c r="F448" s="11" t="s">
        <v>72</v>
      </c>
      <c r="G448" s="12" t="s">
        <v>52</v>
      </c>
      <c r="H448" s="12" t="s">
        <v>5</v>
      </c>
      <c r="I448" s="27" t="s">
        <v>398</v>
      </c>
      <c r="J448" s="37"/>
      <c r="K448" s="2">
        <f>K449+K450</f>
        <v>1304.5</v>
      </c>
    </row>
    <row r="449" spans="2:11" ht="25.5">
      <c r="B449" s="9" t="s">
        <v>58</v>
      </c>
      <c r="C449" s="10" t="s">
        <v>260</v>
      </c>
      <c r="D449" s="10" t="s">
        <v>36</v>
      </c>
      <c r="E449" s="10" t="s">
        <v>15</v>
      </c>
      <c r="F449" s="11" t="s">
        <v>72</v>
      </c>
      <c r="G449" s="12" t="s">
        <v>52</v>
      </c>
      <c r="H449" s="12" t="s">
        <v>5</v>
      </c>
      <c r="I449" s="27" t="s">
        <v>398</v>
      </c>
      <c r="J449" s="37" t="s">
        <v>59</v>
      </c>
      <c r="K449" s="2">
        <v>931.8</v>
      </c>
    </row>
    <row r="450" spans="2:11" ht="25.5">
      <c r="B450" s="9" t="s">
        <v>63</v>
      </c>
      <c r="C450" s="10" t="s">
        <v>260</v>
      </c>
      <c r="D450" s="10" t="s">
        <v>36</v>
      </c>
      <c r="E450" s="10" t="s">
        <v>15</v>
      </c>
      <c r="F450" s="11" t="s">
        <v>72</v>
      </c>
      <c r="G450" s="12" t="s">
        <v>52</v>
      </c>
      <c r="H450" s="12" t="s">
        <v>5</v>
      </c>
      <c r="I450" s="27" t="s">
        <v>398</v>
      </c>
      <c r="J450" s="37" t="s">
        <v>64</v>
      </c>
      <c r="K450" s="2">
        <v>372.7</v>
      </c>
    </row>
    <row r="451" spans="2:11" ht="38.25">
      <c r="B451" s="9" t="s">
        <v>457</v>
      </c>
      <c r="C451" s="10" t="s">
        <v>260</v>
      </c>
      <c r="D451" s="10" t="s">
        <v>36</v>
      </c>
      <c r="E451" s="10" t="s">
        <v>15</v>
      </c>
      <c r="F451" s="11" t="s">
        <v>456</v>
      </c>
      <c r="G451" s="12" t="s">
        <v>52</v>
      </c>
      <c r="H451" s="12" t="s">
        <v>5</v>
      </c>
      <c r="I451" s="27" t="s">
        <v>53</v>
      </c>
      <c r="J451" s="37"/>
      <c r="K451" s="2">
        <f>K452+K457</f>
        <v>1150</v>
      </c>
    </row>
    <row r="452" spans="2:11" ht="38.25">
      <c r="B452" s="317" t="s">
        <v>463</v>
      </c>
      <c r="C452" s="10" t="s">
        <v>260</v>
      </c>
      <c r="D452" s="10" t="s">
        <v>36</v>
      </c>
      <c r="E452" s="10" t="s">
        <v>15</v>
      </c>
      <c r="F452" s="11" t="s">
        <v>456</v>
      </c>
      <c r="G452" s="12" t="s">
        <v>52</v>
      </c>
      <c r="H452" s="12" t="s">
        <v>9</v>
      </c>
      <c r="I452" s="27" t="s">
        <v>53</v>
      </c>
      <c r="J452" s="37"/>
      <c r="K452" s="2">
        <f>K453+K455</f>
        <v>700</v>
      </c>
    </row>
    <row r="453" spans="2:11" ht="39" customHeight="1">
      <c r="B453" s="318" t="s">
        <v>283</v>
      </c>
      <c r="C453" s="13" t="s">
        <v>260</v>
      </c>
      <c r="D453" s="10" t="s">
        <v>36</v>
      </c>
      <c r="E453" s="10" t="s">
        <v>15</v>
      </c>
      <c r="F453" s="11" t="s">
        <v>456</v>
      </c>
      <c r="G453" s="12" t="s">
        <v>52</v>
      </c>
      <c r="H453" s="12" t="s">
        <v>9</v>
      </c>
      <c r="I453" s="27" t="s">
        <v>460</v>
      </c>
      <c r="J453" s="37"/>
      <c r="K453" s="2">
        <f>K454</f>
        <v>500</v>
      </c>
    </row>
    <row r="454" spans="2:11" ht="51">
      <c r="B454" s="316" t="s">
        <v>459</v>
      </c>
      <c r="C454" s="10" t="s">
        <v>260</v>
      </c>
      <c r="D454" s="10" t="s">
        <v>36</v>
      </c>
      <c r="E454" s="10" t="s">
        <v>15</v>
      </c>
      <c r="F454" s="11" t="s">
        <v>456</v>
      </c>
      <c r="G454" s="12" t="s">
        <v>52</v>
      </c>
      <c r="H454" s="12" t="s">
        <v>9</v>
      </c>
      <c r="I454" s="27" t="s">
        <v>460</v>
      </c>
      <c r="J454" s="37" t="s">
        <v>87</v>
      </c>
      <c r="K454" s="2">
        <f>400+100</f>
        <v>500</v>
      </c>
    </row>
    <row r="455" spans="2:11" ht="38.25">
      <c r="B455" s="317" t="s">
        <v>464</v>
      </c>
      <c r="C455" s="10" t="s">
        <v>260</v>
      </c>
      <c r="D455" s="10" t="s">
        <v>36</v>
      </c>
      <c r="E455" s="10" t="s">
        <v>15</v>
      </c>
      <c r="F455" s="11" t="s">
        <v>456</v>
      </c>
      <c r="G455" s="12" t="s">
        <v>52</v>
      </c>
      <c r="H455" s="12" t="s">
        <v>9</v>
      </c>
      <c r="I455" s="27" t="s">
        <v>465</v>
      </c>
      <c r="J455" s="37"/>
      <c r="K455" s="2">
        <f>K456</f>
        <v>200</v>
      </c>
    </row>
    <row r="456" spans="2:11" ht="51">
      <c r="B456" s="316" t="s">
        <v>459</v>
      </c>
      <c r="C456" s="10" t="s">
        <v>260</v>
      </c>
      <c r="D456" s="10" t="s">
        <v>36</v>
      </c>
      <c r="E456" s="10" t="s">
        <v>15</v>
      </c>
      <c r="F456" s="11" t="s">
        <v>456</v>
      </c>
      <c r="G456" s="12" t="s">
        <v>52</v>
      </c>
      <c r="H456" s="12" t="s">
        <v>9</v>
      </c>
      <c r="I456" s="27" t="s">
        <v>465</v>
      </c>
      <c r="J456" s="37" t="s">
        <v>87</v>
      </c>
      <c r="K456" s="2">
        <v>200</v>
      </c>
    </row>
    <row r="457" spans="2:11" ht="25.5">
      <c r="B457" s="316" t="s">
        <v>458</v>
      </c>
      <c r="C457" s="10" t="s">
        <v>260</v>
      </c>
      <c r="D457" s="10" t="s">
        <v>36</v>
      </c>
      <c r="E457" s="10" t="s">
        <v>15</v>
      </c>
      <c r="F457" s="11" t="s">
        <v>456</v>
      </c>
      <c r="G457" s="12" t="s">
        <v>52</v>
      </c>
      <c r="H457" s="12" t="s">
        <v>30</v>
      </c>
      <c r="I457" s="27" t="s">
        <v>53</v>
      </c>
      <c r="J457" s="37"/>
      <c r="K457" s="2">
        <f>K458</f>
        <v>450</v>
      </c>
    </row>
    <row r="458" spans="2:11" ht="38.25">
      <c r="B458" s="316" t="s">
        <v>461</v>
      </c>
      <c r="C458" s="10" t="s">
        <v>260</v>
      </c>
      <c r="D458" s="10" t="s">
        <v>36</v>
      </c>
      <c r="E458" s="10" t="s">
        <v>15</v>
      </c>
      <c r="F458" s="11" t="s">
        <v>456</v>
      </c>
      <c r="G458" s="12" t="s">
        <v>52</v>
      </c>
      <c r="H458" s="12" t="s">
        <v>30</v>
      </c>
      <c r="I458" s="27" t="s">
        <v>462</v>
      </c>
      <c r="J458" s="37"/>
      <c r="K458" s="2">
        <f>K459</f>
        <v>450</v>
      </c>
    </row>
    <row r="459" spans="2:11" ht="51">
      <c r="B459" s="316" t="s">
        <v>459</v>
      </c>
      <c r="C459" s="10" t="s">
        <v>260</v>
      </c>
      <c r="D459" s="10" t="s">
        <v>36</v>
      </c>
      <c r="E459" s="10" t="s">
        <v>15</v>
      </c>
      <c r="F459" s="11" t="s">
        <v>456</v>
      </c>
      <c r="G459" s="12" t="s">
        <v>52</v>
      </c>
      <c r="H459" s="12" t="s">
        <v>30</v>
      </c>
      <c r="I459" s="27" t="s">
        <v>462</v>
      </c>
      <c r="J459" s="37" t="s">
        <v>87</v>
      </c>
      <c r="K459" s="2">
        <v>450</v>
      </c>
    </row>
    <row r="460" spans="2:11" ht="12.75">
      <c r="B460" s="41" t="s">
        <v>255</v>
      </c>
      <c r="C460" s="10" t="s">
        <v>260</v>
      </c>
      <c r="D460" s="10" t="s">
        <v>17</v>
      </c>
      <c r="E460" s="10" t="s">
        <v>5</v>
      </c>
      <c r="F460" s="11"/>
      <c r="G460" s="12"/>
      <c r="H460" s="12"/>
      <c r="I460" s="27"/>
      <c r="J460" s="37"/>
      <c r="K460" s="2">
        <f aca="true" t="shared" si="3" ref="K460:K466">K461</f>
        <v>6947.14</v>
      </c>
    </row>
    <row r="461" spans="2:11" ht="12.75">
      <c r="B461" s="223" t="s">
        <v>375</v>
      </c>
      <c r="C461" s="10" t="s">
        <v>260</v>
      </c>
      <c r="D461" s="10" t="s">
        <v>17</v>
      </c>
      <c r="E461" s="10" t="s">
        <v>7</v>
      </c>
      <c r="F461" s="11"/>
      <c r="G461" s="12"/>
      <c r="H461" s="12"/>
      <c r="I461" s="27"/>
      <c r="J461" s="37"/>
      <c r="K461" s="2">
        <f t="shared" si="3"/>
        <v>6947.14</v>
      </c>
    </row>
    <row r="462" spans="2:11" ht="38.25">
      <c r="B462" s="227" t="s">
        <v>129</v>
      </c>
      <c r="C462" s="10" t="s">
        <v>260</v>
      </c>
      <c r="D462" s="10" t="s">
        <v>17</v>
      </c>
      <c r="E462" s="10" t="s">
        <v>7</v>
      </c>
      <c r="F462" s="208" t="s">
        <v>7</v>
      </c>
      <c r="G462" s="141" t="s">
        <v>52</v>
      </c>
      <c r="H462" s="141" t="s">
        <v>5</v>
      </c>
      <c r="I462" s="141" t="s">
        <v>53</v>
      </c>
      <c r="J462" s="37"/>
      <c r="K462" s="2">
        <f t="shared" si="3"/>
        <v>6947.14</v>
      </c>
    </row>
    <row r="463" spans="2:11" ht="12.75">
      <c r="B463" s="227" t="s">
        <v>222</v>
      </c>
      <c r="C463" s="10" t="s">
        <v>260</v>
      </c>
      <c r="D463" s="10" t="s">
        <v>17</v>
      </c>
      <c r="E463" s="10" t="s">
        <v>7</v>
      </c>
      <c r="F463" s="208" t="s">
        <v>7</v>
      </c>
      <c r="G463" s="141" t="s">
        <v>223</v>
      </c>
      <c r="H463" s="141" t="s">
        <v>5</v>
      </c>
      <c r="I463" s="209" t="s">
        <v>53</v>
      </c>
      <c r="J463" s="37"/>
      <c r="K463" s="2">
        <f t="shared" si="3"/>
        <v>6947.14</v>
      </c>
    </row>
    <row r="464" spans="2:11" ht="25.5">
      <c r="B464" s="31" t="s">
        <v>569</v>
      </c>
      <c r="C464" s="10" t="s">
        <v>260</v>
      </c>
      <c r="D464" s="10" t="s">
        <v>17</v>
      </c>
      <c r="E464" s="10" t="s">
        <v>7</v>
      </c>
      <c r="F464" s="71" t="s">
        <v>7</v>
      </c>
      <c r="G464" s="72" t="s">
        <v>223</v>
      </c>
      <c r="H464" s="72" t="s">
        <v>13</v>
      </c>
      <c r="I464" s="73" t="s">
        <v>53</v>
      </c>
      <c r="J464" s="37"/>
      <c r="K464" s="2">
        <f t="shared" si="3"/>
        <v>6947.14</v>
      </c>
    </row>
    <row r="465" spans="2:11" ht="25.5">
      <c r="B465" s="31" t="s">
        <v>370</v>
      </c>
      <c r="C465" s="10" t="s">
        <v>260</v>
      </c>
      <c r="D465" s="10" t="s">
        <v>17</v>
      </c>
      <c r="E465" s="10" t="s">
        <v>7</v>
      </c>
      <c r="F465" s="71" t="s">
        <v>7</v>
      </c>
      <c r="G465" s="72" t="s">
        <v>223</v>
      </c>
      <c r="H465" s="72" t="s">
        <v>13</v>
      </c>
      <c r="I465" s="73" t="s">
        <v>226</v>
      </c>
      <c r="J465" s="37"/>
      <c r="K465" s="2">
        <f t="shared" si="3"/>
        <v>6947.14</v>
      </c>
    </row>
    <row r="466" spans="2:11" ht="76.5">
      <c r="B466" s="397" t="s">
        <v>571</v>
      </c>
      <c r="C466" s="10" t="s">
        <v>260</v>
      </c>
      <c r="D466" s="10" t="s">
        <v>17</v>
      </c>
      <c r="E466" s="10" t="s">
        <v>7</v>
      </c>
      <c r="F466" s="71" t="s">
        <v>7</v>
      </c>
      <c r="G466" s="72" t="s">
        <v>223</v>
      </c>
      <c r="H466" s="72" t="s">
        <v>13</v>
      </c>
      <c r="I466" s="73" t="s">
        <v>570</v>
      </c>
      <c r="J466" s="37"/>
      <c r="K466" s="2">
        <f t="shared" si="3"/>
        <v>6947.14</v>
      </c>
    </row>
    <row r="467" spans="2:11" ht="25.5">
      <c r="B467" s="116" t="s">
        <v>63</v>
      </c>
      <c r="C467" s="10" t="s">
        <v>260</v>
      </c>
      <c r="D467" s="10" t="s">
        <v>17</v>
      </c>
      <c r="E467" s="10" t="s">
        <v>7</v>
      </c>
      <c r="F467" s="71" t="s">
        <v>7</v>
      </c>
      <c r="G467" s="72" t="s">
        <v>223</v>
      </c>
      <c r="H467" s="72" t="s">
        <v>13</v>
      </c>
      <c r="I467" s="73" t="s">
        <v>570</v>
      </c>
      <c r="J467" s="37" t="s">
        <v>64</v>
      </c>
      <c r="K467" s="2">
        <v>6947.14</v>
      </c>
    </row>
    <row r="468" spans="2:11" ht="33" customHeight="1">
      <c r="B468" s="49" t="s">
        <v>265</v>
      </c>
      <c r="C468" s="45" t="s">
        <v>266</v>
      </c>
      <c r="D468" s="10"/>
      <c r="E468" s="10"/>
      <c r="F468" s="26"/>
      <c r="G468" s="27"/>
      <c r="H468" s="27"/>
      <c r="I468" s="27"/>
      <c r="J468" s="37"/>
      <c r="K468" s="2">
        <f>K469+K494+K522+K529</f>
        <v>16195</v>
      </c>
    </row>
    <row r="469" spans="2:11" ht="12.75">
      <c r="B469" s="115" t="s">
        <v>257</v>
      </c>
      <c r="C469" s="10" t="s">
        <v>266</v>
      </c>
      <c r="D469" s="10" t="s">
        <v>4</v>
      </c>
      <c r="E469" s="10" t="s">
        <v>5</v>
      </c>
      <c r="F469" s="26"/>
      <c r="G469" s="27"/>
      <c r="H469" s="27"/>
      <c r="I469" s="27"/>
      <c r="J469" s="37"/>
      <c r="K469" s="2">
        <f>K470</f>
        <v>6615.5</v>
      </c>
    </row>
    <row r="470" spans="2:11" ht="12.75">
      <c r="B470" s="41" t="s">
        <v>18</v>
      </c>
      <c r="C470" s="10" t="s">
        <v>266</v>
      </c>
      <c r="D470" s="37" t="s">
        <v>4</v>
      </c>
      <c r="E470" s="37" t="s">
        <v>19</v>
      </c>
      <c r="F470" s="26"/>
      <c r="G470" s="27"/>
      <c r="H470" s="27"/>
      <c r="I470" s="27"/>
      <c r="J470" s="37"/>
      <c r="K470" s="38">
        <f>K471+K490</f>
        <v>6615.5</v>
      </c>
    </row>
    <row r="471" spans="2:11" ht="38.25">
      <c r="B471" s="50" t="s">
        <v>338</v>
      </c>
      <c r="C471" s="10" t="s">
        <v>266</v>
      </c>
      <c r="D471" s="10" t="s">
        <v>4</v>
      </c>
      <c r="E471" s="10" t="s">
        <v>19</v>
      </c>
      <c r="F471" s="11" t="s">
        <v>438</v>
      </c>
      <c r="G471" s="12" t="s">
        <v>52</v>
      </c>
      <c r="H471" s="12" t="s">
        <v>5</v>
      </c>
      <c r="I471" s="13" t="s">
        <v>53</v>
      </c>
      <c r="J471" s="43"/>
      <c r="K471" s="2">
        <f>K472</f>
        <v>6595.5</v>
      </c>
    </row>
    <row r="472" spans="2:11" ht="51">
      <c r="B472" s="41" t="s">
        <v>319</v>
      </c>
      <c r="C472" s="10" t="s">
        <v>266</v>
      </c>
      <c r="D472" s="10" t="s">
        <v>4</v>
      </c>
      <c r="E472" s="10" t="s">
        <v>19</v>
      </c>
      <c r="F472" s="11" t="s">
        <v>438</v>
      </c>
      <c r="G472" s="12" t="s">
        <v>55</v>
      </c>
      <c r="H472" s="12" t="s">
        <v>5</v>
      </c>
      <c r="I472" s="13" t="s">
        <v>53</v>
      </c>
      <c r="J472" s="43"/>
      <c r="K472" s="2">
        <f>K473+K478+K481+K484+K487</f>
        <v>6595.5</v>
      </c>
    </row>
    <row r="473" spans="2:11" ht="38.25">
      <c r="B473" s="50" t="s">
        <v>320</v>
      </c>
      <c r="C473" s="10" t="s">
        <v>266</v>
      </c>
      <c r="D473" s="10" t="s">
        <v>4</v>
      </c>
      <c r="E473" s="10" t="s">
        <v>19</v>
      </c>
      <c r="F473" s="11" t="s">
        <v>438</v>
      </c>
      <c r="G473" s="51" t="s">
        <v>55</v>
      </c>
      <c r="H473" s="51" t="s">
        <v>4</v>
      </c>
      <c r="I473" s="51" t="s">
        <v>53</v>
      </c>
      <c r="J473" s="43"/>
      <c r="K473" s="2">
        <f>K474+K476</f>
        <v>1692.5</v>
      </c>
    </row>
    <row r="474" spans="2:11" ht="89.25">
      <c r="B474" s="50" t="s">
        <v>321</v>
      </c>
      <c r="C474" s="10" t="s">
        <v>266</v>
      </c>
      <c r="D474" s="10" t="s">
        <v>4</v>
      </c>
      <c r="E474" s="10" t="s">
        <v>19</v>
      </c>
      <c r="F474" s="61" t="s">
        <v>438</v>
      </c>
      <c r="G474" s="62" t="s">
        <v>55</v>
      </c>
      <c r="H474" s="62" t="s">
        <v>4</v>
      </c>
      <c r="I474" s="151" t="s">
        <v>110</v>
      </c>
      <c r="J474" s="43"/>
      <c r="K474" s="2">
        <f>K475</f>
        <v>55</v>
      </c>
    </row>
    <row r="475" spans="2:11" ht="25.5">
      <c r="B475" s="116" t="s">
        <v>63</v>
      </c>
      <c r="C475" s="10" t="s">
        <v>266</v>
      </c>
      <c r="D475" s="10" t="s">
        <v>4</v>
      </c>
      <c r="E475" s="11" t="s">
        <v>19</v>
      </c>
      <c r="F475" s="359" t="s">
        <v>438</v>
      </c>
      <c r="G475" s="127" t="s">
        <v>55</v>
      </c>
      <c r="H475" s="127" t="s">
        <v>4</v>
      </c>
      <c r="I475" s="302" t="s">
        <v>110</v>
      </c>
      <c r="J475" s="152" t="s">
        <v>64</v>
      </c>
      <c r="K475" s="2">
        <f>25+30</f>
        <v>55</v>
      </c>
    </row>
    <row r="476" spans="2:11" ht="38.25">
      <c r="B476" s="239" t="s">
        <v>322</v>
      </c>
      <c r="C476" s="13" t="s">
        <v>266</v>
      </c>
      <c r="D476" s="10" t="s">
        <v>4</v>
      </c>
      <c r="E476" s="10" t="s">
        <v>19</v>
      </c>
      <c r="F476" s="362" t="s">
        <v>438</v>
      </c>
      <c r="G476" s="51" t="s">
        <v>55</v>
      </c>
      <c r="H476" s="51" t="s">
        <v>4</v>
      </c>
      <c r="I476" s="303" t="s">
        <v>111</v>
      </c>
      <c r="J476" s="37"/>
      <c r="K476" s="2">
        <f>K477</f>
        <v>1637.5</v>
      </c>
    </row>
    <row r="477" spans="2:11" ht="25.5">
      <c r="B477" s="138" t="s">
        <v>63</v>
      </c>
      <c r="C477" s="10" t="s">
        <v>266</v>
      </c>
      <c r="D477" s="10" t="s">
        <v>4</v>
      </c>
      <c r="E477" s="11" t="s">
        <v>19</v>
      </c>
      <c r="F477" s="359" t="s">
        <v>438</v>
      </c>
      <c r="G477" s="127" t="s">
        <v>55</v>
      </c>
      <c r="H477" s="127" t="s">
        <v>4</v>
      </c>
      <c r="I477" s="302" t="s">
        <v>111</v>
      </c>
      <c r="J477" s="152" t="s">
        <v>64</v>
      </c>
      <c r="K477" s="2">
        <f>1000+327.5+310</f>
        <v>1637.5</v>
      </c>
    </row>
    <row r="478" spans="2:11" ht="25.5">
      <c r="B478" s="137" t="s">
        <v>316</v>
      </c>
      <c r="C478" s="13" t="s">
        <v>266</v>
      </c>
      <c r="D478" s="10" t="s">
        <v>4</v>
      </c>
      <c r="E478" s="10" t="s">
        <v>19</v>
      </c>
      <c r="F478" s="202" t="s">
        <v>438</v>
      </c>
      <c r="G478" s="200" t="s">
        <v>55</v>
      </c>
      <c r="H478" s="200" t="s">
        <v>7</v>
      </c>
      <c r="I478" s="152" t="s">
        <v>53</v>
      </c>
      <c r="J478" s="37"/>
      <c r="K478" s="2">
        <f>K479</f>
        <v>140</v>
      </c>
    </row>
    <row r="479" spans="2:11" ht="25.5">
      <c r="B479" s="137" t="s">
        <v>323</v>
      </c>
      <c r="C479" s="10" t="s">
        <v>266</v>
      </c>
      <c r="D479" s="10" t="s">
        <v>4</v>
      </c>
      <c r="E479" s="10" t="s">
        <v>19</v>
      </c>
      <c r="F479" s="11" t="s">
        <v>438</v>
      </c>
      <c r="G479" s="12" t="s">
        <v>55</v>
      </c>
      <c r="H479" s="12" t="s">
        <v>7</v>
      </c>
      <c r="I479" s="13" t="s">
        <v>324</v>
      </c>
      <c r="J479" s="37"/>
      <c r="K479" s="2">
        <f>K480</f>
        <v>140</v>
      </c>
    </row>
    <row r="480" spans="2:11" ht="25.5">
      <c r="B480" s="138" t="s">
        <v>63</v>
      </c>
      <c r="C480" s="10" t="s">
        <v>266</v>
      </c>
      <c r="D480" s="10" t="s">
        <v>4</v>
      </c>
      <c r="E480" s="10" t="s">
        <v>19</v>
      </c>
      <c r="F480" s="11" t="s">
        <v>438</v>
      </c>
      <c r="G480" s="51" t="s">
        <v>55</v>
      </c>
      <c r="H480" s="51" t="s">
        <v>7</v>
      </c>
      <c r="I480" s="51" t="s">
        <v>324</v>
      </c>
      <c r="J480" s="37" t="s">
        <v>64</v>
      </c>
      <c r="K480" s="2">
        <f>170-30</f>
        <v>140</v>
      </c>
    </row>
    <row r="481" spans="2:11" ht="51">
      <c r="B481" s="137" t="s">
        <v>112</v>
      </c>
      <c r="C481" s="13" t="s">
        <v>266</v>
      </c>
      <c r="D481" s="10" t="s">
        <v>4</v>
      </c>
      <c r="E481" s="10" t="s">
        <v>19</v>
      </c>
      <c r="F481" s="11" t="s">
        <v>438</v>
      </c>
      <c r="G481" s="12" t="s">
        <v>55</v>
      </c>
      <c r="H481" s="12" t="s">
        <v>11</v>
      </c>
      <c r="I481" s="13" t="s">
        <v>53</v>
      </c>
      <c r="J481" s="37"/>
      <c r="K481" s="2">
        <f>K482</f>
        <v>100</v>
      </c>
    </row>
    <row r="482" spans="2:11" ht="38.25">
      <c r="B482" s="137" t="s">
        <v>325</v>
      </c>
      <c r="C482" s="13" t="s">
        <v>266</v>
      </c>
      <c r="D482" s="10" t="s">
        <v>4</v>
      </c>
      <c r="E482" s="10" t="s">
        <v>19</v>
      </c>
      <c r="F482" s="61" t="s">
        <v>438</v>
      </c>
      <c r="G482" s="62" t="s">
        <v>55</v>
      </c>
      <c r="H482" s="62" t="s">
        <v>11</v>
      </c>
      <c r="I482" s="151" t="s">
        <v>324</v>
      </c>
      <c r="J482" s="37"/>
      <c r="K482" s="2">
        <f>K483</f>
        <v>100</v>
      </c>
    </row>
    <row r="483" spans="2:11" ht="25.5">
      <c r="B483" s="157" t="s">
        <v>63</v>
      </c>
      <c r="C483" s="10" t="s">
        <v>266</v>
      </c>
      <c r="D483" s="10" t="s">
        <v>4</v>
      </c>
      <c r="E483" s="11" t="s">
        <v>19</v>
      </c>
      <c r="F483" s="359" t="s">
        <v>438</v>
      </c>
      <c r="G483" s="127" t="s">
        <v>55</v>
      </c>
      <c r="H483" s="127" t="s">
        <v>11</v>
      </c>
      <c r="I483" s="302" t="s">
        <v>324</v>
      </c>
      <c r="J483" s="341">
        <v>240</v>
      </c>
      <c r="K483" s="2">
        <v>100</v>
      </c>
    </row>
    <row r="484" spans="2:11" ht="89.25">
      <c r="B484" s="9" t="s">
        <v>326</v>
      </c>
      <c r="C484" s="10" t="s">
        <v>266</v>
      </c>
      <c r="D484" s="10" t="s">
        <v>4</v>
      </c>
      <c r="E484" s="10" t="s">
        <v>19</v>
      </c>
      <c r="F484" s="202" t="s">
        <v>438</v>
      </c>
      <c r="G484" s="360" t="s">
        <v>55</v>
      </c>
      <c r="H484" s="360" t="s">
        <v>13</v>
      </c>
      <c r="I484" s="361" t="s">
        <v>53</v>
      </c>
      <c r="J484" s="43"/>
      <c r="K484" s="2">
        <f>K485</f>
        <v>4583</v>
      </c>
    </row>
    <row r="485" spans="2:11" ht="76.5">
      <c r="B485" s="9" t="s">
        <v>327</v>
      </c>
      <c r="C485" s="10" t="s">
        <v>266</v>
      </c>
      <c r="D485" s="10" t="s">
        <v>4</v>
      </c>
      <c r="E485" s="10" t="s">
        <v>19</v>
      </c>
      <c r="F485" s="11" t="s">
        <v>438</v>
      </c>
      <c r="G485" s="127" t="s">
        <v>55</v>
      </c>
      <c r="H485" s="127" t="s">
        <v>13</v>
      </c>
      <c r="I485" s="65" t="s">
        <v>324</v>
      </c>
      <c r="J485" s="43"/>
      <c r="K485" s="2">
        <f>K486</f>
        <v>4583</v>
      </c>
    </row>
    <row r="486" spans="2:11" ht="25.5">
      <c r="B486" s="9" t="s">
        <v>63</v>
      </c>
      <c r="C486" s="10" t="s">
        <v>266</v>
      </c>
      <c r="D486" s="10" t="s">
        <v>4</v>
      </c>
      <c r="E486" s="10" t="s">
        <v>19</v>
      </c>
      <c r="F486" s="11" t="s">
        <v>438</v>
      </c>
      <c r="G486" s="51" t="s">
        <v>55</v>
      </c>
      <c r="H486" s="51" t="s">
        <v>13</v>
      </c>
      <c r="I486" s="51" t="s">
        <v>324</v>
      </c>
      <c r="J486" s="43">
        <v>240</v>
      </c>
      <c r="K486" s="2">
        <f>4253.11+329.89</f>
        <v>4583</v>
      </c>
    </row>
    <row r="487" spans="2:11" ht="25.5">
      <c r="B487" s="268" t="s">
        <v>328</v>
      </c>
      <c r="C487" s="10" t="s">
        <v>266</v>
      </c>
      <c r="D487" s="10" t="s">
        <v>4</v>
      </c>
      <c r="E487" s="10" t="s">
        <v>19</v>
      </c>
      <c r="F487" s="11" t="s">
        <v>438</v>
      </c>
      <c r="G487" s="127" t="s">
        <v>55</v>
      </c>
      <c r="H487" s="127" t="s">
        <v>15</v>
      </c>
      <c r="I487" s="65" t="s">
        <v>53</v>
      </c>
      <c r="J487" s="43"/>
      <c r="K487" s="2">
        <f>K488</f>
        <v>80</v>
      </c>
    </row>
    <row r="488" spans="2:11" ht="12.75">
      <c r="B488" s="128" t="s">
        <v>329</v>
      </c>
      <c r="C488" s="10" t="s">
        <v>266</v>
      </c>
      <c r="D488" s="10" t="s">
        <v>4</v>
      </c>
      <c r="E488" s="10" t="s">
        <v>19</v>
      </c>
      <c r="F488" s="11" t="s">
        <v>438</v>
      </c>
      <c r="G488" s="127" t="s">
        <v>55</v>
      </c>
      <c r="H488" s="127" t="s">
        <v>15</v>
      </c>
      <c r="I488" s="51" t="s">
        <v>110</v>
      </c>
      <c r="J488" s="43"/>
      <c r="K488" s="2">
        <f>K489</f>
        <v>80</v>
      </c>
    </row>
    <row r="489" spans="2:11" ht="25.5">
      <c r="B489" s="156" t="s">
        <v>63</v>
      </c>
      <c r="C489" s="10" t="s">
        <v>266</v>
      </c>
      <c r="D489" s="10" t="s">
        <v>4</v>
      </c>
      <c r="E489" s="10" t="s">
        <v>19</v>
      </c>
      <c r="F489" s="11" t="s">
        <v>438</v>
      </c>
      <c r="G489" s="127" t="s">
        <v>55</v>
      </c>
      <c r="H489" s="127" t="s">
        <v>15</v>
      </c>
      <c r="I489" s="65" t="s">
        <v>110</v>
      </c>
      <c r="J489" s="43">
        <v>240</v>
      </c>
      <c r="K489" s="2">
        <v>80</v>
      </c>
    </row>
    <row r="490" spans="2:11" ht="38.25">
      <c r="B490" s="9" t="s">
        <v>101</v>
      </c>
      <c r="C490" s="10" t="s">
        <v>266</v>
      </c>
      <c r="D490" s="10" t="s">
        <v>4</v>
      </c>
      <c r="E490" s="10" t="s">
        <v>19</v>
      </c>
      <c r="F490" s="126">
        <v>37</v>
      </c>
      <c r="G490" s="127">
        <v>0</v>
      </c>
      <c r="H490" s="127" t="s">
        <v>5</v>
      </c>
      <c r="I490" s="65" t="s">
        <v>53</v>
      </c>
      <c r="J490" s="43"/>
      <c r="K490" s="2">
        <f>K491</f>
        <v>20</v>
      </c>
    </row>
    <row r="491" spans="2:11" ht="89.25">
      <c r="B491" s="39" t="s">
        <v>104</v>
      </c>
      <c r="C491" s="10" t="s">
        <v>266</v>
      </c>
      <c r="D491" s="10" t="s">
        <v>4</v>
      </c>
      <c r="E491" s="10" t="s">
        <v>19</v>
      </c>
      <c r="F491" s="81">
        <v>37</v>
      </c>
      <c r="G491" s="199">
        <v>0</v>
      </c>
      <c r="H491" s="200" t="s">
        <v>7</v>
      </c>
      <c r="I491" s="200" t="s">
        <v>53</v>
      </c>
      <c r="J491" s="43"/>
      <c r="K491" s="2">
        <f>K492</f>
        <v>20</v>
      </c>
    </row>
    <row r="492" spans="2:11" ht="25.5">
      <c r="B492" s="39" t="s">
        <v>336</v>
      </c>
      <c r="C492" s="10" t="s">
        <v>266</v>
      </c>
      <c r="D492" s="10" t="s">
        <v>4</v>
      </c>
      <c r="E492" s="10" t="s">
        <v>19</v>
      </c>
      <c r="F492" s="81">
        <v>37</v>
      </c>
      <c r="G492" s="199">
        <v>0</v>
      </c>
      <c r="H492" s="200" t="s">
        <v>7</v>
      </c>
      <c r="I492" s="200" t="s">
        <v>57</v>
      </c>
      <c r="J492" s="43"/>
      <c r="K492" s="2">
        <f>K493</f>
        <v>20</v>
      </c>
    </row>
    <row r="493" spans="2:11" ht="25.5">
      <c r="B493" s="9" t="s">
        <v>63</v>
      </c>
      <c r="C493" s="10" t="s">
        <v>266</v>
      </c>
      <c r="D493" s="10" t="s">
        <v>4</v>
      </c>
      <c r="E493" s="10" t="s">
        <v>19</v>
      </c>
      <c r="F493" s="11" t="s">
        <v>103</v>
      </c>
      <c r="G493" s="12" t="s">
        <v>52</v>
      </c>
      <c r="H493" s="12" t="s">
        <v>7</v>
      </c>
      <c r="I493" s="12" t="s">
        <v>57</v>
      </c>
      <c r="J493" s="43">
        <v>240</v>
      </c>
      <c r="K493" s="2">
        <v>20</v>
      </c>
    </row>
    <row r="494" spans="2:11" ht="12.75">
      <c r="B494" s="9" t="s">
        <v>247</v>
      </c>
      <c r="C494" s="10" t="s">
        <v>266</v>
      </c>
      <c r="D494" s="10" t="s">
        <v>11</v>
      </c>
      <c r="E494" s="10" t="s">
        <v>5</v>
      </c>
      <c r="F494" s="26"/>
      <c r="G494" s="27"/>
      <c r="H494" s="27"/>
      <c r="I494" s="27"/>
      <c r="J494" s="43"/>
      <c r="K494" s="2">
        <f>K495+K501</f>
        <v>4340.3</v>
      </c>
    </row>
    <row r="495" spans="2:11" ht="12.75">
      <c r="B495" s="227" t="s">
        <v>23</v>
      </c>
      <c r="C495" s="28" t="s">
        <v>266</v>
      </c>
      <c r="D495" s="32" t="s">
        <v>11</v>
      </c>
      <c r="E495" s="32" t="s">
        <v>20</v>
      </c>
      <c r="F495" s="26"/>
      <c r="G495" s="27"/>
      <c r="H495" s="27"/>
      <c r="I495" s="27"/>
      <c r="J495" s="43"/>
      <c r="K495" s="2">
        <f>K496</f>
        <v>800</v>
      </c>
    </row>
    <row r="496" spans="2:11" ht="54.75" customHeight="1">
      <c r="B496" s="239" t="s">
        <v>479</v>
      </c>
      <c r="C496" s="10" t="s">
        <v>266</v>
      </c>
      <c r="D496" s="10" t="s">
        <v>11</v>
      </c>
      <c r="E496" s="10" t="s">
        <v>20</v>
      </c>
      <c r="F496" s="208" t="s">
        <v>480</v>
      </c>
      <c r="G496" s="141" t="s">
        <v>52</v>
      </c>
      <c r="H496" s="141" t="s">
        <v>5</v>
      </c>
      <c r="I496" s="209" t="s">
        <v>53</v>
      </c>
      <c r="J496" s="43"/>
      <c r="K496" s="2">
        <f>K497</f>
        <v>800</v>
      </c>
    </row>
    <row r="497" spans="2:11" ht="42" customHeight="1">
      <c r="B497" s="239" t="s">
        <v>481</v>
      </c>
      <c r="C497" s="10" t="s">
        <v>266</v>
      </c>
      <c r="D497" s="10" t="s">
        <v>11</v>
      </c>
      <c r="E497" s="10" t="s">
        <v>20</v>
      </c>
      <c r="F497" s="208" t="s">
        <v>480</v>
      </c>
      <c r="G497" s="141" t="s">
        <v>55</v>
      </c>
      <c r="H497" s="141" t="s">
        <v>5</v>
      </c>
      <c r="I497" s="209" t="s">
        <v>53</v>
      </c>
      <c r="J497" s="341"/>
      <c r="K497" s="2">
        <f>K498</f>
        <v>800</v>
      </c>
    </row>
    <row r="498" spans="2:11" ht="25.5">
      <c r="B498" s="39" t="s">
        <v>487</v>
      </c>
      <c r="C498" s="10" t="s">
        <v>266</v>
      </c>
      <c r="D498" s="10" t="s">
        <v>11</v>
      </c>
      <c r="E498" s="10" t="s">
        <v>20</v>
      </c>
      <c r="F498" s="359" t="s">
        <v>480</v>
      </c>
      <c r="G498" s="141" t="s">
        <v>55</v>
      </c>
      <c r="H498" s="141" t="s">
        <v>7</v>
      </c>
      <c r="I498" s="209" t="s">
        <v>53</v>
      </c>
      <c r="J498" s="43"/>
      <c r="K498" s="2">
        <f>K499</f>
        <v>800</v>
      </c>
    </row>
    <row r="499" spans="2:11" ht="12.75">
      <c r="B499" s="373" t="s">
        <v>366</v>
      </c>
      <c r="C499" s="28" t="s">
        <v>266</v>
      </c>
      <c r="D499" s="32" t="s">
        <v>11</v>
      </c>
      <c r="E499" s="32" t="s">
        <v>20</v>
      </c>
      <c r="F499" s="359" t="s">
        <v>480</v>
      </c>
      <c r="G499" s="141" t="s">
        <v>55</v>
      </c>
      <c r="H499" s="141" t="s">
        <v>7</v>
      </c>
      <c r="I499" s="209" t="s">
        <v>489</v>
      </c>
      <c r="J499" s="14"/>
      <c r="K499" s="2">
        <f>K500</f>
        <v>800</v>
      </c>
    </row>
    <row r="500" spans="2:11" ht="25.5">
      <c r="B500" s="116" t="s">
        <v>119</v>
      </c>
      <c r="C500" s="28" t="s">
        <v>266</v>
      </c>
      <c r="D500" s="32" t="s">
        <v>11</v>
      </c>
      <c r="E500" s="32" t="s">
        <v>20</v>
      </c>
      <c r="F500" s="359" t="s">
        <v>480</v>
      </c>
      <c r="G500" s="141" t="s">
        <v>55</v>
      </c>
      <c r="H500" s="141" t="s">
        <v>7</v>
      </c>
      <c r="I500" s="209" t="s">
        <v>489</v>
      </c>
      <c r="J500" s="14">
        <v>240</v>
      </c>
      <c r="K500" s="2">
        <v>800</v>
      </c>
    </row>
    <row r="501" spans="2:11" ht="12.75">
      <c r="B501" s="41" t="s">
        <v>24</v>
      </c>
      <c r="C501" s="10" t="s">
        <v>266</v>
      </c>
      <c r="D501" s="10" t="s">
        <v>11</v>
      </c>
      <c r="E501" s="10" t="s">
        <v>25</v>
      </c>
      <c r="F501" s="26"/>
      <c r="G501" s="27"/>
      <c r="H501" s="27"/>
      <c r="I501" s="27"/>
      <c r="J501" s="43"/>
      <c r="K501" s="2">
        <f>K502</f>
        <v>3540.3</v>
      </c>
    </row>
    <row r="502" spans="2:11" ht="38.25">
      <c r="B502" s="50" t="s">
        <v>338</v>
      </c>
      <c r="C502" s="10" t="s">
        <v>266</v>
      </c>
      <c r="D502" s="10" t="s">
        <v>11</v>
      </c>
      <c r="E502" s="10" t="s">
        <v>25</v>
      </c>
      <c r="F502" s="11" t="s">
        <v>438</v>
      </c>
      <c r="G502" s="12" t="s">
        <v>52</v>
      </c>
      <c r="H502" s="12" t="s">
        <v>5</v>
      </c>
      <c r="I502" s="13" t="s">
        <v>53</v>
      </c>
      <c r="J502" s="43"/>
      <c r="K502" s="2">
        <f>K514+K503</f>
        <v>3540.3</v>
      </c>
    </row>
    <row r="503" spans="2:11" ht="81.75" customHeight="1">
      <c r="B503" s="218" t="s">
        <v>314</v>
      </c>
      <c r="C503" s="10" t="s">
        <v>266</v>
      </c>
      <c r="D503" s="10" t="s">
        <v>11</v>
      </c>
      <c r="E503" s="10" t="s">
        <v>25</v>
      </c>
      <c r="F503" s="11" t="s">
        <v>438</v>
      </c>
      <c r="G503" s="127" t="s">
        <v>62</v>
      </c>
      <c r="H503" s="127" t="s">
        <v>5</v>
      </c>
      <c r="I503" s="65" t="s">
        <v>53</v>
      </c>
      <c r="J503" s="43"/>
      <c r="K503" s="2">
        <f>K504+K507</f>
        <v>170</v>
      </c>
    </row>
    <row r="504" spans="2:11" ht="33.75" customHeight="1">
      <c r="B504" s="268" t="s">
        <v>330</v>
      </c>
      <c r="C504" s="10" t="s">
        <v>266</v>
      </c>
      <c r="D504" s="10" t="s">
        <v>11</v>
      </c>
      <c r="E504" s="10" t="s">
        <v>25</v>
      </c>
      <c r="F504" s="11" t="s">
        <v>438</v>
      </c>
      <c r="G504" s="127" t="s">
        <v>62</v>
      </c>
      <c r="H504" s="127" t="s">
        <v>4</v>
      </c>
      <c r="I504" s="65" t="s">
        <v>53</v>
      </c>
      <c r="J504" s="43"/>
      <c r="K504" s="2">
        <f>K505</f>
        <v>0</v>
      </c>
    </row>
    <row r="505" spans="2:11" ht="33.75" customHeight="1">
      <c r="B505" s="156" t="s">
        <v>317</v>
      </c>
      <c r="C505" s="10" t="s">
        <v>266</v>
      </c>
      <c r="D505" s="10" t="s">
        <v>11</v>
      </c>
      <c r="E505" s="10" t="s">
        <v>25</v>
      </c>
      <c r="F505" s="11" t="s">
        <v>438</v>
      </c>
      <c r="G505" s="51" t="s">
        <v>62</v>
      </c>
      <c r="H505" s="51" t="s">
        <v>4</v>
      </c>
      <c r="I505" s="51" t="s">
        <v>324</v>
      </c>
      <c r="J505" s="43"/>
      <c r="K505" s="2">
        <f>K506</f>
        <v>0</v>
      </c>
    </row>
    <row r="506" spans="2:11" ht="34.5" customHeight="1">
      <c r="B506" s="156" t="s">
        <v>63</v>
      </c>
      <c r="C506" s="10" t="s">
        <v>266</v>
      </c>
      <c r="D506" s="10" t="s">
        <v>11</v>
      </c>
      <c r="E506" s="10" t="s">
        <v>25</v>
      </c>
      <c r="F506" s="11" t="s">
        <v>438</v>
      </c>
      <c r="G506" s="127" t="s">
        <v>62</v>
      </c>
      <c r="H506" s="127" t="s">
        <v>4</v>
      </c>
      <c r="I506" s="65" t="s">
        <v>324</v>
      </c>
      <c r="J506" s="43">
        <v>240</v>
      </c>
      <c r="K506" s="2">
        <f>221.7+105.8-327.5</f>
        <v>0</v>
      </c>
    </row>
    <row r="507" spans="2:11" ht="25.5">
      <c r="B507" s="226" t="s">
        <v>331</v>
      </c>
      <c r="C507" s="10" t="s">
        <v>266</v>
      </c>
      <c r="D507" s="10" t="s">
        <v>11</v>
      </c>
      <c r="E507" s="10" t="s">
        <v>25</v>
      </c>
      <c r="F507" s="11" t="s">
        <v>438</v>
      </c>
      <c r="G507" s="51" t="s">
        <v>62</v>
      </c>
      <c r="H507" s="51" t="s">
        <v>7</v>
      </c>
      <c r="I507" s="51" t="s">
        <v>324</v>
      </c>
      <c r="J507" s="43"/>
      <c r="K507" s="2">
        <f>K508+K510+K512</f>
        <v>170</v>
      </c>
    </row>
    <row r="508" spans="2:11" ht="25.5">
      <c r="B508" s="156" t="s">
        <v>332</v>
      </c>
      <c r="C508" s="10" t="s">
        <v>266</v>
      </c>
      <c r="D508" s="10" t="s">
        <v>11</v>
      </c>
      <c r="E508" s="10" t="s">
        <v>25</v>
      </c>
      <c r="F508" s="11" t="s">
        <v>438</v>
      </c>
      <c r="G508" s="127" t="s">
        <v>62</v>
      </c>
      <c r="H508" s="127" t="s">
        <v>7</v>
      </c>
      <c r="I508" s="65" t="s">
        <v>110</v>
      </c>
      <c r="J508" s="43"/>
      <c r="K508" s="2">
        <f>K509</f>
        <v>30</v>
      </c>
    </row>
    <row r="509" spans="2:11" ht="25.5">
      <c r="B509" s="156" t="s">
        <v>63</v>
      </c>
      <c r="C509" s="10" t="s">
        <v>266</v>
      </c>
      <c r="D509" s="10" t="s">
        <v>11</v>
      </c>
      <c r="E509" s="10" t="s">
        <v>25</v>
      </c>
      <c r="F509" s="11" t="s">
        <v>438</v>
      </c>
      <c r="G509" s="127" t="s">
        <v>62</v>
      </c>
      <c r="H509" s="127" t="s">
        <v>7</v>
      </c>
      <c r="I509" s="65" t="s">
        <v>110</v>
      </c>
      <c r="J509" s="43">
        <v>240</v>
      </c>
      <c r="K509" s="2">
        <v>30</v>
      </c>
    </row>
    <row r="510" spans="2:11" ht="25.5">
      <c r="B510" s="226" t="s">
        <v>333</v>
      </c>
      <c r="C510" s="10" t="s">
        <v>266</v>
      </c>
      <c r="D510" s="10" t="s">
        <v>11</v>
      </c>
      <c r="E510" s="10" t="s">
        <v>25</v>
      </c>
      <c r="F510" s="11" t="s">
        <v>438</v>
      </c>
      <c r="G510" s="127" t="s">
        <v>62</v>
      </c>
      <c r="H510" s="127" t="s">
        <v>7</v>
      </c>
      <c r="I510" s="65" t="s">
        <v>111</v>
      </c>
      <c r="J510" s="43"/>
      <c r="K510" s="2">
        <f>K511</f>
        <v>40</v>
      </c>
    </row>
    <row r="511" spans="2:11" ht="25.5">
      <c r="B511" s="156" t="s">
        <v>63</v>
      </c>
      <c r="C511" s="10" t="s">
        <v>266</v>
      </c>
      <c r="D511" s="10" t="s">
        <v>11</v>
      </c>
      <c r="E511" s="10" t="s">
        <v>25</v>
      </c>
      <c r="F511" s="11" t="s">
        <v>438</v>
      </c>
      <c r="G511" s="127" t="s">
        <v>62</v>
      </c>
      <c r="H511" s="127" t="s">
        <v>7</v>
      </c>
      <c r="I511" s="65" t="s">
        <v>111</v>
      </c>
      <c r="J511" s="43">
        <v>240</v>
      </c>
      <c r="K511" s="2">
        <v>40</v>
      </c>
    </row>
    <row r="512" spans="2:11" ht="25.5">
      <c r="B512" s="226" t="s">
        <v>334</v>
      </c>
      <c r="C512" s="10" t="s">
        <v>266</v>
      </c>
      <c r="D512" s="10" t="s">
        <v>11</v>
      </c>
      <c r="E512" s="10" t="s">
        <v>25</v>
      </c>
      <c r="F512" s="11" t="s">
        <v>438</v>
      </c>
      <c r="G512" s="127" t="s">
        <v>62</v>
      </c>
      <c r="H512" s="127" t="s">
        <v>7</v>
      </c>
      <c r="I512" s="65" t="s">
        <v>113</v>
      </c>
      <c r="J512" s="43"/>
      <c r="K512" s="2">
        <f>K513</f>
        <v>100</v>
      </c>
    </row>
    <row r="513" spans="2:11" ht="25.5">
      <c r="B513" s="156" t="s">
        <v>63</v>
      </c>
      <c r="C513" s="10" t="s">
        <v>266</v>
      </c>
      <c r="D513" s="10" t="s">
        <v>11</v>
      </c>
      <c r="E513" s="10" t="s">
        <v>25</v>
      </c>
      <c r="F513" s="11" t="s">
        <v>438</v>
      </c>
      <c r="G513" s="127" t="s">
        <v>62</v>
      </c>
      <c r="H513" s="127" t="s">
        <v>7</v>
      </c>
      <c r="I513" s="65" t="s">
        <v>113</v>
      </c>
      <c r="J513" s="43">
        <v>240</v>
      </c>
      <c r="K513" s="2">
        <v>100</v>
      </c>
    </row>
    <row r="514" spans="2:11" ht="25.5">
      <c r="B514" s="70" t="s">
        <v>318</v>
      </c>
      <c r="C514" s="10" t="s">
        <v>266</v>
      </c>
      <c r="D514" s="10" t="s">
        <v>11</v>
      </c>
      <c r="E514" s="10" t="s">
        <v>25</v>
      </c>
      <c r="F514" s="11" t="s">
        <v>438</v>
      </c>
      <c r="G514" s="51" t="s">
        <v>3</v>
      </c>
      <c r="H514" s="51" t="s">
        <v>5</v>
      </c>
      <c r="I514" s="51" t="s">
        <v>53</v>
      </c>
      <c r="J514" s="43"/>
      <c r="K514" s="2">
        <f>K515</f>
        <v>3370.3</v>
      </c>
    </row>
    <row r="515" spans="2:11" ht="51">
      <c r="B515" s="50" t="s">
        <v>127</v>
      </c>
      <c r="C515" s="10" t="s">
        <v>266</v>
      </c>
      <c r="D515" s="10" t="s">
        <v>11</v>
      </c>
      <c r="E515" s="10" t="s">
        <v>25</v>
      </c>
      <c r="F515" s="11" t="s">
        <v>438</v>
      </c>
      <c r="G515" s="12" t="s">
        <v>3</v>
      </c>
      <c r="H515" s="12" t="s">
        <v>4</v>
      </c>
      <c r="I515" s="13" t="s">
        <v>53</v>
      </c>
      <c r="J515" s="43"/>
      <c r="K515" s="2">
        <f>K516+K520</f>
        <v>3370.3</v>
      </c>
    </row>
    <row r="516" spans="2:11" ht="25.5">
      <c r="B516" s="88" t="s">
        <v>128</v>
      </c>
      <c r="C516" s="10" t="s">
        <v>266</v>
      </c>
      <c r="D516" s="10" t="s">
        <v>11</v>
      </c>
      <c r="E516" s="10" t="s">
        <v>25</v>
      </c>
      <c r="F516" s="11" t="s">
        <v>438</v>
      </c>
      <c r="G516" s="51" t="s">
        <v>3</v>
      </c>
      <c r="H516" s="51" t="s">
        <v>4</v>
      </c>
      <c r="I516" s="51" t="s">
        <v>324</v>
      </c>
      <c r="J516" s="43"/>
      <c r="K516" s="2">
        <f>K517+K518+K519</f>
        <v>2910</v>
      </c>
    </row>
    <row r="517" spans="2:11" ht="25.5">
      <c r="B517" s="9" t="s">
        <v>58</v>
      </c>
      <c r="C517" s="10" t="s">
        <v>266</v>
      </c>
      <c r="D517" s="10" t="s">
        <v>11</v>
      </c>
      <c r="E517" s="10" t="s">
        <v>25</v>
      </c>
      <c r="F517" s="11" t="s">
        <v>438</v>
      </c>
      <c r="G517" s="12" t="s">
        <v>3</v>
      </c>
      <c r="H517" s="12" t="s">
        <v>4</v>
      </c>
      <c r="I517" s="13" t="s">
        <v>324</v>
      </c>
      <c r="J517" s="10" t="s">
        <v>59</v>
      </c>
      <c r="K517" s="38">
        <v>2677</v>
      </c>
    </row>
    <row r="518" spans="2:11" ht="25.5">
      <c r="B518" s="9" t="s">
        <v>63</v>
      </c>
      <c r="C518" s="10" t="s">
        <v>266</v>
      </c>
      <c r="D518" s="10" t="s">
        <v>11</v>
      </c>
      <c r="E518" s="10" t="s">
        <v>25</v>
      </c>
      <c r="F518" s="11" t="s">
        <v>438</v>
      </c>
      <c r="G518" s="51" t="s">
        <v>3</v>
      </c>
      <c r="H518" s="51" t="s">
        <v>4</v>
      </c>
      <c r="I518" s="51" t="s">
        <v>324</v>
      </c>
      <c r="J518" s="10" t="s">
        <v>64</v>
      </c>
      <c r="K518" s="38">
        <v>183</v>
      </c>
    </row>
    <row r="519" spans="2:11" ht="12.75">
      <c r="B519" s="9" t="s">
        <v>65</v>
      </c>
      <c r="C519" s="10" t="s">
        <v>266</v>
      </c>
      <c r="D519" s="10" t="s">
        <v>11</v>
      </c>
      <c r="E519" s="10" t="s">
        <v>25</v>
      </c>
      <c r="F519" s="11" t="s">
        <v>438</v>
      </c>
      <c r="G519" s="12" t="s">
        <v>3</v>
      </c>
      <c r="H519" s="12" t="s">
        <v>4</v>
      </c>
      <c r="I519" s="13" t="s">
        <v>324</v>
      </c>
      <c r="J519" s="10" t="s">
        <v>66</v>
      </c>
      <c r="K519" s="38">
        <v>50</v>
      </c>
    </row>
    <row r="520" spans="2:11" ht="51">
      <c r="B520" s="156" t="s">
        <v>298</v>
      </c>
      <c r="C520" s="28" t="s">
        <v>266</v>
      </c>
      <c r="D520" s="32" t="s">
        <v>11</v>
      </c>
      <c r="E520" s="32" t="s">
        <v>25</v>
      </c>
      <c r="F520" s="11" t="s">
        <v>438</v>
      </c>
      <c r="G520" s="72" t="s">
        <v>3</v>
      </c>
      <c r="H520" s="72" t="s">
        <v>4</v>
      </c>
      <c r="I520" s="73" t="s">
        <v>299</v>
      </c>
      <c r="J520" s="33"/>
      <c r="K520" s="15">
        <f>K521</f>
        <v>460.3</v>
      </c>
    </row>
    <row r="521" spans="2:11" ht="25.5">
      <c r="B521" s="184" t="s">
        <v>58</v>
      </c>
      <c r="C521" s="28" t="s">
        <v>266</v>
      </c>
      <c r="D521" s="32" t="s">
        <v>11</v>
      </c>
      <c r="E521" s="32" t="s">
        <v>25</v>
      </c>
      <c r="F521" s="11" t="s">
        <v>438</v>
      </c>
      <c r="G521" s="72" t="s">
        <v>3</v>
      </c>
      <c r="H521" s="72" t="s">
        <v>4</v>
      </c>
      <c r="I521" s="73" t="s">
        <v>299</v>
      </c>
      <c r="J521" s="33" t="s">
        <v>59</v>
      </c>
      <c r="K521" s="15">
        <v>460.3</v>
      </c>
    </row>
    <row r="522" spans="2:11" ht="12.75">
      <c r="B522" s="9" t="s">
        <v>262</v>
      </c>
      <c r="C522" s="10" t="s">
        <v>266</v>
      </c>
      <c r="D522" s="10" t="s">
        <v>13</v>
      </c>
      <c r="E522" s="10" t="s">
        <v>5</v>
      </c>
      <c r="F522" s="11"/>
      <c r="G522" s="12"/>
      <c r="H522" s="12"/>
      <c r="I522" s="12"/>
      <c r="J522" s="37"/>
      <c r="K522" s="2">
        <f aca="true" t="shared" si="4" ref="K522:K527">K523</f>
        <v>250.7</v>
      </c>
    </row>
    <row r="523" spans="2:11" ht="12.75">
      <c r="B523" s="9" t="s">
        <v>26</v>
      </c>
      <c r="C523" s="10" t="s">
        <v>266</v>
      </c>
      <c r="D523" s="10" t="s">
        <v>13</v>
      </c>
      <c r="E523" s="10" t="s">
        <v>4</v>
      </c>
      <c r="F523" s="11"/>
      <c r="G523" s="27"/>
      <c r="H523" s="27"/>
      <c r="I523" s="27"/>
      <c r="J523" s="37"/>
      <c r="K523" s="2">
        <f t="shared" si="4"/>
        <v>250.7</v>
      </c>
    </row>
    <row r="524" spans="2:11" ht="38.25">
      <c r="B524" s="50" t="s">
        <v>338</v>
      </c>
      <c r="C524" s="10" t="s">
        <v>266</v>
      </c>
      <c r="D524" s="10" t="s">
        <v>13</v>
      </c>
      <c r="E524" s="10" t="s">
        <v>4</v>
      </c>
      <c r="F524" s="11" t="s">
        <v>438</v>
      </c>
      <c r="G524" s="12" t="s">
        <v>52</v>
      </c>
      <c r="H524" s="12" t="s">
        <v>5</v>
      </c>
      <c r="I524" s="13" t="s">
        <v>53</v>
      </c>
      <c r="J524" s="37"/>
      <c r="K524" s="2">
        <f t="shared" si="4"/>
        <v>250.7</v>
      </c>
    </row>
    <row r="525" spans="2:11" ht="51">
      <c r="B525" s="41" t="s">
        <v>315</v>
      </c>
      <c r="C525" s="10" t="s">
        <v>266</v>
      </c>
      <c r="D525" s="10" t="s">
        <v>13</v>
      </c>
      <c r="E525" s="10" t="s">
        <v>4</v>
      </c>
      <c r="F525" s="11" t="s">
        <v>438</v>
      </c>
      <c r="G525" s="12" t="s">
        <v>55</v>
      </c>
      <c r="H525" s="12" t="s">
        <v>5</v>
      </c>
      <c r="I525" s="13" t="s">
        <v>53</v>
      </c>
      <c r="J525" s="37"/>
      <c r="K525" s="2">
        <f t="shared" si="4"/>
        <v>250.7</v>
      </c>
    </row>
    <row r="526" spans="2:11" ht="89.25">
      <c r="B526" s="9" t="s">
        <v>326</v>
      </c>
      <c r="C526" s="10" t="s">
        <v>266</v>
      </c>
      <c r="D526" s="10" t="s">
        <v>13</v>
      </c>
      <c r="E526" s="10" t="s">
        <v>4</v>
      </c>
      <c r="F526" s="11" t="s">
        <v>438</v>
      </c>
      <c r="G526" s="127" t="s">
        <v>55</v>
      </c>
      <c r="H526" s="127" t="s">
        <v>13</v>
      </c>
      <c r="I526" s="65" t="s">
        <v>53</v>
      </c>
      <c r="J526" s="37"/>
      <c r="K526" s="2">
        <f t="shared" si="4"/>
        <v>250.7</v>
      </c>
    </row>
    <row r="527" spans="2:11" ht="12.75">
      <c r="B527" s="50" t="s">
        <v>335</v>
      </c>
      <c r="C527" s="10" t="s">
        <v>266</v>
      </c>
      <c r="D527" s="10" t="s">
        <v>13</v>
      </c>
      <c r="E527" s="10" t="s">
        <v>4</v>
      </c>
      <c r="F527" s="11" t="s">
        <v>438</v>
      </c>
      <c r="G527" s="51" t="s">
        <v>55</v>
      </c>
      <c r="H527" s="51" t="s">
        <v>13</v>
      </c>
      <c r="I527" s="51" t="s">
        <v>110</v>
      </c>
      <c r="J527" s="37"/>
      <c r="K527" s="2">
        <f t="shared" si="4"/>
        <v>250.7</v>
      </c>
    </row>
    <row r="528" spans="2:11" ht="25.5">
      <c r="B528" s="9" t="s">
        <v>63</v>
      </c>
      <c r="C528" s="10" t="s">
        <v>266</v>
      </c>
      <c r="D528" s="10" t="s">
        <v>13</v>
      </c>
      <c r="E528" s="10" t="s">
        <v>4</v>
      </c>
      <c r="F528" s="11" t="s">
        <v>438</v>
      </c>
      <c r="G528" s="12" t="s">
        <v>55</v>
      </c>
      <c r="H528" s="12" t="s">
        <v>13</v>
      </c>
      <c r="I528" s="13" t="s">
        <v>110</v>
      </c>
      <c r="J528" s="37" t="s">
        <v>64</v>
      </c>
      <c r="K528" s="2">
        <v>250.7</v>
      </c>
    </row>
    <row r="529" spans="2:11" ht="12.75">
      <c r="B529" s="87" t="s">
        <v>254</v>
      </c>
      <c r="C529" s="10" t="s">
        <v>266</v>
      </c>
      <c r="D529" s="10" t="s">
        <v>36</v>
      </c>
      <c r="E529" s="10" t="s">
        <v>5</v>
      </c>
      <c r="F529" s="11"/>
      <c r="G529" s="12"/>
      <c r="H529" s="12"/>
      <c r="I529" s="12"/>
      <c r="J529" s="37"/>
      <c r="K529" s="2">
        <f>K530</f>
        <v>4988.5</v>
      </c>
    </row>
    <row r="530" spans="2:11" ht="12.75">
      <c r="B530" s="56" t="s">
        <v>38</v>
      </c>
      <c r="C530" s="10" t="s">
        <v>266</v>
      </c>
      <c r="D530" s="10" t="s">
        <v>36</v>
      </c>
      <c r="E530" s="10" t="s">
        <v>15</v>
      </c>
      <c r="F530" s="11"/>
      <c r="G530" s="12"/>
      <c r="H530" s="12"/>
      <c r="I530" s="12"/>
      <c r="J530" s="37"/>
      <c r="K530" s="2">
        <f>K531</f>
        <v>4988.5</v>
      </c>
    </row>
    <row r="531" spans="2:11" ht="38.25">
      <c r="B531" s="50" t="s">
        <v>338</v>
      </c>
      <c r="C531" s="10" t="s">
        <v>266</v>
      </c>
      <c r="D531" s="10" t="s">
        <v>36</v>
      </c>
      <c r="E531" s="10" t="s">
        <v>15</v>
      </c>
      <c r="F531" s="11" t="s">
        <v>438</v>
      </c>
      <c r="G531" s="12" t="s">
        <v>52</v>
      </c>
      <c r="H531" s="12" t="s">
        <v>5</v>
      </c>
      <c r="I531" s="13" t="s">
        <v>53</v>
      </c>
      <c r="J531" s="37"/>
      <c r="K531" s="2">
        <f>K532</f>
        <v>4988.5</v>
      </c>
    </row>
    <row r="532" spans="2:11" ht="89.25">
      <c r="B532" s="388" t="s">
        <v>314</v>
      </c>
      <c r="C532" s="10" t="s">
        <v>266</v>
      </c>
      <c r="D532" s="10" t="s">
        <v>36</v>
      </c>
      <c r="E532" s="10" t="s">
        <v>15</v>
      </c>
      <c r="F532" s="11" t="s">
        <v>438</v>
      </c>
      <c r="G532" s="127" t="s">
        <v>62</v>
      </c>
      <c r="H532" s="127" t="s">
        <v>5</v>
      </c>
      <c r="I532" s="65" t="s">
        <v>53</v>
      </c>
      <c r="J532" s="37"/>
      <c r="K532" s="2">
        <f>K533</f>
        <v>4988.5</v>
      </c>
    </row>
    <row r="533" spans="2:11" ht="63.75">
      <c r="B533" s="156" t="s">
        <v>552</v>
      </c>
      <c r="C533" s="13" t="s">
        <v>266</v>
      </c>
      <c r="D533" s="10" t="s">
        <v>36</v>
      </c>
      <c r="E533" s="10" t="s">
        <v>15</v>
      </c>
      <c r="F533" s="11" t="s">
        <v>438</v>
      </c>
      <c r="G533" s="12" t="s">
        <v>62</v>
      </c>
      <c r="H533" s="12" t="s">
        <v>278</v>
      </c>
      <c r="I533" s="8" t="s">
        <v>53</v>
      </c>
      <c r="J533" s="37"/>
      <c r="K533" s="2">
        <f>K534</f>
        <v>4988.5</v>
      </c>
    </row>
    <row r="534" spans="2:11" ht="89.25">
      <c r="B534" s="157" t="s">
        <v>537</v>
      </c>
      <c r="C534" s="10" t="s">
        <v>266</v>
      </c>
      <c r="D534" s="10" t="s">
        <v>36</v>
      </c>
      <c r="E534" s="10" t="s">
        <v>15</v>
      </c>
      <c r="F534" s="11" t="s">
        <v>438</v>
      </c>
      <c r="G534" s="12" t="s">
        <v>62</v>
      </c>
      <c r="H534" s="12" t="s">
        <v>278</v>
      </c>
      <c r="I534" s="8" t="s">
        <v>220</v>
      </c>
      <c r="J534" s="37"/>
      <c r="K534" s="2">
        <f>K535+K536</f>
        <v>4988.5</v>
      </c>
    </row>
    <row r="535" spans="2:11" ht="25.5">
      <c r="B535" s="31" t="s">
        <v>150</v>
      </c>
      <c r="C535" s="10" t="s">
        <v>266</v>
      </c>
      <c r="D535" s="10" t="s">
        <v>36</v>
      </c>
      <c r="E535" s="10" t="s">
        <v>15</v>
      </c>
      <c r="F535" s="11" t="s">
        <v>438</v>
      </c>
      <c r="G535" s="12" t="s">
        <v>62</v>
      </c>
      <c r="H535" s="12" t="s">
        <v>278</v>
      </c>
      <c r="I535" s="8" t="s">
        <v>220</v>
      </c>
      <c r="J535" s="37" t="s">
        <v>214</v>
      </c>
      <c r="K535" s="2">
        <f>4982.8-68+5.7-5.7</f>
        <v>4914.8</v>
      </c>
    </row>
    <row r="536" spans="2:11" ht="25.5">
      <c r="B536" s="31" t="s">
        <v>63</v>
      </c>
      <c r="C536" s="10" t="s">
        <v>266</v>
      </c>
      <c r="D536" s="10" t="s">
        <v>36</v>
      </c>
      <c r="E536" s="10" t="s">
        <v>15</v>
      </c>
      <c r="F536" s="11" t="s">
        <v>438</v>
      </c>
      <c r="G536" s="12" t="s">
        <v>62</v>
      </c>
      <c r="H536" s="12" t="s">
        <v>278</v>
      </c>
      <c r="I536" s="8" t="s">
        <v>220</v>
      </c>
      <c r="J536" s="37" t="s">
        <v>64</v>
      </c>
      <c r="K536" s="2">
        <f>68+5.7</f>
        <v>73.7</v>
      </c>
    </row>
    <row r="537" spans="2:11" ht="32.25" customHeight="1">
      <c r="B537" s="49" t="s">
        <v>267</v>
      </c>
      <c r="C537" s="45" t="s">
        <v>268</v>
      </c>
      <c r="D537" s="10"/>
      <c r="E537" s="10"/>
      <c r="F537" s="26"/>
      <c r="G537" s="27"/>
      <c r="H537" s="27"/>
      <c r="I537" s="27"/>
      <c r="J537" s="60"/>
      <c r="K537" s="186">
        <f>K556+K646+K545+K538</f>
        <v>289148.13999999996</v>
      </c>
    </row>
    <row r="538" spans="2:11" ht="21" customHeight="1">
      <c r="B538" s="48" t="s">
        <v>257</v>
      </c>
      <c r="C538" s="10" t="s">
        <v>268</v>
      </c>
      <c r="D538" s="10" t="s">
        <v>4</v>
      </c>
      <c r="E538" s="10" t="s">
        <v>5</v>
      </c>
      <c r="F538" s="26"/>
      <c r="G538" s="27"/>
      <c r="H538" s="27"/>
      <c r="I538" s="27"/>
      <c r="J538" s="47"/>
      <c r="K538" s="2">
        <f aca="true" t="shared" si="5" ref="K538:K543">K539</f>
        <v>5</v>
      </c>
    </row>
    <row r="539" spans="2:11" ht="25.5" customHeight="1">
      <c r="B539" s="41" t="s">
        <v>18</v>
      </c>
      <c r="C539" s="10" t="s">
        <v>268</v>
      </c>
      <c r="D539" s="10" t="s">
        <v>4</v>
      </c>
      <c r="E539" s="37" t="s">
        <v>19</v>
      </c>
      <c r="F539" s="26"/>
      <c r="G539" s="27"/>
      <c r="H539" s="27"/>
      <c r="I539" s="27"/>
      <c r="J539" s="47"/>
      <c r="K539" s="2">
        <f t="shared" si="5"/>
        <v>5</v>
      </c>
    </row>
    <row r="540" spans="2:11" ht="48" customHeight="1">
      <c r="B540" s="117" t="s">
        <v>547</v>
      </c>
      <c r="C540" s="10" t="s">
        <v>268</v>
      </c>
      <c r="D540" s="10" t="s">
        <v>4</v>
      </c>
      <c r="E540" s="37" t="s">
        <v>19</v>
      </c>
      <c r="F540" s="359" t="s">
        <v>522</v>
      </c>
      <c r="G540" s="141" t="s">
        <v>52</v>
      </c>
      <c r="H540" s="141" t="s">
        <v>5</v>
      </c>
      <c r="I540" s="209" t="s">
        <v>53</v>
      </c>
      <c r="J540" s="47"/>
      <c r="K540" s="2">
        <f t="shared" si="5"/>
        <v>5</v>
      </c>
    </row>
    <row r="541" spans="2:11" ht="32.25" customHeight="1">
      <c r="B541" s="117" t="s">
        <v>523</v>
      </c>
      <c r="C541" s="10" t="s">
        <v>268</v>
      </c>
      <c r="D541" s="10" t="s">
        <v>4</v>
      </c>
      <c r="E541" s="37" t="s">
        <v>19</v>
      </c>
      <c r="F541" s="359" t="s">
        <v>522</v>
      </c>
      <c r="G541" s="141" t="s">
        <v>55</v>
      </c>
      <c r="H541" s="141" t="s">
        <v>5</v>
      </c>
      <c r="I541" s="209" t="s">
        <v>53</v>
      </c>
      <c r="J541" s="47"/>
      <c r="K541" s="2">
        <f t="shared" si="5"/>
        <v>5</v>
      </c>
    </row>
    <row r="542" spans="2:11" ht="56.25" customHeight="1">
      <c r="B542" s="117" t="s">
        <v>535</v>
      </c>
      <c r="C542" s="10" t="s">
        <v>268</v>
      </c>
      <c r="D542" s="10" t="s">
        <v>4</v>
      </c>
      <c r="E542" s="37" t="s">
        <v>19</v>
      </c>
      <c r="F542" s="359" t="s">
        <v>522</v>
      </c>
      <c r="G542" s="141" t="s">
        <v>55</v>
      </c>
      <c r="H542" s="141" t="s">
        <v>4</v>
      </c>
      <c r="I542" s="209" t="s">
        <v>53</v>
      </c>
      <c r="J542" s="47"/>
      <c r="K542" s="2">
        <f t="shared" si="5"/>
        <v>5</v>
      </c>
    </row>
    <row r="543" spans="2:11" ht="27" customHeight="1">
      <c r="B543" s="184" t="s">
        <v>548</v>
      </c>
      <c r="C543" s="10" t="s">
        <v>268</v>
      </c>
      <c r="D543" s="10" t="s">
        <v>4</v>
      </c>
      <c r="E543" s="37" t="s">
        <v>19</v>
      </c>
      <c r="F543" s="359" t="s">
        <v>522</v>
      </c>
      <c r="G543" s="141" t="s">
        <v>55</v>
      </c>
      <c r="H543" s="141" t="s">
        <v>4</v>
      </c>
      <c r="I543" s="243" t="s">
        <v>530</v>
      </c>
      <c r="J543" s="47"/>
      <c r="K543" s="2">
        <f t="shared" si="5"/>
        <v>5</v>
      </c>
    </row>
    <row r="544" spans="2:11" ht="32.25" customHeight="1">
      <c r="B544" s="48" t="s">
        <v>63</v>
      </c>
      <c r="C544" s="10" t="s">
        <v>268</v>
      </c>
      <c r="D544" s="10" t="s">
        <v>4</v>
      </c>
      <c r="E544" s="37" t="s">
        <v>19</v>
      </c>
      <c r="F544" s="359" t="s">
        <v>522</v>
      </c>
      <c r="G544" s="141" t="s">
        <v>55</v>
      </c>
      <c r="H544" s="141" t="s">
        <v>4</v>
      </c>
      <c r="I544" s="243" t="s">
        <v>530</v>
      </c>
      <c r="J544" s="37" t="s">
        <v>64</v>
      </c>
      <c r="K544" s="2">
        <v>5</v>
      </c>
    </row>
    <row r="545" spans="2:11" ht="25.5">
      <c r="B545" s="41" t="s">
        <v>261</v>
      </c>
      <c r="C545" s="10" t="s">
        <v>268</v>
      </c>
      <c r="D545" s="37" t="s">
        <v>9</v>
      </c>
      <c r="E545" s="37" t="s">
        <v>5</v>
      </c>
      <c r="F545" s="26"/>
      <c r="G545" s="27"/>
      <c r="H545" s="27"/>
      <c r="I545" s="27"/>
      <c r="J545" s="43"/>
      <c r="K545" s="2">
        <f>K546</f>
        <v>15</v>
      </c>
    </row>
    <row r="546" spans="2:11" ht="30.75" customHeight="1">
      <c r="B546" s="116" t="s">
        <v>21</v>
      </c>
      <c r="C546" s="10" t="s">
        <v>268</v>
      </c>
      <c r="D546" s="37" t="s">
        <v>9</v>
      </c>
      <c r="E546" s="37" t="s">
        <v>22</v>
      </c>
      <c r="F546" s="26"/>
      <c r="G546" s="27"/>
      <c r="H546" s="27"/>
      <c r="I546" s="27"/>
      <c r="J546" s="43"/>
      <c r="K546" s="2">
        <f>K547</f>
        <v>15</v>
      </c>
    </row>
    <row r="547" spans="2:11" ht="46.5" customHeight="1">
      <c r="B547" s="128" t="s">
        <v>547</v>
      </c>
      <c r="C547" s="10" t="s">
        <v>268</v>
      </c>
      <c r="D547" s="37" t="s">
        <v>9</v>
      </c>
      <c r="E547" s="37" t="s">
        <v>22</v>
      </c>
      <c r="F547" s="359" t="s">
        <v>522</v>
      </c>
      <c r="G547" s="141" t="s">
        <v>52</v>
      </c>
      <c r="H547" s="141" t="s">
        <v>5</v>
      </c>
      <c r="I547" s="209" t="s">
        <v>53</v>
      </c>
      <c r="J547" s="43"/>
      <c r="K547" s="2">
        <f>K552+K548</f>
        <v>15</v>
      </c>
    </row>
    <row r="548" spans="2:11" ht="35.25" customHeight="1">
      <c r="B548" s="117" t="s">
        <v>523</v>
      </c>
      <c r="C548" s="10" t="s">
        <v>268</v>
      </c>
      <c r="D548" s="37" t="s">
        <v>9</v>
      </c>
      <c r="E548" s="37" t="s">
        <v>22</v>
      </c>
      <c r="F548" s="359" t="s">
        <v>522</v>
      </c>
      <c r="G548" s="141" t="s">
        <v>55</v>
      </c>
      <c r="H548" s="141" t="s">
        <v>5</v>
      </c>
      <c r="I548" s="209" t="s">
        <v>53</v>
      </c>
      <c r="J548" s="43"/>
      <c r="K548" s="2">
        <f>K549</f>
        <v>10</v>
      </c>
    </row>
    <row r="549" spans="2:11" ht="35.25" customHeight="1">
      <c r="B549" s="117" t="s">
        <v>536</v>
      </c>
      <c r="C549" s="10" t="s">
        <v>268</v>
      </c>
      <c r="D549" s="37" t="s">
        <v>9</v>
      </c>
      <c r="E549" s="37" t="s">
        <v>22</v>
      </c>
      <c r="F549" s="359" t="s">
        <v>522</v>
      </c>
      <c r="G549" s="141" t="s">
        <v>55</v>
      </c>
      <c r="H549" s="141" t="s">
        <v>7</v>
      </c>
      <c r="I549" s="243" t="s">
        <v>530</v>
      </c>
      <c r="J549" s="43"/>
      <c r="K549" s="2">
        <f>K550</f>
        <v>10</v>
      </c>
    </row>
    <row r="550" spans="2:11" ht="22.5" customHeight="1">
      <c r="B550" s="184" t="s">
        <v>531</v>
      </c>
      <c r="C550" s="10" t="s">
        <v>268</v>
      </c>
      <c r="D550" s="37" t="s">
        <v>9</v>
      </c>
      <c r="E550" s="37" t="s">
        <v>22</v>
      </c>
      <c r="F550" s="359" t="s">
        <v>522</v>
      </c>
      <c r="G550" s="141" t="s">
        <v>55</v>
      </c>
      <c r="H550" s="141" t="s">
        <v>7</v>
      </c>
      <c r="I550" s="243" t="s">
        <v>530</v>
      </c>
      <c r="J550" s="43"/>
      <c r="K550" s="2">
        <f>K551</f>
        <v>10</v>
      </c>
    </row>
    <row r="551" spans="2:11" ht="37.5" customHeight="1">
      <c r="B551" s="48" t="s">
        <v>63</v>
      </c>
      <c r="C551" s="10" t="s">
        <v>268</v>
      </c>
      <c r="D551" s="37" t="s">
        <v>9</v>
      </c>
      <c r="E551" s="37" t="s">
        <v>22</v>
      </c>
      <c r="F551" s="359" t="s">
        <v>522</v>
      </c>
      <c r="G551" s="141" t="s">
        <v>55</v>
      </c>
      <c r="H551" s="141" t="s">
        <v>7</v>
      </c>
      <c r="I551" s="243" t="s">
        <v>530</v>
      </c>
      <c r="J551" s="43">
        <v>240</v>
      </c>
      <c r="K551" s="2">
        <v>10</v>
      </c>
    </row>
    <row r="552" spans="2:11" ht="51">
      <c r="B552" s="117" t="s">
        <v>525</v>
      </c>
      <c r="C552" s="10" t="s">
        <v>268</v>
      </c>
      <c r="D552" s="37" t="s">
        <v>9</v>
      </c>
      <c r="E552" s="37" t="s">
        <v>22</v>
      </c>
      <c r="F552" s="359" t="s">
        <v>522</v>
      </c>
      <c r="G552" s="141" t="s">
        <v>3</v>
      </c>
      <c r="H552" s="141" t="s">
        <v>5</v>
      </c>
      <c r="I552" s="209" t="s">
        <v>53</v>
      </c>
      <c r="J552" s="37"/>
      <c r="K552" s="2">
        <f>K553</f>
        <v>5</v>
      </c>
    </row>
    <row r="553" spans="2:11" ht="51">
      <c r="B553" s="117" t="s">
        <v>532</v>
      </c>
      <c r="C553" s="10" t="s">
        <v>268</v>
      </c>
      <c r="D553" s="37" t="s">
        <v>9</v>
      </c>
      <c r="E553" s="37" t="s">
        <v>22</v>
      </c>
      <c r="F553" s="359" t="s">
        <v>522</v>
      </c>
      <c r="G553" s="141" t="s">
        <v>3</v>
      </c>
      <c r="H553" s="141" t="s">
        <v>4</v>
      </c>
      <c r="I553" s="209" t="s">
        <v>53</v>
      </c>
      <c r="J553" s="37"/>
      <c r="K553" s="2">
        <f>K554</f>
        <v>5</v>
      </c>
    </row>
    <row r="554" spans="2:11" ht="12.75">
      <c r="B554" s="184" t="s">
        <v>531</v>
      </c>
      <c r="C554" s="10" t="s">
        <v>268</v>
      </c>
      <c r="D554" s="37" t="s">
        <v>9</v>
      </c>
      <c r="E554" s="37" t="s">
        <v>22</v>
      </c>
      <c r="F554" s="359" t="s">
        <v>522</v>
      </c>
      <c r="G554" s="141" t="s">
        <v>3</v>
      </c>
      <c r="H554" s="141" t="s">
        <v>4</v>
      </c>
      <c r="I554" s="59" t="s">
        <v>530</v>
      </c>
      <c r="J554" s="37"/>
      <c r="K554" s="2">
        <f>K555</f>
        <v>5</v>
      </c>
    </row>
    <row r="555" spans="2:11" ht="25.5">
      <c r="B555" s="9" t="s">
        <v>63</v>
      </c>
      <c r="C555" s="10" t="s">
        <v>268</v>
      </c>
      <c r="D555" s="37" t="s">
        <v>9</v>
      </c>
      <c r="E555" s="37" t="s">
        <v>22</v>
      </c>
      <c r="F555" s="359" t="s">
        <v>522</v>
      </c>
      <c r="G555" s="141" t="s">
        <v>3</v>
      </c>
      <c r="H555" s="141" t="s">
        <v>4</v>
      </c>
      <c r="I555" s="58" t="s">
        <v>530</v>
      </c>
      <c r="J555" s="37" t="s">
        <v>64</v>
      </c>
      <c r="K555" s="2">
        <v>5</v>
      </c>
    </row>
    <row r="556" spans="2:11" ht="12.75">
      <c r="B556" s="41" t="s">
        <v>248</v>
      </c>
      <c r="C556" s="10" t="s">
        <v>268</v>
      </c>
      <c r="D556" s="10" t="s">
        <v>30</v>
      </c>
      <c r="E556" s="10" t="s">
        <v>5</v>
      </c>
      <c r="F556" s="26"/>
      <c r="G556" s="27"/>
      <c r="H556" s="27"/>
      <c r="I556" s="27"/>
      <c r="J556" s="37"/>
      <c r="K556" s="2">
        <f>K557+K574+K607+K618+K627</f>
        <v>287460.93999999994</v>
      </c>
    </row>
    <row r="557" spans="2:11" ht="12.75">
      <c r="B557" s="41" t="s">
        <v>31</v>
      </c>
      <c r="C557" s="10" t="s">
        <v>268</v>
      </c>
      <c r="D557" s="10" t="s">
        <v>30</v>
      </c>
      <c r="E557" s="10" t="s">
        <v>4</v>
      </c>
      <c r="F557" s="26"/>
      <c r="G557" s="27"/>
      <c r="H557" s="27"/>
      <c r="I557" s="27"/>
      <c r="J557" s="37"/>
      <c r="K557" s="2">
        <f>K558</f>
        <v>89521.69999999998</v>
      </c>
    </row>
    <row r="558" spans="2:11" ht="38.25">
      <c r="B558" s="25" t="s">
        <v>142</v>
      </c>
      <c r="C558" s="10" t="s">
        <v>268</v>
      </c>
      <c r="D558" s="10" t="s">
        <v>30</v>
      </c>
      <c r="E558" s="10" t="s">
        <v>4</v>
      </c>
      <c r="F558" s="26" t="s">
        <v>4</v>
      </c>
      <c r="G558" s="27" t="s">
        <v>52</v>
      </c>
      <c r="H558" s="27" t="s">
        <v>5</v>
      </c>
      <c r="I558" s="27" t="s">
        <v>53</v>
      </c>
      <c r="J558" s="60"/>
      <c r="K558" s="38">
        <f>K559</f>
        <v>89521.69999999998</v>
      </c>
    </row>
    <row r="559" spans="2:11" ht="25.5">
      <c r="B559" s="25" t="s">
        <v>143</v>
      </c>
      <c r="C559" s="10" t="s">
        <v>268</v>
      </c>
      <c r="D559" s="10" t="s">
        <v>30</v>
      </c>
      <c r="E559" s="10" t="s">
        <v>4</v>
      </c>
      <c r="F559" s="76" t="s">
        <v>4</v>
      </c>
      <c r="G559" s="55" t="s">
        <v>55</v>
      </c>
      <c r="H559" s="55" t="s">
        <v>5</v>
      </c>
      <c r="I559" s="55" t="s">
        <v>53</v>
      </c>
      <c r="J559" s="43"/>
      <c r="K559" s="2">
        <f>K560+K563+K566+K571</f>
        <v>89521.69999999998</v>
      </c>
    </row>
    <row r="560" spans="2:11" ht="63.75">
      <c r="B560" s="41" t="s">
        <v>144</v>
      </c>
      <c r="C560" s="10" t="s">
        <v>268</v>
      </c>
      <c r="D560" s="10" t="s">
        <v>30</v>
      </c>
      <c r="E560" s="10" t="s">
        <v>4</v>
      </c>
      <c r="F560" s="76" t="s">
        <v>4</v>
      </c>
      <c r="G560" s="55" t="s">
        <v>55</v>
      </c>
      <c r="H560" s="55" t="s">
        <v>4</v>
      </c>
      <c r="I560" s="55" t="s">
        <v>53</v>
      </c>
      <c r="J560" s="37"/>
      <c r="K560" s="2">
        <f>K561</f>
        <v>60198.6</v>
      </c>
    </row>
    <row r="561" spans="2:11" ht="38.25">
      <c r="B561" s="48" t="s">
        <v>145</v>
      </c>
      <c r="C561" s="10" t="s">
        <v>268</v>
      </c>
      <c r="D561" s="10" t="s">
        <v>30</v>
      </c>
      <c r="E561" s="10" t="s">
        <v>4</v>
      </c>
      <c r="F561" s="26" t="s">
        <v>4</v>
      </c>
      <c r="G561" s="27" t="s">
        <v>55</v>
      </c>
      <c r="H561" s="27" t="s">
        <v>4</v>
      </c>
      <c r="I561" s="27" t="s">
        <v>146</v>
      </c>
      <c r="J561" s="60"/>
      <c r="K561" s="2">
        <f>K562</f>
        <v>60198.6</v>
      </c>
    </row>
    <row r="562" spans="2:11" ht="12.75">
      <c r="B562" s="9" t="s">
        <v>70</v>
      </c>
      <c r="C562" s="10" t="s">
        <v>268</v>
      </c>
      <c r="D562" s="10" t="s">
        <v>30</v>
      </c>
      <c r="E562" s="10" t="s">
        <v>4</v>
      </c>
      <c r="F562" s="35" t="s">
        <v>4</v>
      </c>
      <c r="G562" s="36" t="s">
        <v>55</v>
      </c>
      <c r="H562" s="36" t="s">
        <v>4</v>
      </c>
      <c r="I562" s="36" t="s">
        <v>146</v>
      </c>
      <c r="J562" s="37" t="s">
        <v>135</v>
      </c>
      <c r="K562" s="2">
        <f>40417.2+19200.6+580.8</f>
        <v>60198.6</v>
      </c>
    </row>
    <row r="563" spans="2:11" ht="89.25">
      <c r="B563" s="39" t="s">
        <v>147</v>
      </c>
      <c r="C563" s="10" t="s">
        <v>268</v>
      </c>
      <c r="D563" s="10" t="s">
        <v>30</v>
      </c>
      <c r="E563" s="10" t="s">
        <v>4</v>
      </c>
      <c r="F563" s="71" t="s">
        <v>4</v>
      </c>
      <c r="G563" s="72" t="s">
        <v>55</v>
      </c>
      <c r="H563" s="72" t="s">
        <v>7</v>
      </c>
      <c r="I563" s="73" t="s">
        <v>53</v>
      </c>
      <c r="J563" s="37"/>
      <c r="K563" s="2">
        <f>K564</f>
        <v>275</v>
      </c>
    </row>
    <row r="564" spans="2:11" ht="63.75">
      <c r="B564" s="77" t="s">
        <v>148</v>
      </c>
      <c r="C564" s="10" t="s">
        <v>268</v>
      </c>
      <c r="D564" s="10" t="s">
        <v>30</v>
      </c>
      <c r="E564" s="10" t="s">
        <v>4</v>
      </c>
      <c r="F564" s="57" t="s">
        <v>4</v>
      </c>
      <c r="G564" s="58" t="s">
        <v>55</v>
      </c>
      <c r="H564" s="58" t="s">
        <v>7</v>
      </c>
      <c r="I564" s="58" t="s">
        <v>149</v>
      </c>
      <c r="J564" s="37"/>
      <c r="K564" s="2">
        <f>K565</f>
        <v>275</v>
      </c>
    </row>
    <row r="565" spans="2:11" ht="25.5">
      <c r="B565" s="31" t="s">
        <v>150</v>
      </c>
      <c r="C565" s="10" t="s">
        <v>268</v>
      </c>
      <c r="D565" s="10" t="s">
        <v>30</v>
      </c>
      <c r="E565" s="10" t="s">
        <v>4</v>
      </c>
      <c r="F565" s="57" t="s">
        <v>4</v>
      </c>
      <c r="G565" s="58" t="s">
        <v>55</v>
      </c>
      <c r="H565" s="58" t="s">
        <v>7</v>
      </c>
      <c r="I565" s="58" t="s">
        <v>149</v>
      </c>
      <c r="J565" s="37" t="s">
        <v>135</v>
      </c>
      <c r="K565" s="2">
        <v>275</v>
      </c>
    </row>
    <row r="566" spans="2:11" ht="38.25">
      <c r="B566" s="50" t="s">
        <v>151</v>
      </c>
      <c r="C566" s="10" t="s">
        <v>268</v>
      </c>
      <c r="D566" s="10" t="s">
        <v>30</v>
      </c>
      <c r="E566" s="10" t="s">
        <v>4</v>
      </c>
      <c r="F566" s="26" t="s">
        <v>4</v>
      </c>
      <c r="G566" s="27" t="s">
        <v>55</v>
      </c>
      <c r="H566" s="27" t="s">
        <v>9</v>
      </c>
      <c r="I566" s="34" t="s">
        <v>53</v>
      </c>
      <c r="J566" s="43"/>
      <c r="K566" s="2">
        <f>K567+K569</f>
        <v>25538.699999999997</v>
      </c>
    </row>
    <row r="567" spans="2:11" ht="25.5">
      <c r="B567" s="9" t="s">
        <v>152</v>
      </c>
      <c r="C567" s="10" t="s">
        <v>268</v>
      </c>
      <c r="D567" s="10" t="s">
        <v>30</v>
      </c>
      <c r="E567" s="10" t="s">
        <v>4</v>
      </c>
      <c r="F567" s="76" t="s">
        <v>4</v>
      </c>
      <c r="G567" s="55" t="s">
        <v>55</v>
      </c>
      <c r="H567" s="55" t="s">
        <v>9</v>
      </c>
      <c r="I567" s="130" t="s">
        <v>153</v>
      </c>
      <c r="J567" s="43"/>
      <c r="K567" s="2">
        <f>K568</f>
        <v>18214.8</v>
      </c>
    </row>
    <row r="568" spans="2:11" ht="12.75">
      <c r="B568" s="9" t="s">
        <v>70</v>
      </c>
      <c r="C568" s="89" t="s">
        <v>268</v>
      </c>
      <c r="D568" s="10" t="s">
        <v>30</v>
      </c>
      <c r="E568" s="11" t="s">
        <v>4</v>
      </c>
      <c r="F568" s="154" t="s">
        <v>4</v>
      </c>
      <c r="G568" s="91" t="s">
        <v>55</v>
      </c>
      <c r="H568" s="91" t="s">
        <v>9</v>
      </c>
      <c r="I568" s="155" t="s">
        <v>153</v>
      </c>
      <c r="J568" s="341">
        <v>610</v>
      </c>
      <c r="K568" s="2">
        <f>18285-70.2</f>
        <v>18214.8</v>
      </c>
    </row>
    <row r="569" spans="2:11" ht="51">
      <c r="B569" s="39" t="s">
        <v>298</v>
      </c>
      <c r="C569" s="89" t="s">
        <v>268</v>
      </c>
      <c r="D569" s="10" t="s">
        <v>30</v>
      </c>
      <c r="E569" s="10" t="s">
        <v>4</v>
      </c>
      <c r="F569" s="35" t="s">
        <v>4</v>
      </c>
      <c r="G569" s="36" t="s">
        <v>55</v>
      </c>
      <c r="H569" s="36" t="s">
        <v>9</v>
      </c>
      <c r="I569" s="42" t="s">
        <v>299</v>
      </c>
      <c r="J569" s="43"/>
      <c r="K569" s="2">
        <f>K570</f>
        <v>7323.9</v>
      </c>
    </row>
    <row r="570" spans="2:11" ht="12.75">
      <c r="B570" s="39" t="s">
        <v>70</v>
      </c>
      <c r="C570" s="89" t="s">
        <v>268</v>
      </c>
      <c r="D570" s="10" t="s">
        <v>30</v>
      </c>
      <c r="E570" s="10" t="s">
        <v>4</v>
      </c>
      <c r="F570" s="54" t="s">
        <v>4</v>
      </c>
      <c r="G570" s="54" t="s">
        <v>55</v>
      </c>
      <c r="H570" s="54" t="s">
        <v>9</v>
      </c>
      <c r="I570" s="54" t="s">
        <v>299</v>
      </c>
      <c r="J570" s="43">
        <v>610</v>
      </c>
      <c r="K570" s="2">
        <v>7323.9</v>
      </c>
    </row>
    <row r="571" spans="2:11" ht="38.25">
      <c r="B571" s="184" t="s">
        <v>381</v>
      </c>
      <c r="C571" s="10" t="s">
        <v>268</v>
      </c>
      <c r="D571" s="10" t="s">
        <v>30</v>
      </c>
      <c r="E571" s="10" t="s">
        <v>4</v>
      </c>
      <c r="F571" s="26" t="s">
        <v>4</v>
      </c>
      <c r="G571" s="27" t="s">
        <v>55</v>
      </c>
      <c r="H571" s="27" t="s">
        <v>33</v>
      </c>
      <c r="I571" s="27" t="s">
        <v>53</v>
      </c>
      <c r="J571" s="37"/>
      <c r="K571" s="2">
        <f>K572</f>
        <v>3509.3999999999996</v>
      </c>
    </row>
    <row r="572" spans="2:11" ht="25.5">
      <c r="B572" s="48" t="s">
        <v>382</v>
      </c>
      <c r="C572" s="10" t="s">
        <v>268</v>
      </c>
      <c r="D572" s="10" t="s">
        <v>30</v>
      </c>
      <c r="E572" s="10" t="s">
        <v>4</v>
      </c>
      <c r="F572" s="26" t="s">
        <v>4</v>
      </c>
      <c r="G572" s="27" t="s">
        <v>55</v>
      </c>
      <c r="H572" s="27" t="s">
        <v>33</v>
      </c>
      <c r="I572" s="27" t="s">
        <v>390</v>
      </c>
      <c r="J572" s="37"/>
      <c r="K572" s="2">
        <f>K573</f>
        <v>3509.3999999999996</v>
      </c>
    </row>
    <row r="573" spans="2:11" ht="12.75">
      <c r="B573" s="22" t="s">
        <v>70</v>
      </c>
      <c r="C573" s="10" t="s">
        <v>268</v>
      </c>
      <c r="D573" s="10" t="s">
        <v>30</v>
      </c>
      <c r="E573" s="10" t="s">
        <v>4</v>
      </c>
      <c r="F573" s="26" t="s">
        <v>4</v>
      </c>
      <c r="G573" s="27" t="s">
        <v>55</v>
      </c>
      <c r="H573" s="27" t="s">
        <v>33</v>
      </c>
      <c r="I573" s="27" t="s">
        <v>390</v>
      </c>
      <c r="J573" s="37" t="s">
        <v>135</v>
      </c>
      <c r="K573" s="2">
        <f>70.2+3439.2</f>
        <v>3509.3999999999996</v>
      </c>
    </row>
    <row r="574" spans="2:11" ht="12.75">
      <c r="B574" s="48" t="s">
        <v>155</v>
      </c>
      <c r="C574" s="10" t="s">
        <v>268</v>
      </c>
      <c r="D574" s="10" t="s">
        <v>30</v>
      </c>
      <c r="E574" s="10" t="s">
        <v>7</v>
      </c>
      <c r="F574" s="26"/>
      <c r="G574" s="27"/>
      <c r="H574" s="27"/>
      <c r="I574" s="27"/>
      <c r="J574" s="37"/>
      <c r="K574" s="2">
        <f>K575+K602</f>
        <v>179863.83</v>
      </c>
    </row>
    <row r="575" spans="2:11" ht="38.25">
      <c r="B575" s="25" t="s">
        <v>142</v>
      </c>
      <c r="C575" s="10" t="s">
        <v>268</v>
      </c>
      <c r="D575" s="10" t="s">
        <v>30</v>
      </c>
      <c r="E575" s="10" t="s">
        <v>7</v>
      </c>
      <c r="F575" s="26" t="s">
        <v>4</v>
      </c>
      <c r="G575" s="27" t="s">
        <v>52</v>
      </c>
      <c r="H575" s="27" t="s">
        <v>5</v>
      </c>
      <c r="I575" s="27" t="s">
        <v>53</v>
      </c>
      <c r="J575" s="37"/>
      <c r="K575" s="2">
        <f>K576</f>
        <v>179698.83</v>
      </c>
    </row>
    <row r="576" spans="2:11" ht="38.25">
      <c r="B576" s="9" t="s">
        <v>156</v>
      </c>
      <c r="C576" s="10" t="s">
        <v>268</v>
      </c>
      <c r="D576" s="10" t="s">
        <v>30</v>
      </c>
      <c r="E576" s="10" t="s">
        <v>7</v>
      </c>
      <c r="F576" s="26" t="s">
        <v>4</v>
      </c>
      <c r="G576" s="27" t="s">
        <v>62</v>
      </c>
      <c r="H576" s="27" t="s">
        <v>5</v>
      </c>
      <c r="I576" s="34" t="s">
        <v>53</v>
      </c>
      <c r="J576" s="37"/>
      <c r="K576" s="2">
        <f>K577+K582+K587+K595+K596+K599+K590</f>
        <v>179698.83</v>
      </c>
    </row>
    <row r="577" spans="2:11" ht="89.25">
      <c r="B577" s="78" t="s">
        <v>157</v>
      </c>
      <c r="C577" s="10" t="s">
        <v>268</v>
      </c>
      <c r="D577" s="10" t="s">
        <v>30</v>
      </c>
      <c r="E577" s="10" t="s">
        <v>7</v>
      </c>
      <c r="F577" s="54" t="s">
        <v>4</v>
      </c>
      <c r="G577" s="54" t="s">
        <v>62</v>
      </c>
      <c r="H577" s="54" t="s">
        <v>4</v>
      </c>
      <c r="I577" s="54" t="s">
        <v>53</v>
      </c>
      <c r="J577" s="37"/>
      <c r="K577" s="2">
        <f>K578+K580</f>
        <v>108279.5</v>
      </c>
    </row>
    <row r="578" spans="2:11" ht="38.25">
      <c r="B578" s="9" t="s">
        <v>145</v>
      </c>
      <c r="C578" s="10" t="s">
        <v>268</v>
      </c>
      <c r="D578" s="10" t="s">
        <v>30</v>
      </c>
      <c r="E578" s="10" t="s">
        <v>7</v>
      </c>
      <c r="F578" s="11" t="s">
        <v>4</v>
      </c>
      <c r="G578" s="12" t="s">
        <v>62</v>
      </c>
      <c r="H578" s="12" t="s">
        <v>4</v>
      </c>
      <c r="I578" s="13" t="s">
        <v>146</v>
      </c>
      <c r="J578" s="60" t="s">
        <v>158</v>
      </c>
      <c r="K578" s="38">
        <f>K579</f>
        <v>99295.7</v>
      </c>
    </row>
    <row r="579" spans="2:11" ht="12.75">
      <c r="B579" s="9" t="s">
        <v>70</v>
      </c>
      <c r="C579" s="10" t="s">
        <v>268</v>
      </c>
      <c r="D579" s="10" t="s">
        <v>30</v>
      </c>
      <c r="E579" s="10" t="s">
        <v>7</v>
      </c>
      <c r="F579" s="51" t="s">
        <v>4</v>
      </c>
      <c r="G579" s="51" t="s">
        <v>62</v>
      </c>
      <c r="H579" s="51" t="s">
        <v>4</v>
      </c>
      <c r="I579" s="51" t="s">
        <v>146</v>
      </c>
      <c r="J579" s="60">
        <v>610</v>
      </c>
      <c r="K579" s="38">
        <f>83661.7+14588.9+1045.1+50+8983.8-50-8983.8</f>
        <v>99295.7</v>
      </c>
    </row>
    <row r="580" spans="2:11" ht="119.25" customHeight="1">
      <c r="B580" s="9" t="s">
        <v>545</v>
      </c>
      <c r="C580" s="10" t="s">
        <v>268</v>
      </c>
      <c r="D580" s="10" t="s">
        <v>30</v>
      </c>
      <c r="E580" s="10" t="s">
        <v>7</v>
      </c>
      <c r="F580" s="359" t="s">
        <v>4</v>
      </c>
      <c r="G580" s="127" t="s">
        <v>62</v>
      </c>
      <c r="H580" s="127" t="s">
        <v>4</v>
      </c>
      <c r="I580" s="302" t="s">
        <v>544</v>
      </c>
      <c r="J580" s="341"/>
      <c r="K580" s="2">
        <f>K581</f>
        <v>8983.8</v>
      </c>
    </row>
    <row r="581" spans="2:11" ht="12.75">
      <c r="B581" s="9" t="s">
        <v>70</v>
      </c>
      <c r="C581" s="10" t="s">
        <v>268</v>
      </c>
      <c r="D581" s="10" t="s">
        <v>30</v>
      </c>
      <c r="E581" s="10" t="s">
        <v>7</v>
      </c>
      <c r="F581" s="51" t="s">
        <v>4</v>
      </c>
      <c r="G581" s="51" t="s">
        <v>62</v>
      </c>
      <c r="H581" s="51" t="s">
        <v>4</v>
      </c>
      <c r="I581" s="51" t="s">
        <v>544</v>
      </c>
      <c r="J581" s="43">
        <v>610</v>
      </c>
      <c r="K581" s="2">
        <v>8983.8</v>
      </c>
    </row>
    <row r="582" spans="2:11" ht="38.25">
      <c r="B582" s="78" t="s">
        <v>159</v>
      </c>
      <c r="C582" s="10" t="s">
        <v>268</v>
      </c>
      <c r="D582" s="10" t="s">
        <v>30</v>
      </c>
      <c r="E582" s="10" t="s">
        <v>7</v>
      </c>
      <c r="F582" s="11" t="s">
        <v>4</v>
      </c>
      <c r="G582" s="12" t="s">
        <v>62</v>
      </c>
      <c r="H582" s="12" t="s">
        <v>7</v>
      </c>
      <c r="I582" s="13" t="s">
        <v>53</v>
      </c>
      <c r="J582" s="43"/>
      <c r="K582" s="2">
        <f>K583+K585</f>
        <v>38952.22</v>
      </c>
    </row>
    <row r="583" spans="2:11" ht="25.5">
      <c r="B583" s="9" t="s">
        <v>114</v>
      </c>
      <c r="C583" s="10" t="s">
        <v>268</v>
      </c>
      <c r="D583" s="10" t="s">
        <v>30</v>
      </c>
      <c r="E583" s="10" t="s">
        <v>7</v>
      </c>
      <c r="F583" s="76" t="s">
        <v>4</v>
      </c>
      <c r="G583" s="55" t="s">
        <v>62</v>
      </c>
      <c r="H583" s="55" t="s">
        <v>7</v>
      </c>
      <c r="I583" s="130" t="s">
        <v>160</v>
      </c>
      <c r="J583" s="43"/>
      <c r="K583" s="2">
        <f>K584</f>
        <v>32345.219999999998</v>
      </c>
    </row>
    <row r="584" spans="2:11" ht="12.75">
      <c r="B584" s="9" t="s">
        <v>70</v>
      </c>
      <c r="C584" s="10" t="s">
        <v>268</v>
      </c>
      <c r="D584" s="10" t="s">
        <v>30</v>
      </c>
      <c r="E584" s="11" t="s">
        <v>7</v>
      </c>
      <c r="F584" s="154" t="s">
        <v>4</v>
      </c>
      <c r="G584" s="91" t="s">
        <v>62</v>
      </c>
      <c r="H584" s="91" t="s">
        <v>7</v>
      </c>
      <c r="I584" s="155" t="s">
        <v>160</v>
      </c>
      <c r="J584" s="341">
        <v>610</v>
      </c>
      <c r="K584" s="2">
        <f>34913.7-45-0.1-2355.63-167.75</f>
        <v>32345.219999999998</v>
      </c>
    </row>
    <row r="585" spans="2:11" ht="51">
      <c r="B585" s="39" t="s">
        <v>298</v>
      </c>
      <c r="C585" s="10" t="s">
        <v>268</v>
      </c>
      <c r="D585" s="10" t="s">
        <v>30</v>
      </c>
      <c r="E585" s="10" t="s">
        <v>7</v>
      </c>
      <c r="F585" s="35" t="s">
        <v>4</v>
      </c>
      <c r="G585" s="36" t="s">
        <v>62</v>
      </c>
      <c r="H585" s="36" t="s">
        <v>7</v>
      </c>
      <c r="I585" s="42" t="s">
        <v>299</v>
      </c>
      <c r="J585" s="43"/>
      <c r="K585" s="2">
        <f>K586</f>
        <v>6607</v>
      </c>
    </row>
    <row r="586" spans="2:11" ht="12.75">
      <c r="B586" s="39" t="s">
        <v>70</v>
      </c>
      <c r="C586" s="10" t="s">
        <v>268</v>
      </c>
      <c r="D586" s="10" t="s">
        <v>30</v>
      </c>
      <c r="E586" s="10" t="s">
        <v>7</v>
      </c>
      <c r="F586" s="54" t="s">
        <v>4</v>
      </c>
      <c r="G586" s="54" t="s">
        <v>62</v>
      </c>
      <c r="H586" s="54" t="s">
        <v>7</v>
      </c>
      <c r="I586" s="54" t="s">
        <v>299</v>
      </c>
      <c r="J586" s="43">
        <v>610</v>
      </c>
      <c r="K586" s="2">
        <f>5617.6+989.4</f>
        <v>6607</v>
      </c>
    </row>
    <row r="587" spans="2:11" ht="51">
      <c r="B587" s="50" t="s">
        <v>161</v>
      </c>
      <c r="C587" s="10" t="s">
        <v>268</v>
      </c>
      <c r="D587" s="10" t="s">
        <v>30</v>
      </c>
      <c r="E587" s="10" t="s">
        <v>7</v>
      </c>
      <c r="F587" s="26" t="s">
        <v>4</v>
      </c>
      <c r="G587" s="27" t="s">
        <v>62</v>
      </c>
      <c r="H587" s="27" t="s">
        <v>9</v>
      </c>
      <c r="I587" s="34" t="s">
        <v>53</v>
      </c>
      <c r="J587" s="43"/>
      <c r="K587" s="2">
        <f>K588</f>
        <v>11800.7</v>
      </c>
    </row>
    <row r="588" spans="2:11" ht="63.75">
      <c r="B588" s="79" t="s">
        <v>148</v>
      </c>
      <c r="C588" s="10" t="s">
        <v>268</v>
      </c>
      <c r="D588" s="10" t="s">
        <v>30</v>
      </c>
      <c r="E588" s="10" t="s">
        <v>7</v>
      </c>
      <c r="F588" s="51" t="s">
        <v>4</v>
      </c>
      <c r="G588" s="51" t="s">
        <v>62</v>
      </c>
      <c r="H588" s="51" t="s">
        <v>9</v>
      </c>
      <c r="I588" s="51" t="s">
        <v>149</v>
      </c>
      <c r="J588" s="43"/>
      <c r="K588" s="2">
        <f>K589</f>
        <v>11800.7</v>
      </c>
    </row>
    <row r="589" spans="2:11" ht="12.75">
      <c r="B589" s="9" t="s">
        <v>70</v>
      </c>
      <c r="C589" s="10" t="s">
        <v>268</v>
      </c>
      <c r="D589" s="10" t="s">
        <v>30</v>
      </c>
      <c r="E589" s="10" t="s">
        <v>7</v>
      </c>
      <c r="F589" s="11" t="s">
        <v>4</v>
      </c>
      <c r="G589" s="12" t="s">
        <v>62</v>
      </c>
      <c r="H589" s="12" t="s">
        <v>9</v>
      </c>
      <c r="I589" s="13" t="s">
        <v>149</v>
      </c>
      <c r="J589" s="43">
        <v>610</v>
      </c>
      <c r="K589" s="2">
        <f>2192.4+2097.3+7503.2+7.8</f>
        <v>11800.7</v>
      </c>
    </row>
    <row r="590" spans="2:11" ht="30" customHeight="1">
      <c r="B590" s="17" t="s">
        <v>559</v>
      </c>
      <c r="C590" s="5" t="s">
        <v>268</v>
      </c>
      <c r="D590" s="5" t="s">
        <v>30</v>
      </c>
      <c r="E590" s="5" t="s">
        <v>7</v>
      </c>
      <c r="F590" s="18" t="s">
        <v>4</v>
      </c>
      <c r="G590" s="8" t="s">
        <v>62</v>
      </c>
      <c r="H590" s="8" t="s">
        <v>20</v>
      </c>
      <c r="I590" s="19" t="s">
        <v>53</v>
      </c>
      <c r="J590" s="20"/>
      <c r="K590" s="21">
        <f>K591</f>
        <v>895</v>
      </c>
    </row>
    <row r="591" spans="2:11" ht="18" customHeight="1">
      <c r="B591" s="17" t="s">
        <v>560</v>
      </c>
      <c r="C591" s="5" t="s">
        <v>268</v>
      </c>
      <c r="D591" s="5" t="s">
        <v>30</v>
      </c>
      <c r="E591" s="5" t="s">
        <v>7</v>
      </c>
      <c r="F591" s="18" t="s">
        <v>4</v>
      </c>
      <c r="G591" s="8" t="s">
        <v>62</v>
      </c>
      <c r="H591" s="8" t="s">
        <v>20</v>
      </c>
      <c r="I591" s="19" t="s">
        <v>160</v>
      </c>
      <c r="J591" s="20"/>
      <c r="K591" s="21">
        <f>K592</f>
        <v>895</v>
      </c>
    </row>
    <row r="592" spans="2:11" ht="17.25" customHeight="1">
      <c r="B592" s="22" t="s">
        <v>70</v>
      </c>
      <c r="C592" s="5" t="s">
        <v>268</v>
      </c>
      <c r="D592" s="5" t="s">
        <v>30</v>
      </c>
      <c r="E592" s="5" t="s">
        <v>7</v>
      </c>
      <c r="F592" s="18" t="s">
        <v>4</v>
      </c>
      <c r="G592" s="8" t="s">
        <v>62</v>
      </c>
      <c r="H592" s="8" t="s">
        <v>20</v>
      </c>
      <c r="I592" s="19" t="s">
        <v>160</v>
      </c>
      <c r="J592" s="20">
        <v>610</v>
      </c>
      <c r="K592" s="21">
        <f>395+500</f>
        <v>895</v>
      </c>
    </row>
    <row r="593" spans="2:11" ht="63.75">
      <c r="B593" s="17" t="s">
        <v>501</v>
      </c>
      <c r="C593" s="5" t="s">
        <v>268</v>
      </c>
      <c r="D593" s="5" t="s">
        <v>30</v>
      </c>
      <c r="E593" s="5" t="s">
        <v>7</v>
      </c>
      <c r="F593" s="18" t="s">
        <v>4</v>
      </c>
      <c r="G593" s="8" t="s">
        <v>62</v>
      </c>
      <c r="H593" s="8" t="s">
        <v>17</v>
      </c>
      <c r="I593" s="19" t="s">
        <v>53</v>
      </c>
      <c r="J593" s="20"/>
      <c r="K593" s="21">
        <f>K594</f>
        <v>8387.59</v>
      </c>
    </row>
    <row r="594" spans="2:11" ht="38.25">
      <c r="B594" s="17" t="s">
        <v>503</v>
      </c>
      <c r="C594" s="5" t="s">
        <v>268</v>
      </c>
      <c r="D594" s="5" t="s">
        <v>30</v>
      </c>
      <c r="E594" s="5" t="s">
        <v>7</v>
      </c>
      <c r="F594" s="18" t="s">
        <v>4</v>
      </c>
      <c r="G594" s="8" t="s">
        <v>62</v>
      </c>
      <c r="H594" s="8" t="s">
        <v>17</v>
      </c>
      <c r="I594" s="19" t="s">
        <v>502</v>
      </c>
      <c r="J594" s="20"/>
      <c r="K594" s="21">
        <f>K595</f>
        <v>8387.59</v>
      </c>
    </row>
    <row r="595" spans="2:11" ht="12.75">
      <c r="B595" s="9" t="s">
        <v>70</v>
      </c>
      <c r="C595" s="5" t="s">
        <v>268</v>
      </c>
      <c r="D595" s="5" t="s">
        <v>30</v>
      </c>
      <c r="E595" s="5" t="s">
        <v>7</v>
      </c>
      <c r="F595" s="18" t="s">
        <v>4</v>
      </c>
      <c r="G595" s="8" t="s">
        <v>62</v>
      </c>
      <c r="H595" s="8" t="s">
        <v>17</v>
      </c>
      <c r="I595" s="19" t="s">
        <v>502</v>
      </c>
      <c r="J595" s="20">
        <v>610</v>
      </c>
      <c r="K595" s="21">
        <f>8219.84+167.75</f>
        <v>8387.59</v>
      </c>
    </row>
    <row r="596" spans="2:11" ht="51">
      <c r="B596" s="157" t="s">
        <v>391</v>
      </c>
      <c r="C596" s="5" t="s">
        <v>268</v>
      </c>
      <c r="D596" s="5" t="s">
        <v>30</v>
      </c>
      <c r="E596" s="5" t="s">
        <v>7</v>
      </c>
      <c r="F596" s="18" t="s">
        <v>4</v>
      </c>
      <c r="G596" s="8" t="s">
        <v>62</v>
      </c>
      <c r="H596" s="8" t="s">
        <v>392</v>
      </c>
      <c r="I596" s="19" t="s">
        <v>53</v>
      </c>
      <c r="J596" s="20"/>
      <c r="K596" s="15">
        <f>K597</f>
        <v>8246.02</v>
      </c>
    </row>
    <row r="597" spans="2:11" ht="38.25">
      <c r="B597" s="157" t="s">
        <v>379</v>
      </c>
      <c r="C597" s="5" t="s">
        <v>268</v>
      </c>
      <c r="D597" s="5" t="s">
        <v>30</v>
      </c>
      <c r="E597" s="5" t="s">
        <v>7</v>
      </c>
      <c r="F597" s="18" t="s">
        <v>4</v>
      </c>
      <c r="G597" s="8" t="s">
        <v>62</v>
      </c>
      <c r="H597" s="8" t="s">
        <v>392</v>
      </c>
      <c r="I597" s="19" t="s">
        <v>380</v>
      </c>
      <c r="J597" s="20"/>
      <c r="K597" s="15">
        <f>K598</f>
        <v>8246.02</v>
      </c>
    </row>
    <row r="598" spans="2:11" ht="12.75">
      <c r="B598" s="9" t="s">
        <v>70</v>
      </c>
      <c r="C598" s="5" t="s">
        <v>268</v>
      </c>
      <c r="D598" s="5" t="s">
        <v>30</v>
      </c>
      <c r="E598" s="5" t="s">
        <v>7</v>
      </c>
      <c r="F598" s="18" t="s">
        <v>4</v>
      </c>
      <c r="G598" s="8" t="s">
        <v>62</v>
      </c>
      <c r="H598" s="8" t="s">
        <v>392</v>
      </c>
      <c r="I598" s="19" t="s">
        <v>380</v>
      </c>
      <c r="J598" s="20">
        <v>610</v>
      </c>
      <c r="K598" s="15">
        <f>45+2206.8+5874.3+119.92</f>
        <v>8246.02</v>
      </c>
    </row>
    <row r="599" spans="2:11" ht="25.5">
      <c r="B599" s="17" t="s">
        <v>304</v>
      </c>
      <c r="C599" s="5" t="s">
        <v>268</v>
      </c>
      <c r="D599" s="5" t="s">
        <v>30</v>
      </c>
      <c r="E599" s="5" t="s">
        <v>7</v>
      </c>
      <c r="F599" s="18" t="s">
        <v>4</v>
      </c>
      <c r="G599" s="8" t="s">
        <v>62</v>
      </c>
      <c r="H599" s="8" t="s">
        <v>305</v>
      </c>
      <c r="I599" s="19" t="s">
        <v>306</v>
      </c>
      <c r="J599" s="20"/>
      <c r="K599" s="21">
        <f>K600</f>
        <v>3137.8</v>
      </c>
    </row>
    <row r="600" spans="2:11" ht="51">
      <c r="B600" s="17" t="s">
        <v>504</v>
      </c>
      <c r="C600" s="5" t="s">
        <v>268</v>
      </c>
      <c r="D600" s="5" t="s">
        <v>30</v>
      </c>
      <c r="E600" s="5" t="s">
        <v>7</v>
      </c>
      <c r="F600" s="18" t="s">
        <v>4</v>
      </c>
      <c r="G600" s="8" t="s">
        <v>62</v>
      </c>
      <c r="H600" s="8" t="s">
        <v>305</v>
      </c>
      <c r="I600" s="19" t="s">
        <v>306</v>
      </c>
      <c r="J600" s="20"/>
      <c r="K600" s="21">
        <f>K601</f>
        <v>3137.8</v>
      </c>
    </row>
    <row r="601" spans="2:11" ht="12.75">
      <c r="B601" s="9" t="s">
        <v>70</v>
      </c>
      <c r="C601" s="5" t="s">
        <v>268</v>
      </c>
      <c r="D601" s="5" t="s">
        <v>30</v>
      </c>
      <c r="E601" s="5" t="s">
        <v>7</v>
      </c>
      <c r="F601" s="18" t="s">
        <v>4</v>
      </c>
      <c r="G601" s="8" t="s">
        <v>62</v>
      </c>
      <c r="H601" s="8" t="s">
        <v>305</v>
      </c>
      <c r="I601" s="19" t="s">
        <v>306</v>
      </c>
      <c r="J601" s="20">
        <v>610</v>
      </c>
      <c r="K601" s="21">
        <f>0.1+1126.9+0.2+2010.6</f>
        <v>3137.8</v>
      </c>
    </row>
    <row r="602" spans="2:11" ht="38.25">
      <c r="B602" s="277" t="s">
        <v>287</v>
      </c>
      <c r="C602" s="5" t="s">
        <v>268</v>
      </c>
      <c r="D602" s="5" t="s">
        <v>30</v>
      </c>
      <c r="E602" s="5" t="s">
        <v>7</v>
      </c>
      <c r="F602" s="18" t="s">
        <v>344</v>
      </c>
      <c r="G602" s="8" t="s">
        <v>52</v>
      </c>
      <c r="H602" s="8" t="s">
        <v>5</v>
      </c>
      <c r="I602" s="8" t="s">
        <v>53</v>
      </c>
      <c r="J602" s="20"/>
      <c r="K602" s="21">
        <f>K603</f>
        <v>165</v>
      </c>
    </row>
    <row r="603" spans="2:11" ht="38.25">
      <c r="B603" s="48" t="s">
        <v>290</v>
      </c>
      <c r="C603" s="5" t="s">
        <v>268</v>
      </c>
      <c r="D603" s="5" t="s">
        <v>30</v>
      </c>
      <c r="E603" s="5" t="s">
        <v>7</v>
      </c>
      <c r="F603" s="57" t="s">
        <v>344</v>
      </c>
      <c r="G603" s="58" t="s">
        <v>3</v>
      </c>
      <c r="H603" s="58" t="s">
        <v>5</v>
      </c>
      <c r="I603" s="28" t="s">
        <v>53</v>
      </c>
      <c r="J603" s="20"/>
      <c r="K603" s="21">
        <f>K604</f>
        <v>165</v>
      </c>
    </row>
    <row r="604" spans="2:11" ht="38.25">
      <c r="B604" s="48" t="s">
        <v>291</v>
      </c>
      <c r="C604" s="5" t="s">
        <v>268</v>
      </c>
      <c r="D604" s="5" t="s">
        <v>30</v>
      </c>
      <c r="E604" s="5" t="s">
        <v>7</v>
      </c>
      <c r="F604" s="11" t="s">
        <v>344</v>
      </c>
      <c r="G604" s="12" t="s">
        <v>3</v>
      </c>
      <c r="H604" s="12" t="s">
        <v>9</v>
      </c>
      <c r="I604" s="13" t="s">
        <v>53</v>
      </c>
      <c r="J604" s="20"/>
      <c r="K604" s="21">
        <f>K605</f>
        <v>165</v>
      </c>
    </row>
    <row r="605" spans="2:11" ht="76.5">
      <c r="B605" s="9" t="s">
        <v>562</v>
      </c>
      <c r="C605" s="5" t="s">
        <v>268</v>
      </c>
      <c r="D605" s="5" t="s">
        <v>30</v>
      </c>
      <c r="E605" s="5" t="s">
        <v>7</v>
      </c>
      <c r="F605" s="51" t="s">
        <v>344</v>
      </c>
      <c r="G605" s="51" t="s">
        <v>3</v>
      </c>
      <c r="H605" s="51" t="s">
        <v>9</v>
      </c>
      <c r="I605" s="151" t="s">
        <v>561</v>
      </c>
      <c r="J605" s="20"/>
      <c r="K605" s="21">
        <f>K606</f>
        <v>165</v>
      </c>
    </row>
    <row r="606" spans="2:11" ht="12.75">
      <c r="B606" s="9" t="s">
        <v>70</v>
      </c>
      <c r="C606" s="5" t="s">
        <v>268</v>
      </c>
      <c r="D606" s="5" t="s">
        <v>30</v>
      </c>
      <c r="E606" s="5" t="s">
        <v>7</v>
      </c>
      <c r="F606" s="18" t="s">
        <v>344</v>
      </c>
      <c r="G606" s="8" t="s">
        <v>3</v>
      </c>
      <c r="H606" s="8" t="s">
        <v>9</v>
      </c>
      <c r="I606" s="8" t="s">
        <v>561</v>
      </c>
      <c r="J606" s="20">
        <v>610</v>
      </c>
      <c r="K606" s="21">
        <v>165</v>
      </c>
    </row>
    <row r="607" spans="2:11" ht="12.75">
      <c r="B607" s="9" t="s">
        <v>32</v>
      </c>
      <c r="C607" s="10" t="s">
        <v>268</v>
      </c>
      <c r="D607" s="10" t="s">
        <v>30</v>
      </c>
      <c r="E607" s="10" t="s">
        <v>9</v>
      </c>
      <c r="F607" s="26"/>
      <c r="G607" s="27"/>
      <c r="H607" s="27"/>
      <c r="I607" s="27"/>
      <c r="J607" s="37"/>
      <c r="K607" s="2">
        <f>K608</f>
        <v>10007.8</v>
      </c>
    </row>
    <row r="608" spans="2:11" ht="38.25">
      <c r="B608" s="25" t="s">
        <v>142</v>
      </c>
      <c r="C608" s="10" t="s">
        <v>268</v>
      </c>
      <c r="D608" s="10" t="s">
        <v>30</v>
      </c>
      <c r="E608" s="10" t="s">
        <v>9</v>
      </c>
      <c r="F608" s="26" t="s">
        <v>4</v>
      </c>
      <c r="G608" s="27" t="s">
        <v>52</v>
      </c>
      <c r="H608" s="27" t="s">
        <v>5</v>
      </c>
      <c r="I608" s="27" t="s">
        <v>53</v>
      </c>
      <c r="J608" s="37"/>
      <c r="K608" s="2">
        <f>K609</f>
        <v>10007.8</v>
      </c>
    </row>
    <row r="609" spans="2:11" ht="38.25">
      <c r="B609" s="9" t="s">
        <v>162</v>
      </c>
      <c r="C609" s="10" t="s">
        <v>268</v>
      </c>
      <c r="D609" s="10" t="s">
        <v>30</v>
      </c>
      <c r="E609" s="10" t="s">
        <v>9</v>
      </c>
      <c r="F609" s="11" t="s">
        <v>4</v>
      </c>
      <c r="G609" s="12" t="s">
        <v>3</v>
      </c>
      <c r="H609" s="12" t="s">
        <v>5</v>
      </c>
      <c r="I609" s="13" t="s">
        <v>53</v>
      </c>
      <c r="J609" s="37"/>
      <c r="K609" s="2">
        <f>K610+K615</f>
        <v>10007.8</v>
      </c>
    </row>
    <row r="610" spans="2:11" ht="51">
      <c r="B610" s="50" t="s">
        <v>163</v>
      </c>
      <c r="C610" s="10" t="s">
        <v>268</v>
      </c>
      <c r="D610" s="10" t="s">
        <v>30</v>
      </c>
      <c r="E610" s="10" t="s">
        <v>9</v>
      </c>
      <c r="F610" s="51" t="s">
        <v>4</v>
      </c>
      <c r="G610" s="51" t="s">
        <v>3</v>
      </c>
      <c r="H610" s="51" t="s">
        <v>4</v>
      </c>
      <c r="I610" s="51" t="s">
        <v>53</v>
      </c>
      <c r="J610" s="37"/>
      <c r="K610" s="2">
        <f>K611+K614</f>
        <v>6827.4</v>
      </c>
    </row>
    <row r="611" spans="2:11" ht="25.5">
      <c r="B611" s="48" t="s">
        <v>114</v>
      </c>
      <c r="C611" s="10" t="s">
        <v>268</v>
      </c>
      <c r="D611" s="10" t="s">
        <v>30</v>
      </c>
      <c r="E611" s="10" t="s">
        <v>9</v>
      </c>
      <c r="F611" s="26" t="s">
        <v>4</v>
      </c>
      <c r="G611" s="27" t="s">
        <v>3</v>
      </c>
      <c r="H611" s="27" t="s">
        <v>4</v>
      </c>
      <c r="I611" s="34" t="s">
        <v>164</v>
      </c>
      <c r="J611" s="43"/>
      <c r="K611" s="2">
        <f>K612</f>
        <v>3647</v>
      </c>
    </row>
    <row r="612" spans="2:11" ht="12.75">
      <c r="B612" s="9" t="s">
        <v>70</v>
      </c>
      <c r="C612" s="10" t="s">
        <v>268</v>
      </c>
      <c r="D612" s="10" t="s">
        <v>30</v>
      </c>
      <c r="E612" s="10" t="s">
        <v>9</v>
      </c>
      <c r="F612" s="54" t="s">
        <v>4</v>
      </c>
      <c r="G612" s="54" t="s">
        <v>3</v>
      </c>
      <c r="H612" s="54" t="s">
        <v>4</v>
      </c>
      <c r="I612" s="54" t="s">
        <v>164</v>
      </c>
      <c r="J612" s="37" t="s">
        <v>135</v>
      </c>
      <c r="K612" s="2">
        <v>3647</v>
      </c>
    </row>
    <row r="613" spans="2:11" ht="51">
      <c r="B613" s="39" t="s">
        <v>298</v>
      </c>
      <c r="C613" s="10" t="s">
        <v>268</v>
      </c>
      <c r="D613" s="10" t="s">
        <v>30</v>
      </c>
      <c r="E613" s="10" t="s">
        <v>9</v>
      </c>
      <c r="F613" s="26" t="s">
        <v>4</v>
      </c>
      <c r="G613" s="27" t="s">
        <v>3</v>
      </c>
      <c r="H613" s="27" t="s">
        <v>4</v>
      </c>
      <c r="I613" s="34" t="s">
        <v>299</v>
      </c>
      <c r="J613" s="37"/>
      <c r="K613" s="2">
        <f>K614</f>
        <v>3180.4</v>
      </c>
    </row>
    <row r="614" spans="2:11" ht="12.75">
      <c r="B614" s="39" t="s">
        <v>70</v>
      </c>
      <c r="C614" s="10" t="s">
        <v>268</v>
      </c>
      <c r="D614" s="10" t="s">
        <v>30</v>
      </c>
      <c r="E614" s="10" t="s">
        <v>9</v>
      </c>
      <c r="F614" s="26" t="s">
        <v>4</v>
      </c>
      <c r="G614" s="27" t="s">
        <v>3</v>
      </c>
      <c r="H614" s="27" t="s">
        <v>4</v>
      </c>
      <c r="I614" s="54" t="s">
        <v>299</v>
      </c>
      <c r="J614" s="37" t="s">
        <v>135</v>
      </c>
      <c r="K614" s="2">
        <v>3180.4</v>
      </c>
    </row>
    <row r="615" spans="2:11" ht="51">
      <c r="B615" s="9" t="s">
        <v>165</v>
      </c>
      <c r="C615" s="10" t="s">
        <v>268</v>
      </c>
      <c r="D615" s="10" t="s">
        <v>30</v>
      </c>
      <c r="E615" s="10" t="s">
        <v>9</v>
      </c>
      <c r="F615" s="26" t="s">
        <v>4</v>
      </c>
      <c r="G615" s="27" t="s">
        <v>3</v>
      </c>
      <c r="H615" s="27" t="s">
        <v>7</v>
      </c>
      <c r="I615" s="34" t="s">
        <v>53</v>
      </c>
      <c r="J615" s="37"/>
      <c r="K615" s="2">
        <f>K616</f>
        <v>3180.4</v>
      </c>
    </row>
    <row r="616" spans="2:11" ht="25.5">
      <c r="B616" s="53" t="s">
        <v>166</v>
      </c>
      <c r="C616" s="10" t="s">
        <v>268</v>
      </c>
      <c r="D616" s="10" t="s">
        <v>30</v>
      </c>
      <c r="E616" s="10" t="s">
        <v>9</v>
      </c>
      <c r="F616" s="54" t="s">
        <v>4</v>
      </c>
      <c r="G616" s="54" t="s">
        <v>3</v>
      </c>
      <c r="H616" s="54" t="s">
        <v>7</v>
      </c>
      <c r="I616" s="54" t="s">
        <v>167</v>
      </c>
      <c r="J616" s="37"/>
      <c r="K616" s="2">
        <f>K617</f>
        <v>3180.4</v>
      </c>
    </row>
    <row r="617" spans="2:11" ht="51">
      <c r="B617" s="316" t="s">
        <v>459</v>
      </c>
      <c r="C617" s="10" t="s">
        <v>268</v>
      </c>
      <c r="D617" s="10" t="s">
        <v>30</v>
      </c>
      <c r="E617" s="10" t="s">
        <v>9</v>
      </c>
      <c r="F617" s="26" t="s">
        <v>4</v>
      </c>
      <c r="G617" s="27" t="s">
        <v>3</v>
      </c>
      <c r="H617" s="27" t="s">
        <v>7</v>
      </c>
      <c r="I617" s="34" t="s">
        <v>167</v>
      </c>
      <c r="J617" s="37" t="s">
        <v>87</v>
      </c>
      <c r="K617" s="2">
        <v>3180.4</v>
      </c>
    </row>
    <row r="618" spans="2:11" ht="12.75">
      <c r="B618" s="41" t="s">
        <v>249</v>
      </c>
      <c r="C618" s="10" t="s">
        <v>268</v>
      </c>
      <c r="D618" s="10" t="s">
        <v>30</v>
      </c>
      <c r="E618" s="10" t="s">
        <v>30</v>
      </c>
      <c r="F618" s="26"/>
      <c r="G618" s="27"/>
      <c r="H618" s="27"/>
      <c r="I618" s="27"/>
      <c r="J618" s="37"/>
      <c r="K618" s="2">
        <f>K619</f>
        <v>650</v>
      </c>
    </row>
    <row r="619" spans="2:11" ht="38.25">
      <c r="B619" s="25" t="s">
        <v>142</v>
      </c>
      <c r="C619" s="10" t="s">
        <v>268</v>
      </c>
      <c r="D619" s="10" t="s">
        <v>30</v>
      </c>
      <c r="E619" s="10" t="s">
        <v>30</v>
      </c>
      <c r="F619" s="26" t="s">
        <v>4</v>
      </c>
      <c r="G619" s="27" t="s">
        <v>52</v>
      </c>
      <c r="H619" s="27" t="s">
        <v>5</v>
      </c>
      <c r="I619" s="27" t="s">
        <v>53</v>
      </c>
      <c r="J619" s="60"/>
      <c r="K619" s="38">
        <f>K620</f>
        <v>650</v>
      </c>
    </row>
    <row r="620" spans="2:11" ht="38.25">
      <c r="B620" s="9" t="s">
        <v>162</v>
      </c>
      <c r="C620" s="10" t="s">
        <v>268</v>
      </c>
      <c r="D620" s="10" t="s">
        <v>30</v>
      </c>
      <c r="E620" s="10" t="s">
        <v>30</v>
      </c>
      <c r="F620" s="11" t="s">
        <v>4</v>
      </c>
      <c r="G620" s="12" t="s">
        <v>3</v>
      </c>
      <c r="H620" s="12" t="s">
        <v>5</v>
      </c>
      <c r="I620" s="13" t="s">
        <v>53</v>
      </c>
      <c r="J620" s="43"/>
      <c r="K620" s="2">
        <f>K621+K624</f>
        <v>650</v>
      </c>
    </row>
    <row r="621" spans="2:11" ht="25.5">
      <c r="B621" s="78" t="s">
        <v>171</v>
      </c>
      <c r="C621" s="10" t="s">
        <v>268</v>
      </c>
      <c r="D621" s="10" t="s">
        <v>30</v>
      </c>
      <c r="E621" s="10" t="s">
        <v>30</v>
      </c>
      <c r="F621" s="54" t="s">
        <v>4</v>
      </c>
      <c r="G621" s="54" t="s">
        <v>3</v>
      </c>
      <c r="H621" s="54" t="s">
        <v>9</v>
      </c>
      <c r="I621" s="54" t="s">
        <v>53</v>
      </c>
      <c r="J621" s="43"/>
      <c r="K621" s="2">
        <f>K622</f>
        <v>200</v>
      </c>
    </row>
    <row r="622" spans="2:11" ht="12.75">
      <c r="B622" s="41" t="s">
        <v>172</v>
      </c>
      <c r="C622" s="10" t="s">
        <v>268</v>
      </c>
      <c r="D622" s="10" t="s">
        <v>30</v>
      </c>
      <c r="E622" s="10" t="s">
        <v>30</v>
      </c>
      <c r="F622" s="26" t="s">
        <v>4</v>
      </c>
      <c r="G622" s="27" t="s">
        <v>3</v>
      </c>
      <c r="H622" s="27" t="s">
        <v>9</v>
      </c>
      <c r="I622" s="34" t="s">
        <v>173</v>
      </c>
      <c r="J622" s="37"/>
      <c r="K622" s="2">
        <f>K623</f>
        <v>200</v>
      </c>
    </row>
    <row r="623" spans="2:11" ht="12.75">
      <c r="B623" s="9" t="s">
        <v>70</v>
      </c>
      <c r="C623" s="10" t="s">
        <v>268</v>
      </c>
      <c r="D623" s="10" t="s">
        <v>30</v>
      </c>
      <c r="E623" s="10" t="s">
        <v>30</v>
      </c>
      <c r="F623" s="54" t="s">
        <v>4</v>
      </c>
      <c r="G623" s="54" t="s">
        <v>3</v>
      </c>
      <c r="H623" s="54" t="s">
        <v>9</v>
      </c>
      <c r="I623" s="54" t="s">
        <v>173</v>
      </c>
      <c r="J623" s="37" t="s">
        <v>135</v>
      </c>
      <c r="K623" s="2">
        <v>200</v>
      </c>
    </row>
    <row r="624" spans="2:11" ht="38.25">
      <c r="B624" s="230" t="s">
        <v>296</v>
      </c>
      <c r="C624" s="10" t="s">
        <v>268</v>
      </c>
      <c r="D624" s="10" t="s">
        <v>30</v>
      </c>
      <c r="E624" s="10" t="s">
        <v>30</v>
      </c>
      <c r="F624" s="90" t="s">
        <v>4</v>
      </c>
      <c r="G624" s="91" t="s">
        <v>3</v>
      </c>
      <c r="H624" s="91" t="s">
        <v>11</v>
      </c>
      <c r="I624" s="84" t="s">
        <v>173</v>
      </c>
      <c r="J624" s="37"/>
      <c r="K624" s="2">
        <f>K625</f>
        <v>450</v>
      </c>
    </row>
    <row r="625" spans="2:11" ht="12.75">
      <c r="B625" s="231" t="s">
        <v>297</v>
      </c>
      <c r="C625" s="10" t="s">
        <v>268</v>
      </c>
      <c r="D625" s="10" t="s">
        <v>30</v>
      </c>
      <c r="E625" s="10" t="s">
        <v>30</v>
      </c>
      <c r="F625" s="90" t="s">
        <v>4</v>
      </c>
      <c r="G625" s="91" t="s">
        <v>3</v>
      </c>
      <c r="H625" s="91" t="s">
        <v>11</v>
      </c>
      <c r="I625" s="84" t="s">
        <v>173</v>
      </c>
      <c r="J625" s="37"/>
      <c r="K625" s="2">
        <f>K626</f>
        <v>450</v>
      </c>
    </row>
    <row r="626" spans="2:11" ht="12.75">
      <c r="B626" s="231" t="s">
        <v>70</v>
      </c>
      <c r="C626" s="10" t="s">
        <v>268</v>
      </c>
      <c r="D626" s="10" t="s">
        <v>30</v>
      </c>
      <c r="E626" s="10" t="s">
        <v>30</v>
      </c>
      <c r="F626" s="54" t="s">
        <v>4</v>
      </c>
      <c r="G626" s="54" t="s">
        <v>3</v>
      </c>
      <c r="H626" s="54" t="s">
        <v>11</v>
      </c>
      <c r="I626" s="54" t="s">
        <v>173</v>
      </c>
      <c r="J626" s="37" t="s">
        <v>135</v>
      </c>
      <c r="K626" s="2">
        <v>450</v>
      </c>
    </row>
    <row r="627" spans="2:11" ht="12.75">
      <c r="B627" s="41" t="s">
        <v>183</v>
      </c>
      <c r="C627" s="10" t="s">
        <v>268</v>
      </c>
      <c r="D627" s="10" t="s">
        <v>30</v>
      </c>
      <c r="E627" s="10" t="s">
        <v>20</v>
      </c>
      <c r="F627" s="26"/>
      <c r="G627" s="27"/>
      <c r="H627" s="27"/>
      <c r="I627" s="27"/>
      <c r="J627" s="60"/>
      <c r="K627" s="38">
        <f>K628+K641</f>
        <v>7417.61</v>
      </c>
    </row>
    <row r="628" spans="2:11" ht="38.25">
      <c r="B628" s="25" t="s">
        <v>142</v>
      </c>
      <c r="C628" s="10" t="s">
        <v>268</v>
      </c>
      <c r="D628" s="10" t="s">
        <v>30</v>
      </c>
      <c r="E628" s="10" t="s">
        <v>20</v>
      </c>
      <c r="F628" s="26" t="s">
        <v>4</v>
      </c>
      <c r="G628" s="27" t="s">
        <v>52</v>
      </c>
      <c r="H628" s="27" t="s">
        <v>5</v>
      </c>
      <c r="I628" s="27" t="s">
        <v>53</v>
      </c>
      <c r="J628" s="60"/>
      <c r="K628" s="38">
        <f>K629+K633</f>
        <v>7353.4</v>
      </c>
    </row>
    <row r="629" spans="2:11" ht="38.25">
      <c r="B629" s="9" t="s">
        <v>156</v>
      </c>
      <c r="C629" s="10" t="s">
        <v>268</v>
      </c>
      <c r="D629" s="10" t="s">
        <v>30</v>
      </c>
      <c r="E629" s="10" t="s">
        <v>20</v>
      </c>
      <c r="F629" s="26" t="s">
        <v>4</v>
      </c>
      <c r="G629" s="27" t="s">
        <v>62</v>
      </c>
      <c r="H629" s="27" t="s">
        <v>5</v>
      </c>
      <c r="I629" s="34" t="s">
        <v>53</v>
      </c>
      <c r="J629" s="43"/>
      <c r="K629" s="2">
        <f>K630</f>
        <v>2788.1</v>
      </c>
    </row>
    <row r="630" spans="2:11" ht="89.25">
      <c r="B630" s="78" t="s">
        <v>157</v>
      </c>
      <c r="C630" s="10" t="s">
        <v>268</v>
      </c>
      <c r="D630" s="10" t="s">
        <v>30</v>
      </c>
      <c r="E630" s="10" t="s">
        <v>20</v>
      </c>
      <c r="F630" s="54" t="s">
        <v>4</v>
      </c>
      <c r="G630" s="54" t="s">
        <v>62</v>
      </c>
      <c r="H630" s="54" t="s">
        <v>4</v>
      </c>
      <c r="I630" s="54" t="s">
        <v>53</v>
      </c>
      <c r="J630" s="43"/>
      <c r="K630" s="2">
        <f>K631</f>
        <v>2788.1</v>
      </c>
    </row>
    <row r="631" spans="2:11" ht="38.25">
      <c r="B631" s="9" t="s">
        <v>145</v>
      </c>
      <c r="C631" s="10" t="s">
        <v>268</v>
      </c>
      <c r="D631" s="10" t="s">
        <v>30</v>
      </c>
      <c r="E631" s="10" t="s">
        <v>20</v>
      </c>
      <c r="F631" s="11" t="s">
        <v>4</v>
      </c>
      <c r="G631" s="12" t="s">
        <v>62</v>
      </c>
      <c r="H631" s="12" t="s">
        <v>4</v>
      </c>
      <c r="I631" s="13" t="s">
        <v>146</v>
      </c>
      <c r="J631" s="43"/>
      <c r="K631" s="2">
        <f>K632</f>
        <v>2788.1</v>
      </c>
    </row>
    <row r="632" spans="2:11" ht="25.5">
      <c r="B632" s="9" t="s">
        <v>63</v>
      </c>
      <c r="C632" s="10" t="s">
        <v>268</v>
      </c>
      <c r="D632" s="10" t="s">
        <v>30</v>
      </c>
      <c r="E632" s="10" t="s">
        <v>20</v>
      </c>
      <c r="F632" s="11" t="s">
        <v>4</v>
      </c>
      <c r="G632" s="12" t="s">
        <v>62</v>
      </c>
      <c r="H632" s="12" t="s">
        <v>4</v>
      </c>
      <c r="I632" s="13" t="s">
        <v>146</v>
      </c>
      <c r="J632" s="43">
        <v>240</v>
      </c>
      <c r="K632" s="2">
        <v>2788.1</v>
      </c>
    </row>
    <row r="633" spans="2:11" ht="51">
      <c r="B633" s="9" t="s">
        <v>184</v>
      </c>
      <c r="C633" s="10" t="s">
        <v>268</v>
      </c>
      <c r="D633" s="10" t="s">
        <v>30</v>
      </c>
      <c r="E633" s="10" t="s">
        <v>20</v>
      </c>
      <c r="F633" s="26" t="s">
        <v>4</v>
      </c>
      <c r="G633" s="27" t="s">
        <v>185</v>
      </c>
      <c r="H633" s="27" t="s">
        <v>5</v>
      </c>
      <c r="I633" s="34" t="s">
        <v>53</v>
      </c>
      <c r="J633" s="43"/>
      <c r="K633" s="2">
        <f>K634</f>
        <v>4565.3</v>
      </c>
    </row>
    <row r="634" spans="2:11" ht="25.5">
      <c r="B634" s="78" t="s">
        <v>186</v>
      </c>
      <c r="C634" s="10" t="s">
        <v>268</v>
      </c>
      <c r="D634" s="10" t="s">
        <v>30</v>
      </c>
      <c r="E634" s="10" t="s">
        <v>20</v>
      </c>
      <c r="F634" s="54" t="s">
        <v>4</v>
      </c>
      <c r="G634" s="54" t="s">
        <v>185</v>
      </c>
      <c r="H634" s="54" t="s">
        <v>4</v>
      </c>
      <c r="I634" s="54" t="s">
        <v>53</v>
      </c>
      <c r="J634" s="37"/>
      <c r="K634" s="2">
        <f>K635+K639</f>
        <v>4565.3</v>
      </c>
    </row>
    <row r="635" spans="2:11" ht="25.5">
      <c r="B635" s="9" t="s">
        <v>187</v>
      </c>
      <c r="C635" s="10" t="s">
        <v>268</v>
      </c>
      <c r="D635" s="10" t="s">
        <v>30</v>
      </c>
      <c r="E635" s="10" t="s">
        <v>20</v>
      </c>
      <c r="F635" s="26" t="s">
        <v>4</v>
      </c>
      <c r="G635" s="27" t="s">
        <v>185</v>
      </c>
      <c r="H635" s="27" t="s">
        <v>4</v>
      </c>
      <c r="I635" s="34" t="s">
        <v>57</v>
      </c>
      <c r="J635" s="37"/>
      <c r="K635" s="2">
        <f>K636+K637+K638</f>
        <v>3857</v>
      </c>
    </row>
    <row r="636" spans="2:11" ht="25.5">
      <c r="B636" s="9" t="s">
        <v>58</v>
      </c>
      <c r="C636" s="10" t="s">
        <v>268</v>
      </c>
      <c r="D636" s="10" t="s">
        <v>30</v>
      </c>
      <c r="E636" s="10" t="s">
        <v>20</v>
      </c>
      <c r="F636" s="54" t="s">
        <v>4</v>
      </c>
      <c r="G636" s="54" t="s">
        <v>185</v>
      </c>
      <c r="H636" s="54" t="s">
        <v>4</v>
      </c>
      <c r="I636" s="54" t="s">
        <v>57</v>
      </c>
      <c r="J636" s="37" t="s">
        <v>59</v>
      </c>
      <c r="K636" s="2">
        <v>3434</v>
      </c>
    </row>
    <row r="637" spans="2:11" ht="25.5">
      <c r="B637" s="9" t="s">
        <v>63</v>
      </c>
      <c r="C637" s="10" t="s">
        <v>268</v>
      </c>
      <c r="D637" s="10" t="s">
        <v>30</v>
      </c>
      <c r="E637" s="10" t="s">
        <v>20</v>
      </c>
      <c r="F637" s="26" t="s">
        <v>4</v>
      </c>
      <c r="G637" s="27" t="s">
        <v>185</v>
      </c>
      <c r="H637" s="27" t="s">
        <v>4</v>
      </c>
      <c r="I637" s="34" t="s">
        <v>57</v>
      </c>
      <c r="J637" s="37" t="s">
        <v>64</v>
      </c>
      <c r="K637" s="2">
        <v>413</v>
      </c>
    </row>
    <row r="638" spans="2:11" ht="12.75">
      <c r="B638" s="9" t="s">
        <v>65</v>
      </c>
      <c r="C638" s="10" t="s">
        <v>268</v>
      </c>
      <c r="D638" s="10" t="s">
        <v>30</v>
      </c>
      <c r="E638" s="10" t="s">
        <v>20</v>
      </c>
      <c r="F638" s="26" t="s">
        <v>4</v>
      </c>
      <c r="G638" s="27" t="s">
        <v>185</v>
      </c>
      <c r="H638" s="27" t="s">
        <v>4</v>
      </c>
      <c r="I638" s="34" t="s">
        <v>57</v>
      </c>
      <c r="J638" s="37" t="s">
        <v>66</v>
      </c>
      <c r="K638" s="2">
        <v>10</v>
      </c>
    </row>
    <row r="639" spans="2:11" ht="51">
      <c r="B639" s="156" t="s">
        <v>298</v>
      </c>
      <c r="C639" s="28" t="s">
        <v>268</v>
      </c>
      <c r="D639" s="32" t="s">
        <v>30</v>
      </c>
      <c r="E639" s="32" t="s">
        <v>20</v>
      </c>
      <c r="F639" s="71" t="s">
        <v>4</v>
      </c>
      <c r="G639" s="72" t="s">
        <v>185</v>
      </c>
      <c r="H639" s="72" t="s">
        <v>4</v>
      </c>
      <c r="I639" s="73" t="s">
        <v>299</v>
      </c>
      <c r="J639" s="33"/>
      <c r="K639" s="15">
        <f>K640</f>
        <v>708.3</v>
      </c>
    </row>
    <row r="640" spans="2:11" ht="25.5">
      <c r="B640" s="184" t="s">
        <v>58</v>
      </c>
      <c r="C640" s="28" t="s">
        <v>268</v>
      </c>
      <c r="D640" s="32" t="s">
        <v>30</v>
      </c>
      <c r="E640" s="32" t="s">
        <v>20</v>
      </c>
      <c r="F640" s="392" t="s">
        <v>4</v>
      </c>
      <c r="G640" s="289" t="s">
        <v>185</v>
      </c>
      <c r="H640" s="289" t="s">
        <v>4</v>
      </c>
      <c r="I640" s="224" t="s">
        <v>299</v>
      </c>
      <c r="J640" s="33" t="s">
        <v>59</v>
      </c>
      <c r="K640" s="15">
        <f>278.6+429.7</f>
        <v>708.3</v>
      </c>
    </row>
    <row r="641" spans="2:11" ht="38.25">
      <c r="B641" s="128" t="s">
        <v>547</v>
      </c>
      <c r="C641" s="28" t="s">
        <v>268</v>
      </c>
      <c r="D641" s="32" t="s">
        <v>30</v>
      </c>
      <c r="E641" s="32" t="s">
        <v>20</v>
      </c>
      <c r="F641" s="208" t="s">
        <v>522</v>
      </c>
      <c r="G641" s="141" t="s">
        <v>52</v>
      </c>
      <c r="H641" s="141" t="s">
        <v>5</v>
      </c>
      <c r="I641" s="209" t="s">
        <v>53</v>
      </c>
      <c r="J641" s="150"/>
      <c r="K641" s="15">
        <f>K642</f>
        <v>64.21000000000001</v>
      </c>
    </row>
    <row r="642" spans="2:11" ht="12.75">
      <c r="B642" s="128" t="s">
        <v>524</v>
      </c>
      <c r="C642" s="28" t="s">
        <v>268</v>
      </c>
      <c r="D642" s="32" t="s">
        <v>30</v>
      </c>
      <c r="E642" s="32" t="s">
        <v>20</v>
      </c>
      <c r="F642" s="378" t="s">
        <v>522</v>
      </c>
      <c r="G642" s="224" t="s">
        <v>62</v>
      </c>
      <c r="H642" s="224" t="s">
        <v>5</v>
      </c>
      <c r="I642" s="224" t="s">
        <v>53</v>
      </c>
      <c r="J642" s="33"/>
      <c r="K642" s="15">
        <f>K643</f>
        <v>64.21000000000001</v>
      </c>
    </row>
    <row r="643" spans="2:11" ht="63.75">
      <c r="B643" s="128" t="s">
        <v>529</v>
      </c>
      <c r="C643" s="28" t="s">
        <v>268</v>
      </c>
      <c r="D643" s="32" t="s">
        <v>30</v>
      </c>
      <c r="E643" s="32" t="s">
        <v>20</v>
      </c>
      <c r="F643" s="208" t="s">
        <v>522</v>
      </c>
      <c r="G643" s="141" t="s">
        <v>62</v>
      </c>
      <c r="H643" s="141" t="s">
        <v>4</v>
      </c>
      <c r="I643" s="209" t="s">
        <v>53</v>
      </c>
      <c r="J643" s="150"/>
      <c r="K643" s="15">
        <f>K644</f>
        <v>64.21000000000001</v>
      </c>
    </row>
    <row r="644" spans="2:11" ht="25.5">
      <c r="B644" s="184" t="s">
        <v>565</v>
      </c>
      <c r="C644" s="28" t="s">
        <v>268</v>
      </c>
      <c r="D644" s="32" t="s">
        <v>30</v>
      </c>
      <c r="E644" s="32" t="s">
        <v>20</v>
      </c>
      <c r="F644" s="378" t="s">
        <v>522</v>
      </c>
      <c r="G644" s="224" t="s">
        <v>62</v>
      </c>
      <c r="H644" s="224" t="s">
        <v>4</v>
      </c>
      <c r="I644" s="224" t="s">
        <v>553</v>
      </c>
      <c r="J644" s="33"/>
      <c r="K644" s="15">
        <f>K645</f>
        <v>64.21000000000001</v>
      </c>
    </row>
    <row r="645" spans="2:11" ht="25.5">
      <c r="B645" s="9" t="s">
        <v>63</v>
      </c>
      <c r="C645" s="28" t="s">
        <v>268</v>
      </c>
      <c r="D645" s="32" t="s">
        <v>30</v>
      </c>
      <c r="E645" s="57" t="s">
        <v>20</v>
      </c>
      <c r="F645" s="208" t="s">
        <v>522</v>
      </c>
      <c r="G645" s="141" t="s">
        <v>62</v>
      </c>
      <c r="H645" s="141" t="s">
        <v>4</v>
      </c>
      <c r="I645" s="209" t="s">
        <v>553</v>
      </c>
      <c r="J645" s="150" t="s">
        <v>64</v>
      </c>
      <c r="K645" s="15">
        <f>64.2+0.01</f>
        <v>64.21000000000001</v>
      </c>
    </row>
    <row r="646" spans="2:11" ht="12.75">
      <c r="B646" s="367" t="s">
        <v>254</v>
      </c>
      <c r="C646" s="13" t="s">
        <v>268</v>
      </c>
      <c r="D646" s="10" t="s">
        <v>36</v>
      </c>
      <c r="E646" s="10" t="s">
        <v>5</v>
      </c>
      <c r="F646" s="35"/>
      <c r="G646" s="36"/>
      <c r="H646" s="36"/>
      <c r="I646" s="36"/>
      <c r="J646" s="37"/>
      <c r="K646" s="2">
        <f>K653+K647</f>
        <v>1667.2</v>
      </c>
    </row>
    <row r="647" spans="2:11" ht="12.75">
      <c r="B647" s="319" t="s">
        <v>213</v>
      </c>
      <c r="C647" s="28" t="s">
        <v>268</v>
      </c>
      <c r="D647" s="32" t="s">
        <v>36</v>
      </c>
      <c r="E647" s="32" t="s">
        <v>9</v>
      </c>
      <c r="F647" s="71"/>
      <c r="G647" s="72"/>
      <c r="H647" s="72"/>
      <c r="I647" s="72"/>
      <c r="J647" s="33"/>
      <c r="K647" s="15">
        <f>K648</f>
        <v>50</v>
      </c>
    </row>
    <row r="648" spans="2:11" ht="40.5" customHeight="1">
      <c r="B648" s="232" t="s">
        <v>142</v>
      </c>
      <c r="C648" s="28" t="s">
        <v>268</v>
      </c>
      <c r="D648" s="32" t="s">
        <v>36</v>
      </c>
      <c r="E648" s="32" t="s">
        <v>9</v>
      </c>
      <c r="F648" s="71" t="s">
        <v>4</v>
      </c>
      <c r="G648" s="72" t="s">
        <v>52</v>
      </c>
      <c r="H648" s="72" t="s">
        <v>5</v>
      </c>
      <c r="I648" s="72" t="s">
        <v>53</v>
      </c>
      <c r="J648" s="33"/>
      <c r="K648" s="15">
        <f>K649</f>
        <v>50</v>
      </c>
    </row>
    <row r="649" spans="2:11" ht="46.5" customHeight="1">
      <c r="B649" s="184" t="s">
        <v>156</v>
      </c>
      <c r="C649" s="28" t="s">
        <v>268</v>
      </c>
      <c r="D649" s="32" t="s">
        <v>36</v>
      </c>
      <c r="E649" s="32" t="s">
        <v>9</v>
      </c>
      <c r="F649" s="71" t="s">
        <v>4</v>
      </c>
      <c r="G649" s="72" t="s">
        <v>62</v>
      </c>
      <c r="H649" s="72" t="s">
        <v>5</v>
      </c>
      <c r="I649" s="73" t="s">
        <v>53</v>
      </c>
      <c r="J649" s="33"/>
      <c r="K649" s="15">
        <f>K650</f>
        <v>50</v>
      </c>
    </row>
    <row r="650" spans="2:11" ht="45" customHeight="1">
      <c r="B650" s="184" t="s">
        <v>440</v>
      </c>
      <c r="C650" s="28" t="s">
        <v>268</v>
      </c>
      <c r="D650" s="32" t="s">
        <v>36</v>
      </c>
      <c r="E650" s="32" t="s">
        <v>9</v>
      </c>
      <c r="F650" s="71" t="s">
        <v>4</v>
      </c>
      <c r="G650" s="72" t="s">
        <v>62</v>
      </c>
      <c r="H650" s="72" t="s">
        <v>15</v>
      </c>
      <c r="I650" s="72" t="s">
        <v>53</v>
      </c>
      <c r="J650" s="33"/>
      <c r="K650" s="15">
        <f>K651</f>
        <v>50</v>
      </c>
    </row>
    <row r="651" spans="2:11" ht="64.5" customHeight="1">
      <c r="B651" s="320" t="s">
        <v>148</v>
      </c>
      <c r="C651" s="28" t="s">
        <v>268</v>
      </c>
      <c r="D651" s="32" t="s">
        <v>36</v>
      </c>
      <c r="E651" s="32" t="s">
        <v>9</v>
      </c>
      <c r="F651" s="71" t="s">
        <v>4</v>
      </c>
      <c r="G651" s="72" t="s">
        <v>62</v>
      </c>
      <c r="H651" s="72" t="s">
        <v>15</v>
      </c>
      <c r="I651" s="72" t="s">
        <v>149</v>
      </c>
      <c r="J651" s="33"/>
      <c r="K651" s="15">
        <f>K652</f>
        <v>50</v>
      </c>
    </row>
    <row r="652" spans="2:11" ht="27.75" customHeight="1">
      <c r="B652" s="184" t="s">
        <v>150</v>
      </c>
      <c r="C652" s="28" t="s">
        <v>268</v>
      </c>
      <c r="D652" s="32" t="s">
        <v>36</v>
      </c>
      <c r="E652" s="32" t="s">
        <v>9</v>
      </c>
      <c r="F652" s="71" t="s">
        <v>4</v>
      </c>
      <c r="G652" s="72" t="s">
        <v>62</v>
      </c>
      <c r="H652" s="72" t="s">
        <v>15</v>
      </c>
      <c r="I652" s="72" t="s">
        <v>149</v>
      </c>
      <c r="J652" s="33" t="s">
        <v>214</v>
      </c>
      <c r="K652" s="15">
        <v>50</v>
      </c>
    </row>
    <row r="653" spans="2:11" ht="12.75">
      <c r="B653" s="41" t="s">
        <v>219</v>
      </c>
      <c r="C653" s="10" t="s">
        <v>268</v>
      </c>
      <c r="D653" s="10" t="s">
        <v>36</v>
      </c>
      <c r="E653" s="10" t="s">
        <v>11</v>
      </c>
      <c r="F653" s="26"/>
      <c r="G653" s="27"/>
      <c r="H653" s="27"/>
      <c r="I653" s="27"/>
      <c r="J653" s="37"/>
      <c r="K653" s="2">
        <f>K654</f>
        <v>1617.2</v>
      </c>
    </row>
    <row r="654" spans="2:11" ht="17.25" customHeight="1">
      <c r="B654" s="25" t="s">
        <v>142</v>
      </c>
      <c r="C654" s="10" t="s">
        <v>268</v>
      </c>
      <c r="D654" s="10" t="s">
        <v>36</v>
      </c>
      <c r="E654" s="10" t="s">
        <v>11</v>
      </c>
      <c r="F654" s="26" t="s">
        <v>4</v>
      </c>
      <c r="G654" s="27" t="s">
        <v>52</v>
      </c>
      <c r="H654" s="27" t="s">
        <v>5</v>
      </c>
      <c r="I654" s="27" t="s">
        <v>53</v>
      </c>
      <c r="J654" s="37"/>
      <c r="K654" s="2">
        <f>K655</f>
        <v>1617.2</v>
      </c>
    </row>
    <row r="655" spans="2:11" ht="25.5">
      <c r="B655" s="25" t="s">
        <v>143</v>
      </c>
      <c r="C655" s="10" t="s">
        <v>268</v>
      </c>
      <c r="D655" s="10" t="s">
        <v>36</v>
      </c>
      <c r="E655" s="10" t="s">
        <v>11</v>
      </c>
      <c r="F655" s="76" t="s">
        <v>4</v>
      </c>
      <c r="G655" s="55" t="s">
        <v>55</v>
      </c>
      <c r="H655" s="55" t="s">
        <v>5</v>
      </c>
      <c r="I655" s="55" t="s">
        <v>53</v>
      </c>
      <c r="J655" s="37"/>
      <c r="K655" s="2">
        <f>K656</f>
        <v>1617.2</v>
      </c>
    </row>
    <row r="656" spans="2:11" ht="89.25">
      <c r="B656" s="88" t="s">
        <v>147</v>
      </c>
      <c r="C656" s="10" t="s">
        <v>268</v>
      </c>
      <c r="D656" s="10" t="s">
        <v>36</v>
      </c>
      <c r="E656" s="11" t="s">
        <v>11</v>
      </c>
      <c r="F656" s="71" t="s">
        <v>4</v>
      </c>
      <c r="G656" s="72" t="s">
        <v>55</v>
      </c>
      <c r="H656" s="72" t="s">
        <v>7</v>
      </c>
      <c r="I656" s="73" t="s">
        <v>53</v>
      </c>
      <c r="J656" s="37"/>
      <c r="K656" s="2">
        <f>K657</f>
        <v>1617.2</v>
      </c>
    </row>
    <row r="657" spans="2:11" ht="63.75">
      <c r="B657" s="79" t="s">
        <v>148</v>
      </c>
      <c r="C657" s="10" t="s">
        <v>268</v>
      </c>
      <c r="D657" s="10" t="s">
        <v>36</v>
      </c>
      <c r="E657" s="11" t="s">
        <v>11</v>
      </c>
      <c r="F657" s="57" t="s">
        <v>4</v>
      </c>
      <c r="G657" s="58" t="s">
        <v>55</v>
      </c>
      <c r="H657" s="58" t="s">
        <v>7</v>
      </c>
      <c r="I657" s="58" t="s">
        <v>149</v>
      </c>
      <c r="J657" s="37"/>
      <c r="K657" s="2">
        <f>K658</f>
        <v>1617.2</v>
      </c>
    </row>
    <row r="658" spans="2:11" ht="25.5">
      <c r="B658" s="9" t="s">
        <v>150</v>
      </c>
      <c r="C658" s="10" t="s">
        <v>268</v>
      </c>
      <c r="D658" s="10" t="s">
        <v>36</v>
      </c>
      <c r="E658" s="11" t="s">
        <v>11</v>
      </c>
      <c r="F658" s="57" t="s">
        <v>4</v>
      </c>
      <c r="G658" s="58" t="s">
        <v>55</v>
      </c>
      <c r="H658" s="58" t="s">
        <v>7</v>
      </c>
      <c r="I658" s="58" t="s">
        <v>149</v>
      </c>
      <c r="J658" s="37" t="s">
        <v>214</v>
      </c>
      <c r="K658" s="2">
        <v>1617.2</v>
      </c>
    </row>
    <row r="659" spans="2:11" ht="25.5">
      <c r="B659" s="49" t="s">
        <v>269</v>
      </c>
      <c r="C659" s="45" t="s">
        <v>270</v>
      </c>
      <c r="D659" s="10"/>
      <c r="E659" s="10"/>
      <c r="F659" s="26"/>
      <c r="G659" s="27"/>
      <c r="H659" s="27"/>
      <c r="I659" s="27"/>
      <c r="J659" s="37"/>
      <c r="K659" s="186">
        <f>K660+K712+K718+K683+K698</f>
        <v>70884.35</v>
      </c>
    </row>
    <row r="660" spans="2:11" ht="12.75">
      <c r="B660" s="41" t="s">
        <v>257</v>
      </c>
      <c r="C660" s="10" t="s">
        <v>270</v>
      </c>
      <c r="D660" s="10" t="s">
        <v>4</v>
      </c>
      <c r="E660" s="10" t="s">
        <v>5</v>
      </c>
      <c r="F660" s="26"/>
      <c r="G660" s="27"/>
      <c r="H660" s="27"/>
      <c r="I660" s="27"/>
      <c r="J660" s="37"/>
      <c r="K660" s="2">
        <f>K661+K674</f>
        <v>6835.6</v>
      </c>
    </row>
    <row r="661" spans="2:11" ht="38.25">
      <c r="B661" s="48" t="s">
        <v>14</v>
      </c>
      <c r="C661" s="10" t="s">
        <v>270</v>
      </c>
      <c r="D661" s="10" t="s">
        <v>4</v>
      </c>
      <c r="E661" s="10" t="s">
        <v>15</v>
      </c>
      <c r="F661" s="76"/>
      <c r="G661" s="55"/>
      <c r="H661" s="55"/>
      <c r="I661" s="55"/>
      <c r="J661" s="37"/>
      <c r="K661" s="2">
        <f>K662</f>
        <v>6688.6</v>
      </c>
    </row>
    <row r="662" spans="2:11" ht="38.25">
      <c r="B662" s="9" t="s">
        <v>308</v>
      </c>
      <c r="C662" s="10" t="s">
        <v>270</v>
      </c>
      <c r="D662" s="10" t="s">
        <v>4</v>
      </c>
      <c r="E662" s="11" t="s">
        <v>15</v>
      </c>
      <c r="F662" s="321" t="s">
        <v>439</v>
      </c>
      <c r="G662" s="127" t="s">
        <v>52</v>
      </c>
      <c r="H662" s="127" t="s">
        <v>5</v>
      </c>
      <c r="I662" s="302" t="s">
        <v>53</v>
      </c>
      <c r="J662" s="152"/>
      <c r="K662" s="2">
        <f>K663</f>
        <v>6688.6</v>
      </c>
    </row>
    <row r="663" spans="2:11" ht="38.25">
      <c r="B663" s="50" t="s">
        <v>309</v>
      </c>
      <c r="C663" s="10" t="s">
        <v>270</v>
      </c>
      <c r="D663" s="10" t="s">
        <v>4</v>
      </c>
      <c r="E663" s="10" t="s">
        <v>15</v>
      </c>
      <c r="F663" s="59" t="s">
        <v>439</v>
      </c>
      <c r="G663" s="51" t="s">
        <v>3</v>
      </c>
      <c r="H663" s="51" t="s">
        <v>5</v>
      </c>
      <c r="I663" s="303" t="s">
        <v>53</v>
      </c>
      <c r="J663" s="37"/>
      <c r="K663" s="2">
        <f>K664</f>
        <v>6688.6</v>
      </c>
    </row>
    <row r="664" spans="2:11" ht="76.5">
      <c r="B664" s="218" t="s">
        <v>337</v>
      </c>
      <c r="C664" s="10" t="s">
        <v>270</v>
      </c>
      <c r="D664" s="10" t="s">
        <v>4</v>
      </c>
      <c r="E664" s="11" t="s">
        <v>15</v>
      </c>
      <c r="F664" s="321" t="s">
        <v>439</v>
      </c>
      <c r="G664" s="127" t="s">
        <v>3</v>
      </c>
      <c r="H664" s="121" t="s">
        <v>4</v>
      </c>
      <c r="I664" s="302" t="s">
        <v>53</v>
      </c>
      <c r="J664" s="152"/>
      <c r="K664" s="2">
        <f>K665+K669+K671</f>
        <v>6688.6</v>
      </c>
    </row>
    <row r="665" spans="2:11" ht="25.5">
      <c r="B665" s="9" t="s">
        <v>56</v>
      </c>
      <c r="C665" s="10" t="s">
        <v>270</v>
      </c>
      <c r="D665" s="10" t="s">
        <v>4</v>
      </c>
      <c r="E665" s="10" t="s">
        <v>15</v>
      </c>
      <c r="F665" s="59" t="s">
        <v>439</v>
      </c>
      <c r="G665" s="51" t="s">
        <v>3</v>
      </c>
      <c r="H665" s="59" t="s">
        <v>4</v>
      </c>
      <c r="I665" s="303" t="s">
        <v>57</v>
      </c>
      <c r="J665" s="37"/>
      <c r="K665" s="2">
        <f>K666+K667+K668</f>
        <v>5499.400000000001</v>
      </c>
    </row>
    <row r="666" spans="2:11" ht="25.5">
      <c r="B666" s="9" t="s">
        <v>58</v>
      </c>
      <c r="C666" s="10" t="s">
        <v>270</v>
      </c>
      <c r="D666" s="10" t="s">
        <v>4</v>
      </c>
      <c r="E666" s="11" t="s">
        <v>15</v>
      </c>
      <c r="F666" s="321" t="s">
        <v>439</v>
      </c>
      <c r="G666" s="127" t="s">
        <v>3</v>
      </c>
      <c r="H666" s="121" t="s">
        <v>4</v>
      </c>
      <c r="I666" s="302" t="s">
        <v>57</v>
      </c>
      <c r="J666" s="152" t="s">
        <v>59</v>
      </c>
      <c r="K666" s="2">
        <v>5102.8</v>
      </c>
    </row>
    <row r="667" spans="2:11" ht="25.5">
      <c r="B667" s="9" t="s">
        <v>63</v>
      </c>
      <c r="C667" s="10" t="s">
        <v>270</v>
      </c>
      <c r="D667" s="10" t="s">
        <v>4</v>
      </c>
      <c r="E667" s="10" t="s">
        <v>15</v>
      </c>
      <c r="F667" s="59" t="s">
        <v>439</v>
      </c>
      <c r="G667" s="51" t="s">
        <v>3</v>
      </c>
      <c r="H667" s="59" t="s">
        <v>4</v>
      </c>
      <c r="I667" s="303" t="s">
        <v>57</v>
      </c>
      <c r="J667" s="37" t="s">
        <v>64</v>
      </c>
      <c r="K667" s="2">
        <v>386.6</v>
      </c>
    </row>
    <row r="668" spans="2:11" ht="12.75">
      <c r="B668" s="9" t="s">
        <v>65</v>
      </c>
      <c r="C668" s="10" t="s">
        <v>270</v>
      </c>
      <c r="D668" s="10" t="s">
        <v>4</v>
      </c>
      <c r="E668" s="11" t="s">
        <v>15</v>
      </c>
      <c r="F668" s="321" t="s">
        <v>439</v>
      </c>
      <c r="G668" s="127" t="s">
        <v>3</v>
      </c>
      <c r="H668" s="121" t="s">
        <v>4</v>
      </c>
      <c r="I668" s="302" t="s">
        <v>57</v>
      </c>
      <c r="J668" s="152" t="s">
        <v>66</v>
      </c>
      <c r="K668" s="2">
        <v>10</v>
      </c>
    </row>
    <row r="669" spans="2:11" ht="51">
      <c r="B669" s="156" t="s">
        <v>298</v>
      </c>
      <c r="C669" s="28" t="s">
        <v>270</v>
      </c>
      <c r="D669" s="32" t="s">
        <v>4</v>
      </c>
      <c r="E669" s="32" t="s">
        <v>15</v>
      </c>
      <c r="F669" s="59" t="s">
        <v>439</v>
      </c>
      <c r="G669" s="59" t="s">
        <v>3</v>
      </c>
      <c r="H669" s="59" t="s">
        <v>4</v>
      </c>
      <c r="I669" s="304" t="s">
        <v>299</v>
      </c>
      <c r="J669" s="33"/>
      <c r="K669" s="15">
        <f>K670</f>
        <v>1009.2</v>
      </c>
    </row>
    <row r="670" spans="2:11" ht="25.5">
      <c r="B670" s="184" t="s">
        <v>58</v>
      </c>
      <c r="C670" s="28" t="s">
        <v>270</v>
      </c>
      <c r="D670" s="32" t="s">
        <v>4</v>
      </c>
      <c r="E670" s="57" t="s">
        <v>15</v>
      </c>
      <c r="F670" s="321" t="s">
        <v>439</v>
      </c>
      <c r="G670" s="121" t="s">
        <v>3</v>
      </c>
      <c r="H670" s="121" t="s">
        <v>4</v>
      </c>
      <c r="I670" s="209" t="s">
        <v>299</v>
      </c>
      <c r="J670" s="150" t="s">
        <v>59</v>
      </c>
      <c r="K670" s="15">
        <v>1009.2</v>
      </c>
    </row>
    <row r="671" spans="2:11" ht="36.75" customHeight="1">
      <c r="B671" s="56" t="s">
        <v>443</v>
      </c>
      <c r="C671" s="32" t="s">
        <v>270</v>
      </c>
      <c r="D671" s="32" t="s">
        <v>4</v>
      </c>
      <c r="E671" s="32" t="s">
        <v>15</v>
      </c>
      <c r="F671" s="57" t="s">
        <v>439</v>
      </c>
      <c r="G671" s="58" t="s">
        <v>3</v>
      </c>
      <c r="H671" s="58" t="s">
        <v>4</v>
      </c>
      <c r="I671" s="28" t="s">
        <v>444</v>
      </c>
      <c r="J671" s="33"/>
      <c r="K671" s="15">
        <f>K672+K673</f>
        <v>180</v>
      </c>
    </row>
    <row r="672" spans="2:11" ht="36" customHeight="1">
      <c r="B672" s="69" t="s">
        <v>58</v>
      </c>
      <c r="C672" s="32" t="s">
        <v>270</v>
      </c>
      <c r="D672" s="32" t="s">
        <v>4</v>
      </c>
      <c r="E672" s="32" t="s">
        <v>15</v>
      </c>
      <c r="F672" s="59" t="s">
        <v>439</v>
      </c>
      <c r="G672" s="59" t="s">
        <v>3</v>
      </c>
      <c r="H672" s="59" t="s">
        <v>4</v>
      </c>
      <c r="I672" s="59" t="s">
        <v>444</v>
      </c>
      <c r="J672" s="33" t="s">
        <v>59</v>
      </c>
      <c r="K672" s="15">
        <v>100</v>
      </c>
    </row>
    <row r="673" spans="2:11" ht="33.75" customHeight="1">
      <c r="B673" s="69" t="s">
        <v>63</v>
      </c>
      <c r="C673" s="32" t="s">
        <v>270</v>
      </c>
      <c r="D673" s="32" t="s">
        <v>4</v>
      </c>
      <c r="E673" s="32" t="s">
        <v>15</v>
      </c>
      <c r="F673" s="57" t="s">
        <v>439</v>
      </c>
      <c r="G673" s="58" t="s">
        <v>3</v>
      </c>
      <c r="H673" s="58" t="s">
        <v>4</v>
      </c>
      <c r="I673" s="28" t="s">
        <v>444</v>
      </c>
      <c r="J673" s="33" t="s">
        <v>64</v>
      </c>
      <c r="K673" s="15">
        <v>80</v>
      </c>
    </row>
    <row r="674" spans="2:11" ht="12.75">
      <c r="B674" s="48" t="s">
        <v>271</v>
      </c>
      <c r="C674" s="10" t="s">
        <v>270</v>
      </c>
      <c r="D674" s="10" t="s">
        <v>4</v>
      </c>
      <c r="E674" s="10" t="s">
        <v>19</v>
      </c>
      <c r="F674" s="202"/>
      <c r="G674" s="200"/>
      <c r="H674" s="200"/>
      <c r="I674" s="152"/>
      <c r="J674" s="37"/>
      <c r="K674" s="2">
        <f>K675+K680</f>
        <v>147</v>
      </c>
    </row>
    <row r="675" spans="2:11" ht="12.75">
      <c r="B675" s="50" t="s">
        <v>99</v>
      </c>
      <c r="C675" s="10" t="s">
        <v>270</v>
      </c>
      <c r="D675" s="10" t="s">
        <v>4</v>
      </c>
      <c r="E675" s="10" t="s">
        <v>19</v>
      </c>
      <c r="F675" s="140" t="s">
        <v>85</v>
      </c>
      <c r="G675" s="141" t="s">
        <v>52</v>
      </c>
      <c r="H675" s="141" t="s">
        <v>5</v>
      </c>
      <c r="I675" s="142" t="s">
        <v>53</v>
      </c>
      <c r="J675" s="37"/>
      <c r="K675" s="2">
        <f>K676+K678</f>
        <v>73</v>
      </c>
    </row>
    <row r="676" spans="2:11" ht="25.5">
      <c r="B676" s="53" t="s">
        <v>294</v>
      </c>
      <c r="C676" s="10" t="s">
        <v>270</v>
      </c>
      <c r="D676" s="10" t="s">
        <v>4</v>
      </c>
      <c r="E676" s="10" t="s">
        <v>19</v>
      </c>
      <c r="F676" s="26" t="s">
        <v>85</v>
      </c>
      <c r="G676" s="27" t="s">
        <v>52</v>
      </c>
      <c r="H676" s="27" t="s">
        <v>5</v>
      </c>
      <c r="I676" s="27" t="s">
        <v>295</v>
      </c>
      <c r="J676" s="37"/>
      <c r="K676" s="2">
        <f>K677</f>
        <v>72</v>
      </c>
    </row>
    <row r="677" spans="2:11" ht="12.75">
      <c r="B677" s="48" t="s">
        <v>89</v>
      </c>
      <c r="C677" s="10" t="s">
        <v>270</v>
      </c>
      <c r="D677" s="10" t="s">
        <v>4</v>
      </c>
      <c r="E677" s="10" t="s">
        <v>19</v>
      </c>
      <c r="F677" s="26" t="s">
        <v>85</v>
      </c>
      <c r="G677" s="27" t="s">
        <v>52</v>
      </c>
      <c r="H677" s="27" t="s">
        <v>5</v>
      </c>
      <c r="I677" s="27" t="s">
        <v>295</v>
      </c>
      <c r="J677" s="37" t="s">
        <v>90</v>
      </c>
      <c r="K677" s="2">
        <v>72</v>
      </c>
    </row>
    <row r="678" spans="2:11" ht="47.25" customHeight="1">
      <c r="B678" s="48" t="s">
        <v>507</v>
      </c>
      <c r="C678" s="10" t="s">
        <v>270</v>
      </c>
      <c r="D678" s="10" t="s">
        <v>4</v>
      </c>
      <c r="E678" s="10" t="s">
        <v>19</v>
      </c>
      <c r="F678" s="26" t="s">
        <v>85</v>
      </c>
      <c r="G678" s="27" t="s">
        <v>52</v>
      </c>
      <c r="H678" s="27" t="s">
        <v>5</v>
      </c>
      <c r="I678" s="27" t="s">
        <v>506</v>
      </c>
      <c r="J678" s="37"/>
      <c r="K678" s="2">
        <f>K679</f>
        <v>1</v>
      </c>
    </row>
    <row r="679" spans="2:11" ht="17.25" customHeight="1">
      <c r="B679" s="31" t="s">
        <v>455</v>
      </c>
      <c r="C679" s="10" t="s">
        <v>270</v>
      </c>
      <c r="D679" s="10" t="s">
        <v>4</v>
      </c>
      <c r="E679" s="10" t="s">
        <v>19</v>
      </c>
      <c r="F679" s="26" t="s">
        <v>85</v>
      </c>
      <c r="G679" s="27" t="s">
        <v>52</v>
      </c>
      <c r="H679" s="27" t="s">
        <v>5</v>
      </c>
      <c r="I679" s="27" t="s">
        <v>506</v>
      </c>
      <c r="J679" s="37" t="s">
        <v>454</v>
      </c>
      <c r="K679" s="2">
        <v>1</v>
      </c>
    </row>
    <row r="680" spans="2:11" ht="25.5">
      <c r="B680" s="48" t="s">
        <v>81</v>
      </c>
      <c r="C680" s="10" t="s">
        <v>270</v>
      </c>
      <c r="D680" s="10" t="s">
        <v>4</v>
      </c>
      <c r="E680" s="10" t="s">
        <v>19</v>
      </c>
      <c r="F680" s="11" t="s">
        <v>82</v>
      </c>
      <c r="G680" s="12" t="s">
        <v>52</v>
      </c>
      <c r="H680" s="12" t="s">
        <v>5</v>
      </c>
      <c r="I680" s="13" t="s">
        <v>53</v>
      </c>
      <c r="J680" s="37"/>
      <c r="K680" s="2">
        <f>K681</f>
        <v>74</v>
      </c>
    </row>
    <row r="681" spans="2:11" ht="24" customHeight="1">
      <c r="B681" s="48" t="s">
        <v>272</v>
      </c>
      <c r="C681" s="10" t="s">
        <v>270</v>
      </c>
      <c r="D681" s="10" t="s">
        <v>4</v>
      </c>
      <c r="E681" s="10" t="s">
        <v>19</v>
      </c>
      <c r="F681" s="11" t="s">
        <v>82</v>
      </c>
      <c r="G681" s="12" t="s">
        <v>52</v>
      </c>
      <c r="H681" s="12" t="s">
        <v>5</v>
      </c>
      <c r="I681" s="13" t="s">
        <v>88</v>
      </c>
      <c r="J681" s="37"/>
      <c r="K681" s="2">
        <f>K682</f>
        <v>74</v>
      </c>
    </row>
    <row r="682" spans="2:11" ht="20.25" customHeight="1">
      <c r="B682" s="48" t="s">
        <v>89</v>
      </c>
      <c r="C682" s="10" t="s">
        <v>270</v>
      </c>
      <c r="D682" s="10" t="s">
        <v>4</v>
      </c>
      <c r="E682" s="10" t="s">
        <v>19</v>
      </c>
      <c r="F682" s="11" t="s">
        <v>82</v>
      </c>
      <c r="G682" s="12" t="s">
        <v>52</v>
      </c>
      <c r="H682" s="12" t="s">
        <v>5</v>
      </c>
      <c r="I682" s="13" t="s">
        <v>88</v>
      </c>
      <c r="J682" s="37" t="s">
        <v>90</v>
      </c>
      <c r="K682" s="2">
        <v>74</v>
      </c>
    </row>
    <row r="683" spans="2:11" ht="18.75" customHeight="1">
      <c r="B683" s="41" t="s">
        <v>23</v>
      </c>
      <c r="C683" s="10" t="s">
        <v>270</v>
      </c>
      <c r="D683" s="10" t="s">
        <v>11</v>
      </c>
      <c r="E683" s="10" t="s">
        <v>20</v>
      </c>
      <c r="F683" s="26"/>
      <c r="G683" s="27"/>
      <c r="H683" s="27"/>
      <c r="I683" s="27"/>
      <c r="J683" s="37"/>
      <c r="K683" s="2">
        <f>K684</f>
        <v>19244.02</v>
      </c>
    </row>
    <row r="684" spans="2:11" ht="51.75" customHeight="1">
      <c r="B684" s="239" t="s">
        <v>479</v>
      </c>
      <c r="C684" s="10" t="s">
        <v>270</v>
      </c>
      <c r="D684" s="10" t="s">
        <v>11</v>
      </c>
      <c r="E684" s="10" t="s">
        <v>20</v>
      </c>
      <c r="F684" s="359" t="s">
        <v>480</v>
      </c>
      <c r="G684" s="141" t="s">
        <v>52</v>
      </c>
      <c r="H684" s="141" t="s">
        <v>5</v>
      </c>
      <c r="I684" s="209" t="s">
        <v>53</v>
      </c>
      <c r="J684" s="37"/>
      <c r="K684" s="2">
        <f>K685</f>
        <v>19244.02</v>
      </c>
    </row>
    <row r="685" spans="2:11" ht="44.25" customHeight="1">
      <c r="B685" s="239" t="s">
        <v>481</v>
      </c>
      <c r="C685" s="10" t="s">
        <v>270</v>
      </c>
      <c r="D685" s="10" t="s">
        <v>11</v>
      </c>
      <c r="E685" s="10" t="s">
        <v>20</v>
      </c>
      <c r="F685" s="359" t="s">
        <v>480</v>
      </c>
      <c r="G685" s="141" t="s">
        <v>55</v>
      </c>
      <c r="H685" s="141" t="s">
        <v>5</v>
      </c>
      <c r="I685" s="209" t="s">
        <v>53</v>
      </c>
      <c r="J685" s="152"/>
      <c r="K685" s="2">
        <f>K686+K693</f>
        <v>19244.02</v>
      </c>
    </row>
    <row r="686" spans="2:11" ht="42" customHeight="1">
      <c r="B686" s="239" t="s">
        <v>483</v>
      </c>
      <c r="C686" s="10" t="s">
        <v>270</v>
      </c>
      <c r="D686" s="10" t="s">
        <v>11</v>
      </c>
      <c r="E686" s="10" t="s">
        <v>20</v>
      </c>
      <c r="F686" s="359" t="s">
        <v>480</v>
      </c>
      <c r="G686" s="141" t="s">
        <v>55</v>
      </c>
      <c r="H686" s="141" t="s">
        <v>4</v>
      </c>
      <c r="I686" s="209" t="s">
        <v>53</v>
      </c>
      <c r="J686" s="303"/>
      <c r="K686" s="2">
        <f>K689+K691+K687</f>
        <v>11219.52</v>
      </c>
    </row>
    <row r="687" spans="2:11" ht="42" customHeight="1">
      <c r="B687" s="9" t="s">
        <v>484</v>
      </c>
      <c r="C687" s="10" t="s">
        <v>270</v>
      </c>
      <c r="D687" s="10" t="s">
        <v>11</v>
      </c>
      <c r="E687" s="10" t="s">
        <v>20</v>
      </c>
      <c r="F687" s="51" t="s">
        <v>480</v>
      </c>
      <c r="G687" s="224" t="s">
        <v>55</v>
      </c>
      <c r="H687" s="224" t="s">
        <v>4</v>
      </c>
      <c r="I687" s="224" t="s">
        <v>485</v>
      </c>
      <c r="J687" s="129"/>
      <c r="K687" s="355">
        <f>K688</f>
        <v>3061.46</v>
      </c>
    </row>
    <row r="688" spans="2:11" ht="29.25" customHeight="1">
      <c r="B688" s="31" t="s">
        <v>455</v>
      </c>
      <c r="C688" s="10" t="s">
        <v>270</v>
      </c>
      <c r="D688" s="10" t="s">
        <v>11</v>
      </c>
      <c r="E688" s="10" t="s">
        <v>20</v>
      </c>
      <c r="F688" s="359" t="s">
        <v>480</v>
      </c>
      <c r="G688" s="141" t="s">
        <v>55</v>
      </c>
      <c r="H688" s="141" t="s">
        <v>4</v>
      </c>
      <c r="I688" s="209" t="s">
        <v>485</v>
      </c>
      <c r="J688" s="152" t="s">
        <v>454</v>
      </c>
      <c r="K688" s="2">
        <v>3061.46</v>
      </c>
    </row>
    <row r="689" spans="2:11" ht="37.5" customHeight="1">
      <c r="B689" s="372" t="s">
        <v>486</v>
      </c>
      <c r="C689" s="10" t="s">
        <v>270</v>
      </c>
      <c r="D689" s="10" t="s">
        <v>11</v>
      </c>
      <c r="E689" s="10" t="s">
        <v>20</v>
      </c>
      <c r="F689" s="359" t="s">
        <v>480</v>
      </c>
      <c r="G689" s="141" t="s">
        <v>55</v>
      </c>
      <c r="H689" s="141" t="s">
        <v>4</v>
      </c>
      <c r="I689" s="209" t="s">
        <v>118</v>
      </c>
      <c r="J689" s="152"/>
      <c r="K689" s="2">
        <f>K690</f>
        <v>6879.9</v>
      </c>
    </row>
    <row r="690" spans="2:11" ht="18" customHeight="1">
      <c r="B690" s="31" t="s">
        <v>455</v>
      </c>
      <c r="C690" s="10" t="s">
        <v>270</v>
      </c>
      <c r="D690" s="10" t="s">
        <v>11</v>
      </c>
      <c r="E690" s="10" t="s">
        <v>20</v>
      </c>
      <c r="F690" s="359" t="s">
        <v>480</v>
      </c>
      <c r="G690" s="141" t="s">
        <v>55</v>
      </c>
      <c r="H690" s="141" t="s">
        <v>4</v>
      </c>
      <c r="I690" s="209" t="s">
        <v>118</v>
      </c>
      <c r="J690" s="152" t="s">
        <v>454</v>
      </c>
      <c r="K690" s="2">
        <v>6879.9</v>
      </c>
    </row>
    <row r="691" spans="2:11" ht="58.5" customHeight="1">
      <c r="B691" s="31" t="s">
        <v>478</v>
      </c>
      <c r="C691" s="10" t="s">
        <v>270</v>
      </c>
      <c r="D691" s="10" t="s">
        <v>11</v>
      </c>
      <c r="E691" s="11" t="s">
        <v>20</v>
      </c>
      <c r="F691" s="359" t="s">
        <v>480</v>
      </c>
      <c r="G691" s="141" t="s">
        <v>55</v>
      </c>
      <c r="H691" s="141" t="s">
        <v>4</v>
      </c>
      <c r="I691" s="209" t="s">
        <v>120</v>
      </c>
      <c r="J691" s="152"/>
      <c r="K691" s="2">
        <f>K692</f>
        <v>1278.16</v>
      </c>
    </row>
    <row r="692" spans="2:11" ht="17.25" customHeight="1">
      <c r="B692" s="277" t="s">
        <v>455</v>
      </c>
      <c r="C692" s="10" t="s">
        <v>270</v>
      </c>
      <c r="D692" s="10" t="s">
        <v>11</v>
      </c>
      <c r="E692" s="11" t="s">
        <v>20</v>
      </c>
      <c r="F692" s="359" t="s">
        <v>480</v>
      </c>
      <c r="G692" s="141" t="s">
        <v>55</v>
      </c>
      <c r="H692" s="141" t="s">
        <v>4</v>
      </c>
      <c r="I692" s="209" t="s">
        <v>120</v>
      </c>
      <c r="J692" s="152" t="s">
        <v>454</v>
      </c>
      <c r="K692" s="2">
        <v>1278.16</v>
      </c>
    </row>
    <row r="693" spans="2:11" ht="27.75" customHeight="1">
      <c r="B693" s="39" t="s">
        <v>487</v>
      </c>
      <c r="C693" s="10" t="s">
        <v>270</v>
      </c>
      <c r="D693" s="10" t="s">
        <v>11</v>
      </c>
      <c r="E693" s="11" t="s">
        <v>20</v>
      </c>
      <c r="F693" s="359" t="s">
        <v>480</v>
      </c>
      <c r="G693" s="141" t="s">
        <v>55</v>
      </c>
      <c r="H693" s="141" t="s">
        <v>7</v>
      </c>
      <c r="I693" s="209" t="s">
        <v>53</v>
      </c>
      <c r="J693" s="152"/>
      <c r="K693" s="2">
        <f>K694+K696</f>
        <v>8024.5</v>
      </c>
    </row>
    <row r="694" spans="2:11" ht="25.5">
      <c r="B694" s="39" t="s">
        <v>345</v>
      </c>
      <c r="C694" s="32" t="s">
        <v>270</v>
      </c>
      <c r="D694" s="32" t="s">
        <v>11</v>
      </c>
      <c r="E694" s="32" t="s">
        <v>20</v>
      </c>
      <c r="F694" s="359" t="s">
        <v>480</v>
      </c>
      <c r="G694" s="141" t="s">
        <v>55</v>
      </c>
      <c r="H694" s="141" t="s">
        <v>7</v>
      </c>
      <c r="I694" s="209" t="s">
        <v>121</v>
      </c>
      <c r="J694" s="37"/>
      <c r="K694" s="2">
        <f>K695</f>
        <v>3925.5</v>
      </c>
    </row>
    <row r="695" spans="2:11" ht="12.75">
      <c r="B695" s="31" t="s">
        <v>455</v>
      </c>
      <c r="C695" s="10" t="s">
        <v>270</v>
      </c>
      <c r="D695" s="10" t="s">
        <v>11</v>
      </c>
      <c r="E695" s="10" t="s">
        <v>20</v>
      </c>
      <c r="F695" s="359" t="s">
        <v>480</v>
      </c>
      <c r="G695" s="141" t="s">
        <v>55</v>
      </c>
      <c r="H695" s="141" t="s">
        <v>7</v>
      </c>
      <c r="I695" s="209" t="s">
        <v>121</v>
      </c>
      <c r="J695" s="37" t="s">
        <v>454</v>
      </c>
      <c r="K695" s="2">
        <v>3925.5</v>
      </c>
    </row>
    <row r="696" spans="2:11" ht="25.5">
      <c r="B696" s="39" t="s">
        <v>346</v>
      </c>
      <c r="C696" s="32" t="s">
        <v>270</v>
      </c>
      <c r="D696" s="32" t="s">
        <v>11</v>
      </c>
      <c r="E696" s="32" t="s">
        <v>20</v>
      </c>
      <c r="F696" s="359" t="s">
        <v>480</v>
      </c>
      <c r="G696" s="141" t="s">
        <v>55</v>
      </c>
      <c r="H696" s="141" t="s">
        <v>7</v>
      </c>
      <c r="I696" s="209" t="s">
        <v>122</v>
      </c>
      <c r="J696" s="33"/>
      <c r="K696" s="2">
        <f>K697</f>
        <v>4099</v>
      </c>
    </row>
    <row r="697" spans="2:11" ht="12.75">
      <c r="B697" s="31" t="s">
        <v>455</v>
      </c>
      <c r="C697" s="32" t="s">
        <v>270</v>
      </c>
      <c r="D697" s="32" t="s">
        <v>11</v>
      </c>
      <c r="E697" s="32" t="s">
        <v>20</v>
      </c>
      <c r="F697" s="359" t="s">
        <v>480</v>
      </c>
      <c r="G697" s="141" t="s">
        <v>55</v>
      </c>
      <c r="H697" s="141" t="s">
        <v>7</v>
      </c>
      <c r="I697" s="209" t="s">
        <v>122</v>
      </c>
      <c r="J697" s="33" t="s">
        <v>454</v>
      </c>
      <c r="K697" s="2">
        <v>4099</v>
      </c>
    </row>
    <row r="698" spans="2:11" ht="12.75">
      <c r="B698" s="69" t="s">
        <v>262</v>
      </c>
      <c r="C698" s="32" t="s">
        <v>270</v>
      </c>
      <c r="D698" s="32" t="s">
        <v>13</v>
      </c>
      <c r="E698" s="57" t="s">
        <v>5</v>
      </c>
      <c r="F698" s="208"/>
      <c r="G698" s="141"/>
      <c r="H698" s="141"/>
      <c r="I698" s="155"/>
      <c r="J698" s="150"/>
      <c r="K698" s="2">
        <f>K699</f>
        <v>2807.31</v>
      </c>
    </row>
    <row r="699" spans="2:11" ht="12.75">
      <c r="B699" s="69" t="s">
        <v>27</v>
      </c>
      <c r="C699" s="32" t="s">
        <v>270</v>
      </c>
      <c r="D699" s="32" t="s">
        <v>13</v>
      </c>
      <c r="E699" s="32" t="s">
        <v>7</v>
      </c>
      <c r="F699" s="224"/>
      <c r="G699" s="224"/>
      <c r="H699" s="224"/>
      <c r="I699" s="42"/>
      <c r="J699" s="33"/>
      <c r="K699" s="2">
        <f>K700</f>
        <v>2807.31</v>
      </c>
    </row>
    <row r="700" spans="2:11" ht="63.75">
      <c r="B700" s="227" t="s">
        <v>509</v>
      </c>
      <c r="C700" s="32" t="s">
        <v>270</v>
      </c>
      <c r="D700" s="33" t="s">
        <v>13</v>
      </c>
      <c r="E700" s="33" t="s">
        <v>7</v>
      </c>
      <c r="F700" s="359" t="s">
        <v>492</v>
      </c>
      <c r="G700" s="141" t="s">
        <v>52</v>
      </c>
      <c r="H700" s="141" t="s">
        <v>5</v>
      </c>
      <c r="I700" s="209" t="s">
        <v>53</v>
      </c>
      <c r="J700" s="33"/>
      <c r="K700" s="15">
        <f>K701</f>
        <v>2807.31</v>
      </c>
    </row>
    <row r="701" spans="2:11" ht="38.25">
      <c r="B701" s="227" t="s">
        <v>493</v>
      </c>
      <c r="C701" s="32" t="s">
        <v>270</v>
      </c>
      <c r="D701" s="33" t="s">
        <v>13</v>
      </c>
      <c r="E701" s="33" t="s">
        <v>7</v>
      </c>
      <c r="F701" s="359" t="s">
        <v>492</v>
      </c>
      <c r="G701" s="141" t="s">
        <v>55</v>
      </c>
      <c r="H701" s="141" t="s">
        <v>5</v>
      </c>
      <c r="I701" s="209" t="s">
        <v>53</v>
      </c>
      <c r="J701" s="33"/>
      <c r="K701" s="15">
        <f>K702+K709</f>
        <v>2807.31</v>
      </c>
    </row>
    <row r="702" spans="2:11" ht="49.5" customHeight="1">
      <c r="B702" s="41" t="s">
        <v>510</v>
      </c>
      <c r="C702" s="32" t="s">
        <v>270</v>
      </c>
      <c r="D702" s="33" t="s">
        <v>13</v>
      </c>
      <c r="E702" s="33" t="s">
        <v>7</v>
      </c>
      <c r="F702" s="359" t="s">
        <v>492</v>
      </c>
      <c r="G702" s="141" t="s">
        <v>55</v>
      </c>
      <c r="H702" s="141" t="s">
        <v>4</v>
      </c>
      <c r="I702" s="209" t="s">
        <v>53</v>
      </c>
      <c r="J702" s="33"/>
      <c r="K702" s="15">
        <f>K703+K707+K705</f>
        <v>541.5</v>
      </c>
    </row>
    <row r="703" spans="2:11" ht="25.5">
      <c r="B703" s="41" t="s">
        <v>511</v>
      </c>
      <c r="C703" s="32" t="s">
        <v>270</v>
      </c>
      <c r="D703" s="33" t="s">
        <v>13</v>
      </c>
      <c r="E703" s="33" t="s">
        <v>7</v>
      </c>
      <c r="F703" s="359" t="s">
        <v>492</v>
      </c>
      <c r="G703" s="141" t="s">
        <v>55</v>
      </c>
      <c r="H703" s="141" t="s">
        <v>4</v>
      </c>
      <c r="I703" s="209" t="s">
        <v>361</v>
      </c>
      <c r="J703" s="33"/>
      <c r="K703" s="15">
        <f>K704</f>
        <v>274.4</v>
      </c>
    </row>
    <row r="704" spans="2:11" ht="12.75">
      <c r="B704" s="379" t="s">
        <v>455</v>
      </c>
      <c r="C704" s="32" t="s">
        <v>270</v>
      </c>
      <c r="D704" s="33" t="s">
        <v>13</v>
      </c>
      <c r="E704" s="33" t="s">
        <v>7</v>
      </c>
      <c r="F704" s="359" t="s">
        <v>492</v>
      </c>
      <c r="G704" s="141" t="s">
        <v>55</v>
      </c>
      <c r="H704" s="141" t="s">
        <v>4</v>
      </c>
      <c r="I704" s="209" t="s">
        <v>361</v>
      </c>
      <c r="J704" s="33" t="s">
        <v>454</v>
      </c>
      <c r="K704" s="15">
        <f>230.7+43.7</f>
        <v>274.4</v>
      </c>
    </row>
    <row r="705" spans="2:11" ht="25.5">
      <c r="B705" s="41" t="s">
        <v>512</v>
      </c>
      <c r="C705" s="32" t="s">
        <v>270</v>
      </c>
      <c r="D705" s="10" t="s">
        <v>13</v>
      </c>
      <c r="E705" s="10" t="s">
        <v>7</v>
      </c>
      <c r="F705" s="359" t="s">
        <v>492</v>
      </c>
      <c r="G705" s="141" t="s">
        <v>55</v>
      </c>
      <c r="H705" s="141" t="s">
        <v>4</v>
      </c>
      <c r="I705" s="209" t="s">
        <v>362</v>
      </c>
      <c r="J705" s="152"/>
      <c r="K705" s="15">
        <f>K706</f>
        <v>160</v>
      </c>
    </row>
    <row r="706" spans="2:11" ht="12.75">
      <c r="B706" s="379" t="s">
        <v>455</v>
      </c>
      <c r="C706" s="32" t="s">
        <v>270</v>
      </c>
      <c r="D706" s="10" t="s">
        <v>13</v>
      </c>
      <c r="E706" s="10" t="s">
        <v>7</v>
      </c>
      <c r="F706" s="359" t="s">
        <v>492</v>
      </c>
      <c r="G706" s="141" t="s">
        <v>55</v>
      </c>
      <c r="H706" s="141" t="s">
        <v>4</v>
      </c>
      <c r="I706" s="209" t="s">
        <v>362</v>
      </c>
      <c r="J706" s="152" t="s">
        <v>454</v>
      </c>
      <c r="K706" s="15">
        <v>160</v>
      </c>
    </row>
    <row r="707" spans="2:11" ht="51">
      <c r="B707" s="184" t="s">
        <v>466</v>
      </c>
      <c r="C707" s="32" t="s">
        <v>270</v>
      </c>
      <c r="D707" s="33" t="s">
        <v>13</v>
      </c>
      <c r="E707" s="33" t="s">
        <v>7</v>
      </c>
      <c r="F707" s="127" t="s">
        <v>492</v>
      </c>
      <c r="G707" s="127" t="s">
        <v>55</v>
      </c>
      <c r="H707" s="127" t="s">
        <v>4</v>
      </c>
      <c r="I707" s="127" t="s">
        <v>500</v>
      </c>
      <c r="J707" s="33"/>
      <c r="K707" s="15">
        <f>K708</f>
        <v>107.1</v>
      </c>
    </row>
    <row r="708" spans="2:11" ht="18.75" customHeight="1">
      <c r="B708" s="184" t="s">
        <v>455</v>
      </c>
      <c r="C708" s="28" t="s">
        <v>270</v>
      </c>
      <c r="D708" s="33" t="s">
        <v>13</v>
      </c>
      <c r="E708" s="33" t="s">
        <v>7</v>
      </c>
      <c r="F708" s="127" t="s">
        <v>492</v>
      </c>
      <c r="G708" s="127" t="s">
        <v>55</v>
      </c>
      <c r="H708" s="127" t="s">
        <v>4</v>
      </c>
      <c r="I708" s="127" t="s">
        <v>500</v>
      </c>
      <c r="J708" s="33" t="s">
        <v>454</v>
      </c>
      <c r="K708" s="15">
        <f>62.2+44.9</f>
        <v>107.1</v>
      </c>
    </row>
    <row r="709" spans="2:11" ht="27" customHeight="1">
      <c r="B709" s="9" t="s">
        <v>495</v>
      </c>
      <c r="C709" s="28" t="s">
        <v>270</v>
      </c>
      <c r="D709" s="33" t="s">
        <v>13</v>
      </c>
      <c r="E709" s="33" t="s">
        <v>7</v>
      </c>
      <c r="F709" s="126" t="s">
        <v>492</v>
      </c>
      <c r="G709" s="127" t="s">
        <v>55</v>
      </c>
      <c r="H709" s="127" t="s">
        <v>9</v>
      </c>
      <c r="I709" s="65" t="s">
        <v>496</v>
      </c>
      <c r="J709" s="33"/>
      <c r="K709" s="15">
        <f>K710</f>
        <v>2265.81</v>
      </c>
    </row>
    <row r="710" spans="2:11" ht="18.75" customHeight="1">
      <c r="B710" s="9" t="s">
        <v>497</v>
      </c>
      <c r="C710" s="28" t="s">
        <v>270</v>
      </c>
      <c r="D710" s="33" t="s">
        <v>13</v>
      </c>
      <c r="E710" s="33" t="s">
        <v>7</v>
      </c>
      <c r="F710" s="126" t="s">
        <v>492</v>
      </c>
      <c r="G710" s="127" t="s">
        <v>55</v>
      </c>
      <c r="H710" s="127" t="s">
        <v>9</v>
      </c>
      <c r="I710" s="65" t="s">
        <v>496</v>
      </c>
      <c r="J710" s="33"/>
      <c r="K710" s="15">
        <f>K711</f>
        <v>2265.81</v>
      </c>
    </row>
    <row r="711" spans="2:11" ht="18.75" customHeight="1">
      <c r="B711" s="184" t="s">
        <v>455</v>
      </c>
      <c r="C711" s="28" t="s">
        <v>270</v>
      </c>
      <c r="D711" s="33" t="s">
        <v>13</v>
      </c>
      <c r="E711" s="33" t="s">
        <v>7</v>
      </c>
      <c r="F711" s="126" t="s">
        <v>492</v>
      </c>
      <c r="G711" s="127" t="s">
        <v>55</v>
      </c>
      <c r="H711" s="127" t="s">
        <v>9</v>
      </c>
      <c r="I711" s="65" t="s">
        <v>496</v>
      </c>
      <c r="J711" s="33" t="s">
        <v>454</v>
      </c>
      <c r="K711" s="15">
        <f>1265+700.56+70.13+230.12</f>
        <v>2265.81</v>
      </c>
    </row>
    <row r="712" spans="2:11" ht="12.75">
      <c r="B712" s="87" t="s">
        <v>254</v>
      </c>
      <c r="C712" s="10" t="s">
        <v>270</v>
      </c>
      <c r="D712" s="10" t="s">
        <v>36</v>
      </c>
      <c r="E712" s="10" t="s">
        <v>5</v>
      </c>
      <c r="F712" s="26"/>
      <c r="G712" s="27"/>
      <c r="H712" s="27"/>
      <c r="I712" s="34"/>
      <c r="J712" s="37"/>
      <c r="K712" s="2">
        <f>K713</f>
        <v>1668.92</v>
      </c>
    </row>
    <row r="713" spans="2:11" ht="12.75">
      <c r="B713" s="41" t="s">
        <v>37</v>
      </c>
      <c r="C713" s="10" t="s">
        <v>270</v>
      </c>
      <c r="D713" s="37" t="s">
        <v>36</v>
      </c>
      <c r="E713" s="37" t="s">
        <v>4</v>
      </c>
      <c r="F713" s="76"/>
      <c r="G713" s="55"/>
      <c r="H713" s="55"/>
      <c r="I713" s="130"/>
      <c r="J713" s="37"/>
      <c r="K713" s="2">
        <f>K714</f>
        <v>1668.92</v>
      </c>
    </row>
    <row r="714" spans="2:11" ht="12.75">
      <c r="B714" s="50" t="s">
        <v>99</v>
      </c>
      <c r="C714" s="10" t="s">
        <v>270</v>
      </c>
      <c r="D714" s="37" t="s">
        <v>36</v>
      </c>
      <c r="E714" s="37" t="s">
        <v>4</v>
      </c>
      <c r="F714" s="140" t="s">
        <v>85</v>
      </c>
      <c r="G714" s="141" t="s">
        <v>52</v>
      </c>
      <c r="H714" s="141" t="s">
        <v>5</v>
      </c>
      <c r="I714" s="142" t="s">
        <v>53</v>
      </c>
      <c r="J714" s="143"/>
      <c r="K714" s="16">
        <f>K715</f>
        <v>1668.92</v>
      </c>
    </row>
    <row r="715" spans="2:11" ht="12.75">
      <c r="B715" s="9" t="s">
        <v>210</v>
      </c>
      <c r="C715" s="10" t="s">
        <v>270</v>
      </c>
      <c r="D715" s="37" t="s">
        <v>36</v>
      </c>
      <c r="E715" s="37" t="s">
        <v>4</v>
      </c>
      <c r="F715" s="54" t="s">
        <v>85</v>
      </c>
      <c r="G715" s="54" t="s">
        <v>52</v>
      </c>
      <c r="H715" s="54" t="s">
        <v>5</v>
      </c>
      <c r="I715" s="54" t="s">
        <v>211</v>
      </c>
      <c r="J715" s="37"/>
      <c r="K715" s="2">
        <f>K716+K717</f>
        <v>1668.92</v>
      </c>
    </row>
    <row r="716" spans="2:11" ht="25.5">
      <c r="B716" s="9" t="s">
        <v>273</v>
      </c>
      <c r="C716" s="10" t="s">
        <v>270</v>
      </c>
      <c r="D716" s="37" t="s">
        <v>36</v>
      </c>
      <c r="E716" s="37" t="s">
        <v>4</v>
      </c>
      <c r="F716" s="26" t="s">
        <v>85</v>
      </c>
      <c r="G716" s="27" t="s">
        <v>52</v>
      </c>
      <c r="H716" s="27" t="s">
        <v>5</v>
      </c>
      <c r="I716" s="34" t="s">
        <v>211</v>
      </c>
      <c r="J716" s="37" t="s">
        <v>212</v>
      </c>
      <c r="K716" s="2">
        <v>1658.92</v>
      </c>
    </row>
    <row r="717" spans="2:11" ht="25.5">
      <c r="B717" s="9" t="s">
        <v>63</v>
      </c>
      <c r="C717" s="10" t="s">
        <v>270</v>
      </c>
      <c r="D717" s="37" t="s">
        <v>36</v>
      </c>
      <c r="E717" s="37" t="s">
        <v>4</v>
      </c>
      <c r="F717" s="26" t="s">
        <v>85</v>
      </c>
      <c r="G717" s="27" t="s">
        <v>52</v>
      </c>
      <c r="H717" s="27" t="s">
        <v>5</v>
      </c>
      <c r="I717" s="34" t="s">
        <v>211</v>
      </c>
      <c r="J717" s="37" t="s">
        <v>64</v>
      </c>
      <c r="K717" s="2">
        <v>10</v>
      </c>
    </row>
    <row r="718" spans="2:11" ht="25.5">
      <c r="B718" s="48" t="s">
        <v>274</v>
      </c>
      <c r="C718" s="10" t="s">
        <v>270</v>
      </c>
      <c r="D718" s="11" t="s">
        <v>22</v>
      </c>
      <c r="E718" s="11" t="s">
        <v>5</v>
      </c>
      <c r="F718" s="26"/>
      <c r="G718" s="27"/>
      <c r="H718" s="27"/>
      <c r="I718" s="34"/>
      <c r="J718" s="37"/>
      <c r="K718" s="2">
        <f>K719+K727</f>
        <v>40328.5</v>
      </c>
    </row>
    <row r="719" spans="2:11" ht="38.25">
      <c r="B719" s="48" t="s">
        <v>40</v>
      </c>
      <c r="C719" s="10" t="s">
        <v>270</v>
      </c>
      <c r="D719" s="11" t="s">
        <v>22</v>
      </c>
      <c r="E719" s="11" t="s">
        <v>4</v>
      </c>
      <c r="F719" s="26"/>
      <c r="G719" s="27"/>
      <c r="H719" s="27"/>
      <c r="I719" s="34"/>
      <c r="J719" s="37"/>
      <c r="K719" s="2">
        <f>K720</f>
        <v>16431</v>
      </c>
    </row>
    <row r="720" spans="2:11" ht="38.25">
      <c r="B720" s="9" t="s">
        <v>308</v>
      </c>
      <c r="C720" s="10" t="s">
        <v>270</v>
      </c>
      <c r="D720" s="11" t="s">
        <v>22</v>
      </c>
      <c r="E720" s="10" t="s">
        <v>4</v>
      </c>
      <c r="F720" s="321" t="s">
        <v>439</v>
      </c>
      <c r="G720" s="51" t="s">
        <v>52</v>
      </c>
      <c r="H720" s="51" t="s">
        <v>5</v>
      </c>
      <c r="I720" s="51" t="s">
        <v>53</v>
      </c>
      <c r="J720" s="37"/>
      <c r="K720" s="2">
        <f>K721</f>
        <v>16431</v>
      </c>
    </row>
    <row r="721" spans="2:11" ht="25.5">
      <c r="B721" s="9" t="s">
        <v>229</v>
      </c>
      <c r="C721" s="10" t="s">
        <v>270</v>
      </c>
      <c r="D721" s="11" t="s">
        <v>22</v>
      </c>
      <c r="E721" s="11" t="s">
        <v>4</v>
      </c>
      <c r="F721" s="321" t="s">
        <v>439</v>
      </c>
      <c r="G721" s="12" t="s">
        <v>62</v>
      </c>
      <c r="H721" s="12" t="s">
        <v>5</v>
      </c>
      <c r="I721" s="13" t="s">
        <v>53</v>
      </c>
      <c r="J721" s="37"/>
      <c r="K721" s="2">
        <f>K722</f>
        <v>16431</v>
      </c>
    </row>
    <row r="722" spans="2:11" ht="38.25">
      <c r="B722" s="48" t="s">
        <v>310</v>
      </c>
      <c r="C722" s="10" t="s">
        <v>270</v>
      </c>
      <c r="D722" s="11" t="s">
        <v>22</v>
      </c>
      <c r="E722" s="10" t="s">
        <v>4</v>
      </c>
      <c r="F722" s="321" t="s">
        <v>439</v>
      </c>
      <c r="G722" s="51" t="s">
        <v>62</v>
      </c>
      <c r="H722" s="51" t="s">
        <v>4</v>
      </c>
      <c r="I722" s="51" t="s">
        <v>53</v>
      </c>
      <c r="J722" s="37"/>
      <c r="K722" s="2">
        <f>K723+K725</f>
        <v>16431</v>
      </c>
    </row>
    <row r="723" spans="2:11" ht="25.5">
      <c r="B723" s="48" t="s">
        <v>230</v>
      </c>
      <c r="C723" s="10" t="s">
        <v>270</v>
      </c>
      <c r="D723" s="11" t="s">
        <v>22</v>
      </c>
      <c r="E723" s="10" t="s">
        <v>4</v>
      </c>
      <c r="F723" s="321" t="s">
        <v>439</v>
      </c>
      <c r="G723" s="12" t="s">
        <v>62</v>
      </c>
      <c r="H723" s="12" t="s">
        <v>4</v>
      </c>
      <c r="I723" s="13" t="s">
        <v>231</v>
      </c>
      <c r="J723" s="37"/>
      <c r="K723" s="2">
        <f>K724</f>
        <v>13092.6</v>
      </c>
    </row>
    <row r="724" spans="2:11" ht="12.75">
      <c r="B724" s="9" t="s">
        <v>232</v>
      </c>
      <c r="C724" s="10" t="s">
        <v>270</v>
      </c>
      <c r="D724" s="11" t="s">
        <v>22</v>
      </c>
      <c r="E724" s="10" t="s">
        <v>4</v>
      </c>
      <c r="F724" s="321" t="s">
        <v>439</v>
      </c>
      <c r="G724" s="51" t="s">
        <v>62</v>
      </c>
      <c r="H724" s="51" t="s">
        <v>4</v>
      </c>
      <c r="I724" s="51" t="s">
        <v>231</v>
      </c>
      <c r="J724" s="37" t="s">
        <v>233</v>
      </c>
      <c r="K724" s="2">
        <v>13092.6</v>
      </c>
    </row>
    <row r="725" spans="2:11" ht="89.25">
      <c r="B725" s="48" t="s">
        <v>234</v>
      </c>
      <c r="C725" s="10" t="s">
        <v>270</v>
      </c>
      <c r="D725" s="11" t="s">
        <v>22</v>
      </c>
      <c r="E725" s="11" t="s">
        <v>4</v>
      </c>
      <c r="F725" s="321" t="s">
        <v>439</v>
      </c>
      <c r="G725" s="12" t="s">
        <v>62</v>
      </c>
      <c r="H725" s="12" t="s">
        <v>4</v>
      </c>
      <c r="I725" s="13" t="s">
        <v>235</v>
      </c>
      <c r="J725" s="37"/>
      <c r="K725" s="2">
        <f>K726</f>
        <v>3338.4</v>
      </c>
    </row>
    <row r="726" spans="2:11" ht="12.75">
      <c r="B726" s="9" t="s">
        <v>232</v>
      </c>
      <c r="C726" s="10" t="s">
        <v>270</v>
      </c>
      <c r="D726" s="11" t="s">
        <v>22</v>
      </c>
      <c r="E726" s="10" t="s">
        <v>4</v>
      </c>
      <c r="F726" s="321" t="s">
        <v>439</v>
      </c>
      <c r="G726" s="12" t="s">
        <v>62</v>
      </c>
      <c r="H726" s="12" t="s">
        <v>4</v>
      </c>
      <c r="I726" s="13" t="s">
        <v>235</v>
      </c>
      <c r="J726" s="37" t="s">
        <v>233</v>
      </c>
      <c r="K726" s="2">
        <v>3338.4</v>
      </c>
    </row>
    <row r="727" spans="2:11" ht="12.75">
      <c r="B727" s="48" t="s">
        <v>41</v>
      </c>
      <c r="C727" s="10" t="s">
        <v>270</v>
      </c>
      <c r="D727" s="11" t="s">
        <v>22</v>
      </c>
      <c r="E727" s="11" t="s">
        <v>7</v>
      </c>
      <c r="F727" s="321"/>
      <c r="G727" s="27"/>
      <c r="H727" s="27"/>
      <c r="I727" s="34"/>
      <c r="J727" s="37"/>
      <c r="K727" s="2">
        <f>K728</f>
        <v>23897.5</v>
      </c>
    </row>
    <row r="728" spans="2:11" ht="38.25">
      <c r="B728" s="9" t="s">
        <v>308</v>
      </c>
      <c r="C728" s="10" t="s">
        <v>270</v>
      </c>
      <c r="D728" s="11" t="s">
        <v>22</v>
      </c>
      <c r="E728" s="10" t="s">
        <v>7</v>
      </c>
      <c r="F728" s="321" t="s">
        <v>439</v>
      </c>
      <c r="G728" s="51" t="s">
        <v>52</v>
      </c>
      <c r="H728" s="51" t="s">
        <v>5</v>
      </c>
      <c r="I728" s="51" t="s">
        <v>53</v>
      </c>
      <c r="J728" s="37"/>
      <c r="K728" s="2">
        <f>K729</f>
        <v>23897.5</v>
      </c>
    </row>
    <row r="729" spans="2:11" ht="25.5">
      <c r="B729" s="9" t="s">
        <v>229</v>
      </c>
      <c r="C729" s="10" t="s">
        <v>270</v>
      </c>
      <c r="D729" s="11" t="s">
        <v>22</v>
      </c>
      <c r="E729" s="10" t="s">
        <v>7</v>
      </c>
      <c r="F729" s="321" t="s">
        <v>439</v>
      </c>
      <c r="G729" s="12" t="s">
        <v>62</v>
      </c>
      <c r="H729" s="12" t="s">
        <v>5</v>
      </c>
      <c r="I729" s="13" t="s">
        <v>53</v>
      </c>
      <c r="J729" s="37"/>
      <c r="K729" s="2">
        <f>K730+K733</f>
        <v>23897.5</v>
      </c>
    </row>
    <row r="730" spans="2:11" ht="38.25">
      <c r="B730" s="48" t="s">
        <v>311</v>
      </c>
      <c r="C730" s="10" t="s">
        <v>270</v>
      </c>
      <c r="D730" s="11" t="s">
        <v>22</v>
      </c>
      <c r="E730" s="10" t="s">
        <v>7</v>
      </c>
      <c r="F730" s="321" t="s">
        <v>439</v>
      </c>
      <c r="G730" s="12" t="s">
        <v>62</v>
      </c>
      <c r="H730" s="12" t="s">
        <v>7</v>
      </c>
      <c r="I730" s="13" t="s">
        <v>53</v>
      </c>
      <c r="J730" s="37"/>
      <c r="K730" s="2">
        <f>K731</f>
        <v>18630.5</v>
      </c>
    </row>
    <row r="731" spans="2:11" ht="38.25">
      <c r="B731" s="48" t="s">
        <v>236</v>
      </c>
      <c r="C731" s="10" t="s">
        <v>270</v>
      </c>
      <c r="D731" s="11" t="s">
        <v>22</v>
      </c>
      <c r="E731" s="10" t="s">
        <v>7</v>
      </c>
      <c r="F731" s="321" t="s">
        <v>439</v>
      </c>
      <c r="G731" s="51" t="s">
        <v>62</v>
      </c>
      <c r="H731" s="51" t="s">
        <v>7</v>
      </c>
      <c r="I731" s="51" t="s">
        <v>237</v>
      </c>
      <c r="J731" s="37"/>
      <c r="K731" s="2">
        <f>K732</f>
        <v>18630.5</v>
      </c>
    </row>
    <row r="732" spans="2:11" ht="12.75">
      <c r="B732" s="116" t="s">
        <v>232</v>
      </c>
      <c r="C732" s="10" t="s">
        <v>270</v>
      </c>
      <c r="D732" s="11" t="s">
        <v>22</v>
      </c>
      <c r="E732" s="10" t="s">
        <v>7</v>
      </c>
      <c r="F732" s="321" t="s">
        <v>439</v>
      </c>
      <c r="G732" s="12" t="s">
        <v>62</v>
      </c>
      <c r="H732" s="12" t="s">
        <v>7</v>
      </c>
      <c r="I732" s="13" t="s">
        <v>237</v>
      </c>
      <c r="J732" s="37" t="s">
        <v>233</v>
      </c>
      <c r="K732" s="2">
        <v>18630.5</v>
      </c>
    </row>
    <row r="733" spans="2:11" ht="51">
      <c r="B733" s="128" t="s">
        <v>312</v>
      </c>
      <c r="C733" s="28" t="s">
        <v>270</v>
      </c>
      <c r="D733" s="57" t="s">
        <v>22</v>
      </c>
      <c r="E733" s="32" t="s">
        <v>7</v>
      </c>
      <c r="F733" s="321" t="s">
        <v>439</v>
      </c>
      <c r="G733" s="242" t="s">
        <v>62</v>
      </c>
      <c r="H733" s="242" t="s">
        <v>9</v>
      </c>
      <c r="I733" s="243" t="s">
        <v>53</v>
      </c>
      <c r="J733" s="37"/>
      <c r="K733" s="2">
        <f>K734</f>
        <v>5267</v>
      </c>
    </row>
    <row r="734" spans="2:11" ht="51">
      <c r="B734" s="184" t="s">
        <v>313</v>
      </c>
      <c r="C734" s="28" t="s">
        <v>270</v>
      </c>
      <c r="D734" s="57" t="s">
        <v>22</v>
      </c>
      <c r="E734" s="32" t="s">
        <v>7</v>
      </c>
      <c r="F734" s="321" t="s">
        <v>439</v>
      </c>
      <c r="G734" s="242" t="s">
        <v>62</v>
      </c>
      <c r="H734" s="242" t="s">
        <v>9</v>
      </c>
      <c r="I734" s="243" t="s">
        <v>299</v>
      </c>
      <c r="J734" s="150"/>
      <c r="K734" s="2">
        <f>K735</f>
        <v>5267</v>
      </c>
    </row>
    <row r="735" spans="2:11" ht="12.75">
      <c r="B735" s="184" t="s">
        <v>232</v>
      </c>
      <c r="C735" s="28" t="s">
        <v>270</v>
      </c>
      <c r="D735" s="57" t="s">
        <v>22</v>
      </c>
      <c r="E735" s="32" t="s">
        <v>7</v>
      </c>
      <c r="F735" s="321" t="s">
        <v>439</v>
      </c>
      <c r="G735" s="242" t="s">
        <v>62</v>
      </c>
      <c r="H735" s="242" t="s">
        <v>9</v>
      </c>
      <c r="I735" s="244" t="s">
        <v>299</v>
      </c>
      <c r="J735" s="150" t="s">
        <v>233</v>
      </c>
      <c r="K735" s="2">
        <v>5267</v>
      </c>
    </row>
    <row r="736" spans="2:11" ht="13.5" thickBot="1">
      <c r="B736" s="118" t="s">
        <v>42</v>
      </c>
      <c r="C736" s="50"/>
      <c r="D736" s="50"/>
      <c r="E736" s="50"/>
      <c r="F736" s="159"/>
      <c r="G736" s="160"/>
      <c r="H736" s="160"/>
      <c r="I736" s="161"/>
      <c r="J736" s="10"/>
      <c r="K736" s="92">
        <f>K19+K200+K223+K468+K537+K659</f>
        <v>659017.7899999999</v>
      </c>
    </row>
  </sheetData>
  <sheetProtection selectLockedCells="1" selectUnlockedCells="1"/>
  <autoFilter ref="B14:K737"/>
  <mergeCells count="4">
    <mergeCell ref="B12:K13"/>
    <mergeCell ref="F15:I17"/>
    <mergeCell ref="K15:K16"/>
    <mergeCell ref="F18:I18"/>
  </mergeCells>
  <printOptions/>
  <pageMargins left="0.984251968503937" right="0.5905511811023623" top="0.5905511811023623" bottom="0.3937007874015748" header="0.5118110236220472" footer="0.5118110236220472"/>
  <pageSetup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96"/>
  <sheetViews>
    <sheetView tabSelected="1" view="pageBreakPreview" zoomScale="130" zoomScaleNormal="120" zoomScaleSheetLayoutView="130" workbookViewId="0" topLeftCell="A4">
      <selection activeCell="B7" sqref="B7"/>
    </sheetView>
  </sheetViews>
  <sheetFormatPr defaultColWidth="9.00390625" defaultRowHeight="12.75"/>
  <cols>
    <col min="1" max="1" width="9.125" style="162" customWidth="1"/>
    <col min="2" max="2" width="55.00390625" style="162" customWidth="1"/>
    <col min="3" max="3" width="4.00390625" style="204" customWidth="1"/>
    <col min="4" max="4" width="2.75390625" style="164" customWidth="1"/>
    <col min="5" max="5" width="3.625" style="164" customWidth="1"/>
    <col min="6" max="6" width="7.375" style="204" customWidth="1"/>
    <col min="7" max="7" width="6.875" style="171" customWidth="1"/>
    <col min="8" max="8" width="4.75390625" style="162" customWidth="1"/>
    <col min="9" max="9" width="5.375" style="162" customWidth="1"/>
    <col min="10" max="10" width="5.625" style="162" customWidth="1"/>
    <col min="11" max="11" width="11.125" style="162" customWidth="1"/>
    <col min="12" max="16384" width="9.125" style="162" customWidth="1"/>
  </cols>
  <sheetData>
    <row r="1" spans="3:11" ht="12.75" hidden="1">
      <c r="C1" s="203"/>
      <c r="D1" s="166"/>
      <c r="E1" s="166"/>
      <c r="F1" s="203"/>
      <c r="G1" s="422"/>
      <c r="H1" s="422"/>
      <c r="I1" s="422"/>
      <c r="J1" s="422"/>
      <c r="K1" s="296"/>
    </row>
    <row r="2" spans="3:11" ht="12.75" customHeight="1" hidden="1">
      <c r="C2" s="423"/>
      <c r="D2" s="423"/>
      <c r="E2" s="423"/>
      <c r="F2" s="423"/>
      <c r="G2" s="423"/>
      <c r="H2" s="423"/>
      <c r="I2" s="423"/>
      <c r="J2" s="423"/>
      <c r="K2" s="164"/>
    </row>
    <row r="3" spans="3:11" ht="12.75" customHeight="1" hidden="1">
      <c r="C3" s="423"/>
      <c r="D3" s="423"/>
      <c r="E3" s="423"/>
      <c r="F3" s="423"/>
      <c r="G3" s="423"/>
      <c r="H3" s="423"/>
      <c r="I3" s="423"/>
      <c r="J3" s="423"/>
      <c r="K3" s="164"/>
    </row>
    <row r="4" spans="3:10" ht="12.75" customHeight="1">
      <c r="C4" s="409"/>
      <c r="D4" s="409"/>
      <c r="E4" s="409"/>
      <c r="F4" s="296"/>
      <c r="G4" s="296"/>
      <c r="H4" s="296" t="s">
        <v>575</v>
      </c>
      <c r="I4" s="296"/>
      <c r="J4" s="296"/>
    </row>
    <row r="5" spans="3:10" ht="12.75" customHeight="1">
      <c r="C5" s="409"/>
      <c r="D5" s="409"/>
      <c r="E5" s="409"/>
      <c r="F5" s="296" t="s">
        <v>415</v>
      </c>
      <c r="G5" s="296"/>
      <c r="H5" s="296"/>
      <c r="I5" s="296"/>
      <c r="J5" s="296"/>
    </row>
    <row r="6" spans="3:10" ht="12.75" customHeight="1">
      <c r="C6" s="409"/>
      <c r="D6" s="409"/>
      <c r="E6" s="409"/>
      <c r="F6" s="296" t="s">
        <v>416</v>
      </c>
      <c r="G6" s="296"/>
      <c r="H6" s="296"/>
      <c r="I6" s="296"/>
      <c r="J6" s="296"/>
    </row>
    <row r="7" spans="3:10" ht="12.75" customHeight="1">
      <c r="C7" s="409"/>
      <c r="D7" s="409"/>
      <c r="E7" s="409"/>
      <c r="F7" s="296"/>
      <c r="G7" s="296" t="s">
        <v>582</v>
      </c>
      <c r="H7" s="296"/>
      <c r="I7" s="296"/>
      <c r="J7" s="296"/>
    </row>
    <row r="8" spans="3:11" ht="12.75" customHeight="1">
      <c r="C8" s="409"/>
      <c r="D8" s="409"/>
      <c r="E8" s="409"/>
      <c r="F8" s="409"/>
      <c r="G8" s="409"/>
      <c r="H8" s="409"/>
      <c r="I8" s="409"/>
      <c r="J8" s="409"/>
      <c r="K8" s="164"/>
    </row>
    <row r="9" spans="3:10" ht="12.75">
      <c r="C9" s="296"/>
      <c r="D9" s="296"/>
      <c r="E9" s="296"/>
      <c r="F9" s="296"/>
      <c r="G9" s="296"/>
      <c r="H9" s="296" t="s">
        <v>551</v>
      </c>
      <c r="I9" s="296"/>
      <c r="J9" s="296"/>
    </row>
    <row r="10" spans="3:10" ht="12.75">
      <c r="C10" s="296"/>
      <c r="D10" s="296"/>
      <c r="E10" s="296"/>
      <c r="F10" s="296" t="s">
        <v>415</v>
      </c>
      <c r="G10" s="296"/>
      <c r="H10" s="296"/>
      <c r="I10" s="296"/>
      <c r="J10" s="296"/>
    </row>
    <row r="11" spans="3:10" ht="12.75">
      <c r="C11" s="296"/>
      <c r="D11" s="296"/>
      <c r="E11" s="296"/>
      <c r="F11" s="296" t="s">
        <v>416</v>
      </c>
      <c r="G11" s="296"/>
      <c r="H11" s="296"/>
      <c r="I11" s="296"/>
      <c r="J11" s="296"/>
    </row>
    <row r="12" spans="3:10" ht="12.75">
      <c r="C12" s="296"/>
      <c r="D12" s="296"/>
      <c r="E12" s="296"/>
      <c r="F12" s="296"/>
      <c r="G12" s="296" t="s">
        <v>469</v>
      </c>
      <c r="H12" s="296"/>
      <c r="I12" s="296"/>
      <c r="J12" s="296"/>
    </row>
    <row r="13" spans="4:11" ht="12.75">
      <c r="D13" s="296"/>
      <c r="E13" s="296"/>
      <c r="G13" s="408"/>
      <c r="H13" s="296"/>
      <c r="I13" s="164"/>
      <c r="J13" s="164"/>
      <c r="K13" s="164"/>
    </row>
    <row r="14" spans="2:12" ht="21" customHeight="1">
      <c r="B14" s="417" t="s">
        <v>434</v>
      </c>
      <c r="C14" s="417"/>
      <c r="D14" s="417"/>
      <c r="E14" s="417"/>
      <c r="F14" s="417"/>
      <c r="G14" s="417"/>
      <c r="H14" s="417"/>
      <c r="I14" s="417"/>
      <c r="J14" s="417"/>
      <c r="K14" s="417"/>
      <c r="L14" s="164"/>
    </row>
    <row r="15" spans="2:11" ht="21.75" customHeight="1">
      <c r="B15" s="417"/>
      <c r="C15" s="417"/>
      <c r="D15" s="417"/>
      <c r="E15" s="417"/>
      <c r="F15" s="417"/>
      <c r="G15" s="417"/>
      <c r="H15" s="417"/>
      <c r="I15" s="417"/>
      <c r="J15" s="417"/>
      <c r="K15" s="417"/>
    </row>
    <row r="16" spans="2:11" ht="12.75">
      <c r="B16" s="205"/>
      <c r="K16" s="162" t="s">
        <v>417</v>
      </c>
    </row>
    <row r="17" spans="2:11" s="3" customFormat="1" ht="12.75" customHeight="1">
      <c r="B17" s="414" t="s">
        <v>418</v>
      </c>
      <c r="C17" s="414" t="s">
        <v>419</v>
      </c>
      <c r="D17" s="414"/>
      <c r="E17" s="414"/>
      <c r="F17" s="414"/>
      <c r="G17" s="414" t="s">
        <v>420</v>
      </c>
      <c r="H17" s="421" t="s">
        <v>421</v>
      </c>
      <c r="I17" s="414" t="s">
        <v>422</v>
      </c>
      <c r="J17" s="414" t="s">
        <v>423</v>
      </c>
      <c r="K17" s="405" t="s">
        <v>424</v>
      </c>
    </row>
    <row r="18" spans="2:11" s="3" customFormat="1" ht="12.75">
      <c r="B18" s="414"/>
      <c r="C18" s="414"/>
      <c r="D18" s="414"/>
      <c r="E18" s="414"/>
      <c r="F18" s="414"/>
      <c r="G18" s="414"/>
      <c r="H18" s="421"/>
      <c r="I18" s="414"/>
      <c r="J18" s="414"/>
      <c r="K18" s="405" t="s">
        <v>2</v>
      </c>
    </row>
    <row r="19" spans="2:11" ht="15.75" customHeight="1">
      <c r="B19" s="235">
        <v>1</v>
      </c>
      <c r="C19" s="420">
        <v>2</v>
      </c>
      <c r="D19" s="420"/>
      <c r="E19" s="420"/>
      <c r="F19" s="420"/>
      <c r="G19" s="235">
        <v>3</v>
      </c>
      <c r="H19" s="251">
        <v>4</v>
      </c>
      <c r="I19" s="235">
        <v>5</v>
      </c>
      <c r="J19" s="235">
        <v>6</v>
      </c>
      <c r="K19" s="235">
        <v>7</v>
      </c>
    </row>
    <row r="20" spans="2:11" s="201" customFormat="1" ht="41.25" customHeight="1">
      <c r="B20" s="252" t="s">
        <v>142</v>
      </c>
      <c r="C20" s="253" t="s">
        <v>4</v>
      </c>
      <c r="D20" s="254" t="s">
        <v>52</v>
      </c>
      <c r="E20" s="254" t="s">
        <v>5</v>
      </c>
      <c r="F20" s="254" t="s">
        <v>53</v>
      </c>
      <c r="G20" s="410"/>
      <c r="H20" s="255"/>
      <c r="I20" s="255"/>
      <c r="J20" s="410"/>
      <c r="K20" s="92">
        <f>K21+K37+K67+K82</f>
        <v>288898.92999999993</v>
      </c>
    </row>
    <row r="21" spans="2:11" s="201" customFormat="1" ht="31.5" customHeight="1">
      <c r="B21" s="344" t="s">
        <v>143</v>
      </c>
      <c r="C21" s="76" t="s">
        <v>4</v>
      </c>
      <c r="D21" s="55" t="s">
        <v>55</v>
      </c>
      <c r="E21" s="55" t="s">
        <v>5</v>
      </c>
      <c r="F21" s="55" t="s">
        <v>53</v>
      </c>
      <c r="G21" s="410"/>
      <c r="H21" s="255"/>
      <c r="I21" s="255"/>
      <c r="J21" s="43"/>
      <c r="K21" s="2">
        <f>K22+K25+K29+K34</f>
        <v>91138.9</v>
      </c>
    </row>
    <row r="22" spans="2:11" s="201" customFormat="1" ht="63.75" customHeight="1">
      <c r="B22" s="41" t="s">
        <v>144</v>
      </c>
      <c r="C22" s="76" t="s">
        <v>4</v>
      </c>
      <c r="D22" s="55" t="s">
        <v>55</v>
      </c>
      <c r="E22" s="55" t="s">
        <v>4</v>
      </c>
      <c r="F22" s="55" t="s">
        <v>53</v>
      </c>
      <c r="G22" s="256"/>
      <c r="H22" s="257"/>
      <c r="I22" s="257"/>
      <c r="J22" s="37"/>
      <c r="K22" s="2">
        <f>K23</f>
        <v>60198.6</v>
      </c>
    </row>
    <row r="23" spans="2:11" s="201" customFormat="1" ht="38.25">
      <c r="B23" s="48" t="s">
        <v>145</v>
      </c>
      <c r="C23" s="26" t="s">
        <v>4</v>
      </c>
      <c r="D23" s="27" t="s">
        <v>55</v>
      </c>
      <c r="E23" s="27" t="s">
        <v>4</v>
      </c>
      <c r="F23" s="27" t="s">
        <v>146</v>
      </c>
      <c r="G23" s="410"/>
      <c r="H23" s="32"/>
      <c r="I23" s="32"/>
      <c r="J23" s="60"/>
      <c r="K23" s="2">
        <f>K24</f>
        <v>60198.6</v>
      </c>
    </row>
    <row r="24" spans="2:11" s="201" customFormat="1" ht="12.75">
      <c r="B24" s="9" t="s">
        <v>70</v>
      </c>
      <c r="C24" s="35" t="s">
        <v>4</v>
      </c>
      <c r="D24" s="36" t="s">
        <v>55</v>
      </c>
      <c r="E24" s="36" t="s">
        <v>4</v>
      </c>
      <c r="F24" s="36" t="s">
        <v>146</v>
      </c>
      <c r="G24" s="410">
        <v>546</v>
      </c>
      <c r="H24" s="32" t="s">
        <v>30</v>
      </c>
      <c r="I24" s="32" t="s">
        <v>4</v>
      </c>
      <c r="J24" s="37" t="s">
        <v>135</v>
      </c>
      <c r="K24" s="2">
        <f>'Приложение 6 2021 год'!K562</f>
        <v>60198.6</v>
      </c>
    </row>
    <row r="25" spans="2:11" ht="83.25" customHeight="1">
      <c r="B25" s="39" t="s">
        <v>147</v>
      </c>
      <c r="C25" s="71" t="s">
        <v>4</v>
      </c>
      <c r="D25" s="72" t="s">
        <v>55</v>
      </c>
      <c r="E25" s="72" t="s">
        <v>7</v>
      </c>
      <c r="F25" s="73" t="s">
        <v>53</v>
      </c>
      <c r="G25" s="410"/>
      <c r="H25" s="32"/>
      <c r="I25" s="32"/>
      <c r="J25" s="37"/>
      <c r="K25" s="2">
        <f>K26</f>
        <v>1892.2</v>
      </c>
    </row>
    <row r="26" spans="2:11" ht="54" customHeight="1">
      <c r="B26" s="77" t="s">
        <v>148</v>
      </c>
      <c r="C26" s="57" t="s">
        <v>4</v>
      </c>
      <c r="D26" s="58" t="s">
        <v>55</v>
      </c>
      <c r="E26" s="58" t="s">
        <v>7</v>
      </c>
      <c r="F26" s="58" t="s">
        <v>149</v>
      </c>
      <c r="G26" s="410"/>
      <c r="H26" s="32"/>
      <c r="I26" s="32"/>
      <c r="J26" s="37"/>
      <c r="K26" s="2">
        <f>K27+K28</f>
        <v>1892.2</v>
      </c>
    </row>
    <row r="27" spans="2:11" ht="25.5" customHeight="1">
      <c r="B27" s="31" t="s">
        <v>150</v>
      </c>
      <c r="C27" s="57" t="s">
        <v>4</v>
      </c>
      <c r="D27" s="58" t="s">
        <v>55</v>
      </c>
      <c r="E27" s="58" t="s">
        <v>7</v>
      </c>
      <c r="F27" s="58" t="s">
        <v>149</v>
      </c>
      <c r="G27" s="410">
        <v>546</v>
      </c>
      <c r="H27" s="32" t="s">
        <v>30</v>
      </c>
      <c r="I27" s="32" t="s">
        <v>4</v>
      </c>
      <c r="J27" s="37" t="s">
        <v>135</v>
      </c>
      <c r="K27" s="2">
        <f>'Приложение 6 2021 год'!K565</f>
        <v>275</v>
      </c>
    </row>
    <row r="28" spans="2:11" ht="25.5" customHeight="1">
      <c r="B28" s="31" t="s">
        <v>150</v>
      </c>
      <c r="C28" s="57" t="s">
        <v>4</v>
      </c>
      <c r="D28" s="58" t="s">
        <v>55</v>
      </c>
      <c r="E28" s="58" t="s">
        <v>7</v>
      </c>
      <c r="F28" s="58" t="s">
        <v>149</v>
      </c>
      <c r="G28" s="410">
        <v>546</v>
      </c>
      <c r="H28" s="32" t="s">
        <v>36</v>
      </c>
      <c r="I28" s="32" t="s">
        <v>11</v>
      </c>
      <c r="J28" s="37" t="s">
        <v>214</v>
      </c>
      <c r="K28" s="2">
        <f>'Приложение 6 2021 год'!K658</f>
        <v>1617.2</v>
      </c>
    </row>
    <row r="29" spans="2:11" ht="38.25">
      <c r="B29" s="50" t="s">
        <v>151</v>
      </c>
      <c r="C29" s="26" t="s">
        <v>4</v>
      </c>
      <c r="D29" s="27" t="s">
        <v>55</v>
      </c>
      <c r="E29" s="27" t="s">
        <v>9</v>
      </c>
      <c r="F29" s="34" t="s">
        <v>53</v>
      </c>
      <c r="G29" s="410"/>
      <c r="H29" s="32"/>
      <c r="I29" s="32"/>
      <c r="J29" s="43"/>
      <c r="K29" s="2">
        <f>K30+K32</f>
        <v>25538.699999999997</v>
      </c>
    </row>
    <row r="30" spans="2:11" ht="42" customHeight="1">
      <c r="B30" s="9" t="s">
        <v>152</v>
      </c>
      <c r="C30" s="26" t="s">
        <v>4</v>
      </c>
      <c r="D30" s="27" t="s">
        <v>55</v>
      </c>
      <c r="E30" s="27" t="s">
        <v>9</v>
      </c>
      <c r="F30" s="34" t="s">
        <v>153</v>
      </c>
      <c r="G30" s="410"/>
      <c r="H30" s="32"/>
      <c r="I30" s="32"/>
      <c r="J30" s="43"/>
      <c r="K30" s="2">
        <f>K31</f>
        <v>18214.8</v>
      </c>
    </row>
    <row r="31" spans="2:11" ht="12.75">
      <c r="B31" s="9" t="s">
        <v>70</v>
      </c>
      <c r="C31" s="54" t="s">
        <v>4</v>
      </c>
      <c r="D31" s="54" t="s">
        <v>55</v>
      </c>
      <c r="E31" s="54" t="s">
        <v>9</v>
      </c>
      <c r="F31" s="54" t="s">
        <v>153</v>
      </c>
      <c r="G31" s="410">
        <v>546</v>
      </c>
      <c r="H31" s="32" t="s">
        <v>30</v>
      </c>
      <c r="I31" s="32" t="s">
        <v>4</v>
      </c>
      <c r="J31" s="43">
        <v>610</v>
      </c>
      <c r="K31" s="2">
        <f>'Приложение 6 2021 год'!K568</f>
        <v>18214.8</v>
      </c>
    </row>
    <row r="32" spans="2:11" ht="58.5" customHeight="1">
      <c r="B32" s="39" t="s">
        <v>298</v>
      </c>
      <c r="C32" s="26" t="s">
        <v>4</v>
      </c>
      <c r="D32" s="27" t="s">
        <v>55</v>
      </c>
      <c r="E32" s="27" t="s">
        <v>9</v>
      </c>
      <c r="F32" s="34" t="s">
        <v>299</v>
      </c>
      <c r="G32" s="410"/>
      <c r="H32" s="32"/>
      <c r="I32" s="32"/>
      <c r="J32" s="43"/>
      <c r="K32" s="2">
        <f>K33</f>
        <v>7323.9</v>
      </c>
    </row>
    <row r="33" spans="2:11" ht="23.25" customHeight="1">
      <c r="B33" s="39" t="s">
        <v>70</v>
      </c>
      <c r="C33" s="54" t="s">
        <v>4</v>
      </c>
      <c r="D33" s="54" t="s">
        <v>55</v>
      </c>
      <c r="E33" s="54" t="s">
        <v>9</v>
      </c>
      <c r="F33" s="54" t="s">
        <v>299</v>
      </c>
      <c r="G33" s="410">
        <v>546</v>
      </c>
      <c r="H33" s="32" t="s">
        <v>30</v>
      </c>
      <c r="I33" s="32" t="s">
        <v>4</v>
      </c>
      <c r="J33" s="43">
        <v>610</v>
      </c>
      <c r="K33" s="2">
        <f>'Приложение 6 2021 год'!K570</f>
        <v>7323.9</v>
      </c>
    </row>
    <row r="34" spans="2:11" s="201" customFormat="1" ht="46.5" customHeight="1">
      <c r="B34" s="184" t="s">
        <v>381</v>
      </c>
      <c r="C34" s="26" t="s">
        <v>4</v>
      </c>
      <c r="D34" s="27" t="s">
        <v>55</v>
      </c>
      <c r="E34" s="27" t="s">
        <v>33</v>
      </c>
      <c r="F34" s="27" t="s">
        <v>53</v>
      </c>
      <c r="G34" s="410"/>
      <c r="H34" s="32"/>
      <c r="I34" s="32"/>
      <c r="J34" s="37"/>
      <c r="K34" s="2">
        <f>K35</f>
        <v>3509.3999999999996</v>
      </c>
    </row>
    <row r="35" spans="2:11" s="201" customFormat="1" ht="33" customHeight="1">
      <c r="B35" s="48" t="s">
        <v>382</v>
      </c>
      <c r="C35" s="26" t="s">
        <v>4</v>
      </c>
      <c r="D35" s="27" t="s">
        <v>55</v>
      </c>
      <c r="E35" s="27" t="s">
        <v>33</v>
      </c>
      <c r="F35" s="27" t="s">
        <v>390</v>
      </c>
      <c r="G35" s="410"/>
      <c r="H35" s="32"/>
      <c r="I35" s="32"/>
      <c r="J35" s="37"/>
      <c r="K35" s="2">
        <f>K36</f>
        <v>3509.3999999999996</v>
      </c>
    </row>
    <row r="36" spans="2:11" s="201" customFormat="1" ht="24.75" customHeight="1">
      <c r="B36" s="22" t="s">
        <v>70</v>
      </c>
      <c r="C36" s="26" t="s">
        <v>4</v>
      </c>
      <c r="D36" s="27" t="s">
        <v>55</v>
      </c>
      <c r="E36" s="27" t="s">
        <v>33</v>
      </c>
      <c r="F36" s="27" t="s">
        <v>390</v>
      </c>
      <c r="G36" s="410">
        <v>546</v>
      </c>
      <c r="H36" s="32" t="s">
        <v>30</v>
      </c>
      <c r="I36" s="32" t="s">
        <v>4</v>
      </c>
      <c r="J36" s="37" t="s">
        <v>135</v>
      </c>
      <c r="K36" s="2">
        <f>'Приложение 6 2021 год'!K573</f>
        <v>3509.3999999999996</v>
      </c>
    </row>
    <row r="37" spans="2:11" s="201" customFormat="1" ht="41.25" customHeight="1">
      <c r="B37" s="347" t="s">
        <v>156</v>
      </c>
      <c r="C37" s="26" t="s">
        <v>4</v>
      </c>
      <c r="D37" s="27" t="s">
        <v>62</v>
      </c>
      <c r="E37" s="27" t="s">
        <v>5</v>
      </c>
      <c r="F37" s="34" t="s">
        <v>53</v>
      </c>
      <c r="G37" s="410"/>
      <c r="H37" s="32"/>
      <c r="I37" s="32"/>
      <c r="J37" s="37"/>
      <c r="K37" s="2">
        <f>K38+K44+K49+K58+K61+K64+K52+K55</f>
        <v>182536.93</v>
      </c>
    </row>
    <row r="38" spans="2:11" s="201" customFormat="1" ht="82.5" customHeight="1">
      <c r="B38" s="78" t="s">
        <v>157</v>
      </c>
      <c r="C38" s="54" t="s">
        <v>4</v>
      </c>
      <c r="D38" s="54" t="s">
        <v>62</v>
      </c>
      <c r="E38" s="54" t="s">
        <v>4</v>
      </c>
      <c r="F38" s="54" t="s">
        <v>53</v>
      </c>
      <c r="G38" s="410"/>
      <c r="H38" s="32"/>
      <c r="I38" s="32"/>
      <c r="J38" s="37"/>
      <c r="K38" s="2">
        <f>K39+K42</f>
        <v>111067.6</v>
      </c>
    </row>
    <row r="39" spans="2:11" s="201" customFormat="1" ht="35.25" customHeight="1">
      <c r="B39" s="9" t="s">
        <v>145</v>
      </c>
      <c r="C39" s="11" t="s">
        <v>4</v>
      </c>
      <c r="D39" s="12" t="s">
        <v>62</v>
      </c>
      <c r="E39" s="12" t="s">
        <v>4</v>
      </c>
      <c r="F39" s="13" t="s">
        <v>146</v>
      </c>
      <c r="G39" s="410"/>
      <c r="H39" s="32"/>
      <c r="I39" s="32"/>
      <c r="J39" s="60" t="s">
        <v>158</v>
      </c>
      <c r="K39" s="38">
        <f>K40+K41</f>
        <v>102083.8</v>
      </c>
    </row>
    <row r="40" spans="2:11" s="201" customFormat="1" ht="21.75" customHeight="1">
      <c r="B40" s="9" t="s">
        <v>70</v>
      </c>
      <c r="C40" s="51" t="s">
        <v>4</v>
      </c>
      <c r="D40" s="51" t="s">
        <v>62</v>
      </c>
      <c r="E40" s="51" t="s">
        <v>4</v>
      </c>
      <c r="F40" s="51" t="s">
        <v>146</v>
      </c>
      <c r="G40" s="410">
        <v>546</v>
      </c>
      <c r="H40" s="32" t="s">
        <v>30</v>
      </c>
      <c r="I40" s="32" t="s">
        <v>7</v>
      </c>
      <c r="J40" s="60">
        <v>610</v>
      </c>
      <c r="K40" s="38">
        <f>'Приложение 6 2021 год'!K579</f>
        <v>99295.7</v>
      </c>
    </row>
    <row r="41" spans="2:11" s="201" customFormat="1" ht="28.5" customHeight="1">
      <c r="B41" s="9" t="s">
        <v>63</v>
      </c>
      <c r="C41" s="126" t="s">
        <v>4</v>
      </c>
      <c r="D41" s="127" t="s">
        <v>62</v>
      </c>
      <c r="E41" s="127" t="s">
        <v>4</v>
      </c>
      <c r="F41" s="65" t="s">
        <v>146</v>
      </c>
      <c r="G41" s="410">
        <v>546</v>
      </c>
      <c r="H41" s="32" t="s">
        <v>30</v>
      </c>
      <c r="I41" s="32" t="s">
        <v>20</v>
      </c>
      <c r="J41" s="60">
        <v>240</v>
      </c>
      <c r="K41" s="2">
        <f>'Приложение 6 2021 год'!K632</f>
        <v>2788.1</v>
      </c>
    </row>
    <row r="42" spans="2:11" s="201" customFormat="1" ht="123.75" customHeight="1">
      <c r="B42" s="9" t="s">
        <v>545</v>
      </c>
      <c r="C42" s="359" t="s">
        <v>4</v>
      </c>
      <c r="D42" s="127" t="s">
        <v>62</v>
      </c>
      <c r="E42" s="127" t="s">
        <v>4</v>
      </c>
      <c r="F42" s="302" t="s">
        <v>544</v>
      </c>
      <c r="G42" s="410"/>
      <c r="H42" s="32"/>
      <c r="I42" s="32"/>
      <c r="J42" s="43"/>
      <c r="K42" s="2">
        <f>K43</f>
        <v>8983.8</v>
      </c>
    </row>
    <row r="43" spans="2:11" s="201" customFormat="1" ht="21" customHeight="1">
      <c r="B43" s="48" t="s">
        <v>70</v>
      </c>
      <c r="C43" s="359" t="s">
        <v>4</v>
      </c>
      <c r="D43" s="127" t="s">
        <v>62</v>
      </c>
      <c r="E43" s="127" t="s">
        <v>4</v>
      </c>
      <c r="F43" s="302" t="s">
        <v>544</v>
      </c>
      <c r="G43" s="393">
        <v>546</v>
      </c>
      <c r="H43" s="32" t="s">
        <v>30</v>
      </c>
      <c r="I43" s="32" t="s">
        <v>7</v>
      </c>
      <c r="J43" s="43">
        <v>610</v>
      </c>
      <c r="K43" s="2">
        <f>'Приложение 6 2021 год'!K581</f>
        <v>8983.8</v>
      </c>
    </row>
    <row r="44" spans="2:11" s="201" customFormat="1" ht="38.25">
      <c r="B44" s="78" t="s">
        <v>159</v>
      </c>
      <c r="C44" s="202" t="s">
        <v>4</v>
      </c>
      <c r="D44" s="200" t="s">
        <v>62</v>
      </c>
      <c r="E44" s="200" t="s">
        <v>7</v>
      </c>
      <c r="F44" s="152" t="s">
        <v>53</v>
      </c>
      <c r="G44" s="410"/>
      <c r="H44" s="32"/>
      <c r="I44" s="32"/>
      <c r="J44" s="43"/>
      <c r="K44" s="2">
        <f>K45+K47</f>
        <v>38952.22</v>
      </c>
    </row>
    <row r="45" spans="2:11" s="201" customFormat="1" ht="30" customHeight="1">
      <c r="B45" s="9" t="s">
        <v>114</v>
      </c>
      <c r="C45" s="26" t="s">
        <v>4</v>
      </c>
      <c r="D45" s="27" t="s">
        <v>62</v>
      </c>
      <c r="E45" s="27" t="s">
        <v>7</v>
      </c>
      <c r="F45" s="34" t="s">
        <v>160</v>
      </c>
      <c r="G45" s="410"/>
      <c r="H45" s="32"/>
      <c r="I45" s="32"/>
      <c r="J45" s="43"/>
      <c r="K45" s="2">
        <f>K46</f>
        <v>32345.219999999998</v>
      </c>
    </row>
    <row r="46" spans="2:11" s="201" customFormat="1" ht="21" customHeight="1">
      <c r="B46" s="9" t="s">
        <v>70</v>
      </c>
      <c r="C46" s="54" t="s">
        <v>4</v>
      </c>
      <c r="D46" s="54" t="s">
        <v>62</v>
      </c>
      <c r="E46" s="54" t="s">
        <v>7</v>
      </c>
      <c r="F46" s="54" t="s">
        <v>160</v>
      </c>
      <c r="G46" s="410">
        <v>546</v>
      </c>
      <c r="H46" s="32" t="s">
        <v>30</v>
      </c>
      <c r="I46" s="32" t="s">
        <v>20</v>
      </c>
      <c r="J46" s="43">
        <v>610</v>
      </c>
      <c r="K46" s="38">
        <f>'Приложение 6 2021 год'!K584</f>
        <v>32345.219999999998</v>
      </c>
    </row>
    <row r="47" spans="2:11" s="201" customFormat="1" ht="55.5" customHeight="1">
      <c r="B47" s="39" t="s">
        <v>298</v>
      </c>
      <c r="C47" s="26" t="s">
        <v>4</v>
      </c>
      <c r="D47" s="27" t="s">
        <v>62</v>
      </c>
      <c r="E47" s="27" t="s">
        <v>7</v>
      </c>
      <c r="F47" s="34" t="s">
        <v>299</v>
      </c>
      <c r="G47" s="258"/>
      <c r="H47" s="32"/>
      <c r="I47" s="32"/>
      <c r="J47" s="43"/>
      <c r="K47" s="2">
        <f>K48</f>
        <v>6607</v>
      </c>
    </row>
    <row r="48" spans="2:11" s="201" customFormat="1" ht="21.75" customHeight="1">
      <c r="B48" s="39" t="s">
        <v>70</v>
      </c>
      <c r="C48" s="54" t="s">
        <v>4</v>
      </c>
      <c r="D48" s="54" t="s">
        <v>62</v>
      </c>
      <c r="E48" s="54" t="s">
        <v>7</v>
      </c>
      <c r="F48" s="54" t="s">
        <v>299</v>
      </c>
      <c r="G48" s="210">
        <v>546</v>
      </c>
      <c r="H48" s="28" t="s">
        <v>30</v>
      </c>
      <c r="I48" s="32" t="s">
        <v>7</v>
      </c>
      <c r="J48" s="43">
        <v>610</v>
      </c>
      <c r="K48" s="38">
        <f>'Приложение 6 2021 год'!K586</f>
        <v>6607</v>
      </c>
    </row>
    <row r="49" spans="2:11" s="201" customFormat="1" ht="48" customHeight="1">
      <c r="B49" s="50" t="s">
        <v>161</v>
      </c>
      <c r="C49" s="26" t="s">
        <v>4</v>
      </c>
      <c r="D49" s="27" t="s">
        <v>62</v>
      </c>
      <c r="E49" s="27" t="s">
        <v>9</v>
      </c>
      <c r="F49" s="34" t="s">
        <v>53</v>
      </c>
      <c r="G49" s="259"/>
      <c r="H49" s="32"/>
      <c r="I49" s="32"/>
      <c r="J49" s="43"/>
      <c r="K49" s="2">
        <f>K50</f>
        <v>11800.7</v>
      </c>
    </row>
    <row r="50" spans="2:11" s="201" customFormat="1" ht="60.75" customHeight="1">
      <c r="B50" s="79" t="s">
        <v>148</v>
      </c>
      <c r="C50" s="51" t="s">
        <v>4</v>
      </c>
      <c r="D50" s="51" t="s">
        <v>62</v>
      </c>
      <c r="E50" s="51" t="s">
        <v>9</v>
      </c>
      <c r="F50" s="51" t="s">
        <v>149</v>
      </c>
      <c r="G50" s="410"/>
      <c r="H50" s="32"/>
      <c r="I50" s="32"/>
      <c r="J50" s="43"/>
      <c r="K50" s="2">
        <f>K51</f>
        <v>11800.7</v>
      </c>
    </row>
    <row r="51" spans="2:11" s="201" customFormat="1" ht="18" customHeight="1">
      <c r="B51" s="9" t="s">
        <v>70</v>
      </c>
      <c r="C51" s="11" t="s">
        <v>4</v>
      </c>
      <c r="D51" s="12" t="s">
        <v>62</v>
      </c>
      <c r="E51" s="12" t="s">
        <v>9</v>
      </c>
      <c r="F51" s="13" t="s">
        <v>149</v>
      </c>
      <c r="G51" s="410">
        <v>546</v>
      </c>
      <c r="H51" s="32" t="s">
        <v>30</v>
      </c>
      <c r="I51" s="32" t="s">
        <v>7</v>
      </c>
      <c r="J51" s="43">
        <v>610</v>
      </c>
      <c r="K51" s="38">
        <f>'Приложение 6 2021 год'!K589</f>
        <v>11800.7</v>
      </c>
    </row>
    <row r="52" spans="2:11" s="201" customFormat="1" ht="42.75" customHeight="1">
      <c r="B52" s="184" t="s">
        <v>440</v>
      </c>
      <c r="C52" s="71" t="s">
        <v>4</v>
      </c>
      <c r="D52" s="72" t="s">
        <v>62</v>
      </c>
      <c r="E52" s="72" t="s">
        <v>15</v>
      </c>
      <c r="F52" s="72" t="s">
        <v>53</v>
      </c>
      <c r="G52" s="410"/>
      <c r="H52" s="32"/>
      <c r="I52" s="32"/>
      <c r="J52" s="43"/>
      <c r="K52" s="2">
        <f>K53</f>
        <v>50</v>
      </c>
    </row>
    <row r="53" spans="2:11" s="201" customFormat="1" ht="57.75" customHeight="1">
      <c r="B53" s="320" t="s">
        <v>148</v>
      </c>
      <c r="C53" s="71" t="s">
        <v>4</v>
      </c>
      <c r="D53" s="72" t="s">
        <v>62</v>
      </c>
      <c r="E53" s="72" t="s">
        <v>15</v>
      </c>
      <c r="F53" s="72" t="s">
        <v>149</v>
      </c>
      <c r="G53" s="410"/>
      <c r="H53" s="32"/>
      <c r="I53" s="32"/>
      <c r="J53" s="43"/>
      <c r="K53" s="2">
        <f>K54</f>
        <v>50</v>
      </c>
    </row>
    <row r="54" spans="2:11" s="201" customFormat="1" ht="34.5" customHeight="1">
      <c r="B54" s="184" t="s">
        <v>150</v>
      </c>
      <c r="C54" s="71" t="s">
        <v>4</v>
      </c>
      <c r="D54" s="72" t="s">
        <v>62</v>
      </c>
      <c r="E54" s="72" t="s">
        <v>15</v>
      </c>
      <c r="F54" s="72" t="s">
        <v>149</v>
      </c>
      <c r="G54" s="410">
        <v>546</v>
      </c>
      <c r="H54" s="32" t="s">
        <v>36</v>
      </c>
      <c r="I54" s="32" t="s">
        <v>9</v>
      </c>
      <c r="J54" s="43">
        <v>320</v>
      </c>
      <c r="K54" s="2">
        <f>'Приложение 6 2021 год'!K652</f>
        <v>50</v>
      </c>
    </row>
    <row r="55" spans="2:11" s="201" customFormat="1" ht="34.5" customHeight="1">
      <c r="B55" s="17" t="s">
        <v>559</v>
      </c>
      <c r="C55" s="18" t="s">
        <v>4</v>
      </c>
      <c r="D55" s="8" t="s">
        <v>62</v>
      </c>
      <c r="E55" s="8" t="s">
        <v>20</v>
      </c>
      <c r="F55" s="19" t="s">
        <v>53</v>
      </c>
      <c r="G55" s="410"/>
      <c r="H55" s="32"/>
      <c r="I55" s="32"/>
      <c r="J55" s="43"/>
      <c r="K55" s="2">
        <f>K56</f>
        <v>895</v>
      </c>
    </row>
    <row r="56" spans="2:11" s="201" customFormat="1" ht="19.5" customHeight="1">
      <c r="B56" s="17" t="s">
        <v>560</v>
      </c>
      <c r="C56" s="18" t="s">
        <v>4</v>
      </c>
      <c r="D56" s="8" t="s">
        <v>62</v>
      </c>
      <c r="E56" s="8" t="s">
        <v>20</v>
      </c>
      <c r="F56" s="19" t="s">
        <v>160</v>
      </c>
      <c r="G56" s="410"/>
      <c r="H56" s="32"/>
      <c r="I56" s="32"/>
      <c r="J56" s="43"/>
      <c r="K56" s="2">
        <f>K57</f>
        <v>895</v>
      </c>
    </row>
    <row r="57" spans="2:11" s="201" customFormat="1" ht="18.75" customHeight="1">
      <c r="B57" s="22" t="s">
        <v>70</v>
      </c>
      <c r="C57" s="18" t="s">
        <v>4</v>
      </c>
      <c r="D57" s="8" t="s">
        <v>62</v>
      </c>
      <c r="E57" s="8" t="s">
        <v>20</v>
      </c>
      <c r="F57" s="19" t="s">
        <v>160</v>
      </c>
      <c r="G57" s="410">
        <v>546</v>
      </c>
      <c r="H57" s="32" t="s">
        <v>30</v>
      </c>
      <c r="I57" s="32" t="s">
        <v>7</v>
      </c>
      <c r="J57" s="43">
        <v>610</v>
      </c>
      <c r="K57" s="2">
        <f>'Приложение 6 2021 год'!K592</f>
        <v>895</v>
      </c>
    </row>
    <row r="58" spans="2:11" s="201" customFormat="1" ht="62.25" customHeight="1">
      <c r="B58" s="17" t="s">
        <v>501</v>
      </c>
      <c r="C58" s="18" t="s">
        <v>4</v>
      </c>
      <c r="D58" s="8" t="s">
        <v>62</v>
      </c>
      <c r="E58" s="8" t="s">
        <v>17</v>
      </c>
      <c r="F58" s="19" t="s">
        <v>53</v>
      </c>
      <c r="G58" s="410"/>
      <c r="H58" s="32"/>
      <c r="I58" s="32"/>
      <c r="J58" s="20"/>
      <c r="K58" s="21">
        <f>K59</f>
        <v>8387.59</v>
      </c>
    </row>
    <row r="59" spans="2:11" s="201" customFormat="1" ht="48.75" customHeight="1">
      <c r="B59" s="17" t="s">
        <v>546</v>
      </c>
      <c r="C59" s="18" t="s">
        <v>4</v>
      </c>
      <c r="D59" s="8" t="s">
        <v>62</v>
      </c>
      <c r="E59" s="8" t="s">
        <v>17</v>
      </c>
      <c r="F59" s="19" t="s">
        <v>502</v>
      </c>
      <c r="G59" s="410"/>
      <c r="H59" s="32"/>
      <c r="I59" s="32"/>
      <c r="J59" s="20"/>
      <c r="K59" s="21">
        <f>K60</f>
        <v>8387.59</v>
      </c>
    </row>
    <row r="60" spans="2:11" s="201" customFormat="1" ht="24.75" customHeight="1">
      <c r="B60" s="9" t="s">
        <v>70</v>
      </c>
      <c r="C60" s="18" t="s">
        <v>4</v>
      </c>
      <c r="D60" s="8" t="s">
        <v>62</v>
      </c>
      <c r="E60" s="8" t="s">
        <v>17</v>
      </c>
      <c r="F60" s="19" t="s">
        <v>502</v>
      </c>
      <c r="G60" s="410">
        <v>546</v>
      </c>
      <c r="H60" s="32" t="s">
        <v>30</v>
      </c>
      <c r="I60" s="32" t="s">
        <v>7</v>
      </c>
      <c r="J60" s="20">
        <v>610</v>
      </c>
      <c r="K60" s="38">
        <f>'Приложение 6 2021 год'!K595</f>
        <v>8387.59</v>
      </c>
    </row>
    <row r="61" spans="2:11" s="201" customFormat="1" ht="45" customHeight="1">
      <c r="B61" s="157" t="s">
        <v>391</v>
      </c>
      <c r="C61" s="18" t="s">
        <v>4</v>
      </c>
      <c r="D61" s="8" t="s">
        <v>62</v>
      </c>
      <c r="E61" s="8" t="s">
        <v>392</v>
      </c>
      <c r="F61" s="19" t="s">
        <v>53</v>
      </c>
      <c r="G61" s="410"/>
      <c r="H61" s="32"/>
      <c r="I61" s="32"/>
      <c r="J61" s="20"/>
      <c r="K61" s="15">
        <f>K62</f>
        <v>8246.02</v>
      </c>
    </row>
    <row r="62" spans="2:11" s="201" customFormat="1" ht="44.25" customHeight="1">
      <c r="B62" s="157" t="s">
        <v>379</v>
      </c>
      <c r="C62" s="18" t="s">
        <v>4</v>
      </c>
      <c r="D62" s="8" t="s">
        <v>62</v>
      </c>
      <c r="E62" s="8" t="s">
        <v>392</v>
      </c>
      <c r="F62" s="19" t="s">
        <v>380</v>
      </c>
      <c r="G62" s="32"/>
      <c r="H62" s="32"/>
      <c r="I62" s="32"/>
      <c r="J62" s="20"/>
      <c r="K62" s="15">
        <f>K63</f>
        <v>8246.02</v>
      </c>
    </row>
    <row r="63" spans="2:11" s="201" customFormat="1" ht="15" customHeight="1">
      <c r="B63" s="9" t="s">
        <v>70</v>
      </c>
      <c r="C63" s="18" t="s">
        <v>4</v>
      </c>
      <c r="D63" s="8" t="s">
        <v>62</v>
      </c>
      <c r="E63" s="8" t="s">
        <v>392</v>
      </c>
      <c r="F63" s="19" t="s">
        <v>380</v>
      </c>
      <c r="G63" s="32" t="s">
        <v>268</v>
      </c>
      <c r="H63" s="32" t="s">
        <v>30</v>
      </c>
      <c r="I63" s="32" t="s">
        <v>7</v>
      </c>
      <c r="J63" s="20">
        <v>610</v>
      </c>
      <c r="K63" s="38">
        <f>'Приложение 6 2021 год'!K598</f>
        <v>8246.02</v>
      </c>
    </row>
    <row r="64" spans="2:11" s="201" customFormat="1" ht="29.25" customHeight="1">
      <c r="B64" s="17" t="s">
        <v>304</v>
      </c>
      <c r="C64" s="18" t="s">
        <v>4</v>
      </c>
      <c r="D64" s="8" t="s">
        <v>62</v>
      </c>
      <c r="E64" s="8" t="s">
        <v>305</v>
      </c>
      <c r="F64" s="19" t="s">
        <v>53</v>
      </c>
      <c r="G64" s="32"/>
      <c r="H64" s="32"/>
      <c r="I64" s="32"/>
      <c r="J64" s="20"/>
      <c r="K64" s="21">
        <f>K65</f>
        <v>3137.8</v>
      </c>
    </row>
    <row r="65" spans="2:11" s="201" customFormat="1" ht="57" customHeight="1">
      <c r="B65" s="17" t="s">
        <v>504</v>
      </c>
      <c r="C65" s="18" t="s">
        <v>4</v>
      </c>
      <c r="D65" s="8" t="s">
        <v>62</v>
      </c>
      <c r="E65" s="8" t="s">
        <v>305</v>
      </c>
      <c r="F65" s="19" t="s">
        <v>306</v>
      </c>
      <c r="G65" s="32"/>
      <c r="H65" s="32"/>
      <c r="I65" s="32"/>
      <c r="J65" s="20"/>
      <c r="K65" s="21">
        <f>K66</f>
        <v>3137.8</v>
      </c>
    </row>
    <row r="66" spans="2:11" s="201" customFormat="1" ht="21" customHeight="1">
      <c r="B66" s="9" t="s">
        <v>70</v>
      </c>
      <c r="C66" s="18" t="s">
        <v>4</v>
      </c>
      <c r="D66" s="8" t="s">
        <v>62</v>
      </c>
      <c r="E66" s="8" t="s">
        <v>305</v>
      </c>
      <c r="F66" s="19" t="s">
        <v>306</v>
      </c>
      <c r="G66" s="32" t="s">
        <v>268</v>
      </c>
      <c r="H66" s="32" t="s">
        <v>30</v>
      </c>
      <c r="I66" s="32" t="s">
        <v>7</v>
      </c>
      <c r="J66" s="20">
        <v>610</v>
      </c>
      <c r="K66" s="38">
        <f>'Приложение 6 2021 год'!K601</f>
        <v>3137.8</v>
      </c>
    </row>
    <row r="67" spans="2:11" s="201" customFormat="1" ht="47.25" customHeight="1">
      <c r="B67" s="347" t="s">
        <v>162</v>
      </c>
      <c r="C67" s="11" t="s">
        <v>4</v>
      </c>
      <c r="D67" s="12" t="s">
        <v>3</v>
      </c>
      <c r="E67" s="12" t="s">
        <v>5</v>
      </c>
      <c r="F67" s="13" t="s">
        <v>53</v>
      </c>
      <c r="G67" s="410"/>
      <c r="H67" s="32"/>
      <c r="I67" s="32"/>
      <c r="J67" s="259"/>
      <c r="K67" s="158">
        <f>K68+K73+K76+K79</f>
        <v>10657.8</v>
      </c>
    </row>
    <row r="68" spans="2:11" s="201" customFormat="1" ht="54.75" customHeight="1">
      <c r="B68" s="50" t="s">
        <v>163</v>
      </c>
      <c r="C68" s="51" t="s">
        <v>4</v>
      </c>
      <c r="D68" s="51" t="s">
        <v>3</v>
      </c>
      <c r="E68" s="51" t="s">
        <v>4</v>
      </c>
      <c r="F68" s="51" t="s">
        <v>53</v>
      </c>
      <c r="G68" s="410"/>
      <c r="H68" s="32"/>
      <c r="I68" s="32"/>
      <c r="J68" s="259"/>
      <c r="K68" s="158">
        <f>K69+K71</f>
        <v>6827.4</v>
      </c>
    </row>
    <row r="69" spans="2:11" s="201" customFormat="1" ht="30" customHeight="1">
      <c r="B69" s="48" t="s">
        <v>114</v>
      </c>
      <c r="C69" s="26" t="s">
        <v>4</v>
      </c>
      <c r="D69" s="27" t="s">
        <v>3</v>
      </c>
      <c r="E69" s="27" t="s">
        <v>4</v>
      </c>
      <c r="F69" s="34" t="s">
        <v>164</v>
      </c>
      <c r="G69" s="410"/>
      <c r="H69" s="32"/>
      <c r="I69" s="32"/>
      <c r="J69" s="410"/>
      <c r="K69" s="153">
        <f>K70</f>
        <v>3647</v>
      </c>
    </row>
    <row r="70" spans="2:11" s="201" customFormat="1" ht="16.5" customHeight="1">
      <c r="B70" s="9" t="s">
        <v>70</v>
      </c>
      <c r="C70" s="54" t="s">
        <v>4</v>
      </c>
      <c r="D70" s="54" t="s">
        <v>3</v>
      </c>
      <c r="E70" s="54" t="s">
        <v>4</v>
      </c>
      <c r="F70" s="54" t="s">
        <v>164</v>
      </c>
      <c r="G70" s="410">
        <v>546</v>
      </c>
      <c r="H70" s="32" t="s">
        <v>30</v>
      </c>
      <c r="I70" s="32" t="s">
        <v>9</v>
      </c>
      <c r="J70" s="410">
        <v>610</v>
      </c>
      <c r="K70" s="153">
        <f>'Приложение 6 2021 год'!K612</f>
        <v>3647</v>
      </c>
    </row>
    <row r="71" spans="2:11" s="201" customFormat="1" ht="54" customHeight="1">
      <c r="B71" s="39" t="s">
        <v>298</v>
      </c>
      <c r="C71" s="26" t="s">
        <v>4</v>
      </c>
      <c r="D71" s="27" t="s">
        <v>3</v>
      </c>
      <c r="E71" s="27" t="s">
        <v>4</v>
      </c>
      <c r="F71" s="34" t="s">
        <v>299</v>
      </c>
      <c r="G71" s="410"/>
      <c r="H71" s="32"/>
      <c r="I71" s="32"/>
      <c r="J71" s="410"/>
      <c r="K71" s="153">
        <f>K72</f>
        <v>3180.4</v>
      </c>
    </row>
    <row r="72" spans="2:11" s="201" customFormat="1" ht="19.5" customHeight="1">
      <c r="B72" s="39" t="s">
        <v>70</v>
      </c>
      <c r="C72" s="26" t="s">
        <v>4</v>
      </c>
      <c r="D72" s="27" t="s">
        <v>3</v>
      </c>
      <c r="E72" s="27" t="s">
        <v>4</v>
      </c>
      <c r="F72" s="54" t="s">
        <v>299</v>
      </c>
      <c r="G72" s="410">
        <v>546</v>
      </c>
      <c r="H72" s="32" t="s">
        <v>30</v>
      </c>
      <c r="I72" s="32" t="s">
        <v>9</v>
      </c>
      <c r="J72" s="410">
        <v>610</v>
      </c>
      <c r="K72" s="153">
        <f>'Приложение 6 2021 год'!K614</f>
        <v>3180.4</v>
      </c>
    </row>
    <row r="73" spans="2:11" s="201" customFormat="1" ht="54" customHeight="1">
      <c r="B73" s="9" t="s">
        <v>165</v>
      </c>
      <c r="C73" s="26" t="s">
        <v>4</v>
      </c>
      <c r="D73" s="27" t="s">
        <v>3</v>
      </c>
      <c r="E73" s="27" t="s">
        <v>7</v>
      </c>
      <c r="F73" s="34" t="s">
        <v>53</v>
      </c>
      <c r="G73" s="410"/>
      <c r="H73" s="32"/>
      <c r="I73" s="32"/>
      <c r="J73" s="410"/>
      <c r="K73" s="153">
        <f>K74</f>
        <v>3180.4</v>
      </c>
    </row>
    <row r="74" spans="2:11" s="201" customFormat="1" ht="37.5" customHeight="1">
      <c r="B74" s="53" t="s">
        <v>166</v>
      </c>
      <c r="C74" s="54" t="s">
        <v>4</v>
      </c>
      <c r="D74" s="54" t="s">
        <v>3</v>
      </c>
      <c r="E74" s="54" t="s">
        <v>7</v>
      </c>
      <c r="F74" s="54" t="s">
        <v>167</v>
      </c>
      <c r="G74" s="410"/>
      <c r="H74" s="32"/>
      <c r="I74" s="32"/>
      <c r="J74" s="410"/>
      <c r="K74" s="153">
        <f>K75</f>
        <v>3180.4</v>
      </c>
    </row>
    <row r="75" spans="2:11" s="201" customFormat="1" ht="36" customHeight="1">
      <c r="B75" s="53" t="s">
        <v>86</v>
      </c>
      <c r="C75" s="26" t="s">
        <v>4</v>
      </c>
      <c r="D75" s="27" t="s">
        <v>3</v>
      </c>
      <c r="E75" s="27" t="s">
        <v>7</v>
      </c>
      <c r="F75" s="34" t="s">
        <v>167</v>
      </c>
      <c r="G75" s="410">
        <v>546</v>
      </c>
      <c r="H75" s="32" t="s">
        <v>30</v>
      </c>
      <c r="I75" s="32" t="s">
        <v>9</v>
      </c>
      <c r="J75" s="410">
        <v>630</v>
      </c>
      <c r="K75" s="153">
        <f>'Приложение 6 2021 год'!K617</f>
        <v>3180.4</v>
      </c>
    </row>
    <row r="76" spans="2:11" s="201" customFormat="1" ht="36" customHeight="1">
      <c r="B76" s="78" t="s">
        <v>171</v>
      </c>
      <c r="C76" s="224" t="s">
        <v>4</v>
      </c>
      <c r="D76" s="224" t="s">
        <v>3</v>
      </c>
      <c r="E76" s="224" t="s">
        <v>9</v>
      </c>
      <c r="F76" s="224" t="s">
        <v>53</v>
      </c>
      <c r="G76" s="410"/>
      <c r="H76" s="32"/>
      <c r="I76" s="32"/>
      <c r="J76" s="410"/>
      <c r="K76" s="153">
        <f>K77</f>
        <v>200</v>
      </c>
    </row>
    <row r="77" spans="2:11" s="201" customFormat="1" ht="20.25" customHeight="1">
      <c r="B77" s="41" t="s">
        <v>172</v>
      </c>
      <c r="C77" s="71" t="s">
        <v>4</v>
      </c>
      <c r="D77" s="72" t="s">
        <v>3</v>
      </c>
      <c r="E77" s="72" t="s">
        <v>9</v>
      </c>
      <c r="F77" s="73" t="s">
        <v>173</v>
      </c>
      <c r="G77" s="410"/>
      <c r="H77" s="32"/>
      <c r="I77" s="32"/>
      <c r="J77" s="410"/>
      <c r="K77" s="153">
        <f>K78</f>
        <v>200</v>
      </c>
    </row>
    <row r="78" spans="2:11" s="201" customFormat="1" ht="21" customHeight="1">
      <c r="B78" s="9" t="s">
        <v>70</v>
      </c>
      <c r="C78" s="224" t="s">
        <v>4</v>
      </c>
      <c r="D78" s="224" t="s">
        <v>3</v>
      </c>
      <c r="E78" s="224" t="s">
        <v>9</v>
      </c>
      <c r="F78" s="224" t="s">
        <v>173</v>
      </c>
      <c r="G78" s="410">
        <v>546</v>
      </c>
      <c r="H78" s="32" t="s">
        <v>30</v>
      </c>
      <c r="I78" s="32" t="s">
        <v>30</v>
      </c>
      <c r="J78" s="410">
        <v>610</v>
      </c>
      <c r="K78" s="153">
        <f>'Приложение 6 2021 год'!K623</f>
        <v>200</v>
      </c>
    </row>
    <row r="79" spans="2:11" s="201" customFormat="1" ht="39.75" customHeight="1">
      <c r="B79" s="230" t="s">
        <v>296</v>
      </c>
      <c r="C79" s="140" t="s">
        <v>4</v>
      </c>
      <c r="D79" s="141" t="s">
        <v>3</v>
      </c>
      <c r="E79" s="141" t="s">
        <v>11</v>
      </c>
      <c r="F79" s="142" t="s">
        <v>173</v>
      </c>
      <c r="G79" s="410"/>
      <c r="H79" s="32"/>
      <c r="I79" s="32"/>
      <c r="J79" s="410"/>
      <c r="K79" s="153">
        <f>K80</f>
        <v>450</v>
      </c>
    </row>
    <row r="80" spans="2:11" s="201" customFormat="1" ht="21" customHeight="1">
      <c r="B80" s="231" t="s">
        <v>297</v>
      </c>
      <c r="C80" s="140" t="s">
        <v>4</v>
      </c>
      <c r="D80" s="141" t="s">
        <v>3</v>
      </c>
      <c r="E80" s="141" t="s">
        <v>11</v>
      </c>
      <c r="F80" s="142" t="s">
        <v>173</v>
      </c>
      <c r="G80" s="410"/>
      <c r="H80" s="32"/>
      <c r="I80" s="32"/>
      <c r="J80" s="410"/>
      <c r="K80" s="153">
        <f>K81</f>
        <v>450</v>
      </c>
    </row>
    <row r="81" spans="2:11" s="201" customFormat="1" ht="21" customHeight="1">
      <c r="B81" s="231" t="s">
        <v>70</v>
      </c>
      <c r="C81" s="224" t="s">
        <v>4</v>
      </c>
      <c r="D81" s="224" t="s">
        <v>3</v>
      </c>
      <c r="E81" s="224" t="s">
        <v>11</v>
      </c>
      <c r="F81" s="224" t="s">
        <v>173</v>
      </c>
      <c r="G81" s="410">
        <v>546</v>
      </c>
      <c r="H81" s="32" t="s">
        <v>30</v>
      </c>
      <c r="I81" s="32" t="s">
        <v>30</v>
      </c>
      <c r="J81" s="410">
        <v>610</v>
      </c>
      <c r="K81" s="153">
        <f>'Приложение 6 2021 год'!K626</f>
        <v>450</v>
      </c>
    </row>
    <row r="82" spans="2:11" s="201" customFormat="1" ht="55.5" customHeight="1">
      <c r="B82" s="346" t="s">
        <v>184</v>
      </c>
      <c r="C82" s="71" t="s">
        <v>4</v>
      </c>
      <c r="D82" s="72" t="s">
        <v>185</v>
      </c>
      <c r="E82" s="72" t="s">
        <v>5</v>
      </c>
      <c r="F82" s="73" t="s">
        <v>53</v>
      </c>
      <c r="G82" s="410"/>
      <c r="H82" s="32"/>
      <c r="I82" s="32"/>
      <c r="J82" s="410"/>
      <c r="K82" s="153">
        <f>K83</f>
        <v>4565.3</v>
      </c>
    </row>
    <row r="83" spans="2:11" s="201" customFormat="1" ht="36.75" customHeight="1">
      <c r="B83" s="260" t="s">
        <v>186</v>
      </c>
      <c r="C83" s="224" t="s">
        <v>4</v>
      </c>
      <c r="D83" s="224" t="s">
        <v>185</v>
      </c>
      <c r="E83" s="224" t="s">
        <v>4</v>
      </c>
      <c r="F83" s="224" t="s">
        <v>53</v>
      </c>
      <c r="G83" s="410"/>
      <c r="H83" s="32"/>
      <c r="I83" s="32"/>
      <c r="J83" s="410"/>
      <c r="K83" s="75">
        <f>K84+K88</f>
        <v>4565.3</v>
      </c>
    </row>
    <row r="84" spans="2:11" s="201" customFormat="1" ht="30.75" customHeight="1">
      <c r="B84" s="31" t="s">
        <v>187</v>
      </c>
      <c r="C84" s="71" t="s">
        <v>4</v>
      </c>
      <c r="D84" s="72" t="s">
        <v>185</v>
      </c>
      <c r="E84" s="72" t="s">
        <v>4</v>
      </c>
      <c r="F84" s="73" t="s">
        <v>57</v>
      </c>
      <c r="G84" s="410"/>
      <c r="H84" s="32"/>
      <c r="I84" s="32"/>
      <c r="J84" s="410"/>
      <c r="K84" s="75">
        <f>K85+K86+K87</f>
        <v>3857</v>
      </c>
    </row>
    <row r="85" spans="2:11" s="201" customFormat="1" ht="30.75" customHeight="1">
      <c r="B85" s="31" t="s">
        <v>58</v>
      </c>
      <c r="C85" s="224" t="s">
        <v>4</v>
      </c>
      <c r="D85" s="224" t="s">
        <v>185</v>
      </c>
      <c r="E85" s="224" t="s">
        <v>4</v>
      </c>
      <c r="F85" s="224" t="s">
        <v>57</v>
      </c>
      <c r="G85" s="410">
        <v>546</v>
      </c>
      <c r="H85" s="32" t="s">
        <v>30</v>
      </c>
      <c r="I85" s="32" t="s">
        <v>20</v>
      </c>
      <c r="J85" s="410">
        <v>120</v>
      </c>
      <c r="K85" s="153">
        <f>'Приложение 6 2021 год'!K636</f>
        <v>3434</v>
      </c>
    </row>
    <row r="86" spans="2:11" s="201" customFormat="1" ht="30.75" customHeight="1">
      <c r="B86" s="31" t="s">
        <v>63</v>
      </c>
      <c r="C86" s="71" t="s">
        <v>4</v>
      </c>
      <c r="D86" s="72" t="s">
        <v>185</v>
      </c>
      <c r="E86" s="72" t="s">
        <v>4</v>
      </c>
      <c r="F86" s="73" t="s">
        <v>57</v>
      </c>
      <c r="G86" s="410">
        <v>546</v>
      </c>
      <c r="H86" s="32" t="s">
        <v>30</v>
      </c>
      <c r="I86" s="32" t="s">
        <v>20</v>
      </c>
      <c r="J86" s="410">
        <v>240</v>
      </c>
      <c r="K86" s="153">
        <f>'Приложение 6 2021 год'!K637</f>
        <v>413</v>
      </c>
    </row>
    <row r="87" spans="2:11" s="201" customFormat="1" ht="19.5" customHeight="1">
      <c r="B87" s="31" t="s">
        <v>65</v>
      </c>
      <c r="C87" s="71" t="s">
        <v>4</v>
      </c>
      <c r="D87" s="72" t="s">
        <v>185</v>
      </c>
      <c r="E87" s="72" t="s">
        <v>4</v>
      </c>
      <c r="F87" s="73" t="s">
        <v>57</v>
      </c>
      <c r="G87" s="410">
        <v>546</v>
      </c>
      <c r="H87" s="32" t="s">
        <v>30</v>
      </c>
      <c r="I87" s="32" t="s">
        <v>20</v>
      </c>
      <c r="J87" s="410">
        <v>850</v>
      </c>
      <c r="K87" s="153">
        <f>'Приложение 6 2021 год'!K638</f>
        <v>10</v>
      </c>
    </row>
    <row r="88" spans="2:11" s="201" customFormat="1" ht="56.25" customHeight="1">
      <c r="B88" s="156" t="s">
        <v>298</v>
      </c>
      <c r="C88" s="71" t="s">
        <v>4</v>
      </c>
      <c r="D88" s="72" t="s">
        <v>185</v>
      </c>
      <c r="E88" s="72" t="s">
        <v>4</v>
      </c>
      <c r="F88" s="72" t="s">
        <v>299</v>
      </c>
      <c r="G88" s="410"/>
      <c r="H88" s="32"/>
      <c r="I88" s="32"/>
      <c r="J88" s="410"/>
      <c r="K88" s="153">
        <f>K89</f>
        <v>708.3</v>
      </c>
    </row>
    <row r="89" spans="2:11" s="201" customFormat="1" ht="29.25" customHeight="1">
      <c r="B89" s="184" t="s">
        <v>58</v>
      </c>
      <c r="C89" s="71" t="s">
        <v>4</v>
      </c>
      <c r="D89" s="72" t="s">
        <v>185</v>
      </c>
      <c r="E89" s="72" t="s">
        <v>4</v>
      </c>
      <c r="F89" s="72" t="s">
        <v>299</v>
      </c>
      <c r="G89" s="410">
        <v>546</v>
      </c>
      <c r="H89" s="32" t="s">
        <v>30</v>
      </c>
      <c r="I89" s="32" t="s">
        <v>20</v>
      </c>
      <c r="J89" s="410">
        <v>120</v>
      </c>
      <c r="K89" s="153">
        <f>'Приложение 6 2021 год'!K640</f>
        <v>708.3</v>
      </c>
    </row>
    <row r="90" spans="2:11" s="201" customFormat="1" ht="45" customHeight="1">
      <c r="B90" s="192" t="s">
        <v>129</v>
      </c>
      <c r="C90" s="253" t="s">
        <v>7</v>
      </c>
      <c r="D90" s="254" t="s">
        <v>52</v>
      </c>
      <c r="E90" s="254" t="s">
        <v>5</v>
      </c>
      <c r="F90" s="254" t="s">
        <v>53</v>
      </c>
      <c r="G90" s="261"/>
      <c r="H90" s="261"/>
      <c r="I90" s="261"/>
      <c r="J90" s="256"/>
      <c r="K90" s="262">
        <f>K91+K106+K165+K175+K194+K216+K153+K132</f>
        <v>83758.45999999999</v>
      </c>
    </row>
    <row r="91" spans="2:11" s="201" customFormat="1" ht="32.25" customHeight="1">
      <c r="B91" s="345" t="s">
        <v>168</v>
      </c>
      <c r="C91" s="26" t="s">
        <v>7</v>
      </c>
      <c r="D91" s="27" t="s">
        <v>55</v>
      </c>
      <c r="E91" s="27" t="s">
        <v>5</v>
      </c>
      <c r="F91" s="27" t="s">
        <v>53</v>
      </c>
      <c r="G91" s="32"/>
      <c r="H91" s="150"/>
      <c r="I91" s="32"/>
      <c r="J91" s="410"/>
      <c r="K91" s="153">
        <f>K92+K97+K103+K100</f>
        <v>15653.400000000001</v>
      </c>
    </row>
    <row r="92" spans="2:11" s="201" customFormat="1" ht="48" customHeight="1">
      <c r="B92" s="41" t="s">
        <v>169</v>
      </c>
      <c r="C92" s="54" t="s">
        <v>7</v>
      </c>
      <c r="D92" s="54" t="s">
        <v>55</v>
      </c>
      <c r="E92" s="54" t="s">
        <v>4</v>
      </c>
      <c r="F92" s="54" t="s">
        <v>53</v>
      </c>
      <c r="G92" s="32"/>
      <c r="H92" s="150"/>
      <c r="I92" s="32"/>
      <c r="J92" s="410"/>
      <c r="K92" s="153">
        <f>K93+K95</f>
        <v>9178.7</v>
      </c>
    </row>
    <row r="93" spans="2:11" s="201" customFormat="1" ht="32.25" customHeight="1">
      <c r="B93" s="48" t="s">
        <v>114</v>
      </c>
      <c r="C93" s="26" t="s">
        <v>7</v>
      </c>
      <c r="D93" s="27" t="s">
        <v>55</v>
      </c>
      <c r="E93" s="27" t="s">
        <v>4</v>
      </c>
      <c r="F93" s="27" t="s">
        <v>170</v>
      </c>
      <c r="G93" s="32"/>
      <c r="H93" s="150"/>
      <c r="I93" s="32"/>
      <c r="J93" s="410"/>
      <c r="K93" s="153">
        <f>K94</f>
        <v>5977</v>
      </c>
    </row>
    <row r="94" spans="2:11" s="201" customFormat="1" ht="18.75" customHeight="1">
      <c r="B94" s="9" t="s">
        <v>70</v>
      </c>
      <c r="C94" s="54" t="s">
        <v>7</v>
      </c>
      <c r="D94" s="54" t="s">
        <v>55</v>
      </c>
      <c r="E94" s="54" t="s">
        <v>4</v>
      </c>
      <c r="F94" s="54" t="s">
        <v>170</v>
      </c>
      <c r="G94" s="32" t="s">
        <v>246</v>
      </c>
      <c r="H94" s="150" t="s">
        <v>30</v>
      </c>
      <c r="I94" s="32" t="s">
        <v>9</v>
      </c>
      <c r="J94" s="410">
        <v>610</v>
      </c>
      <c r="K94" s="153">
        <f>'Приложение 6 2021 год'!K57</f>
        <v>5977</v>
      </c>
    </row>
    <row r="95" spans="2:11" s="201" customFormat="1" ht="55.5" customHeight="1">
      <c r="B95" s="39" t="s">
        <v>298</v>
      </c>
      <c r="C95" s="26" t="s">
        <v>7</v>
      </c>
      <c r="D95" s="27" t="s">
        <v>55</v>
      </c>
      <c r="E95" s="27" t="s">
        <v>4</v>
      </c>
      <c r="F95" s="34" t="s">
        <v>299</v>
      </c>
      <c r="G95" s="32"/>
      <c r="H95" s="150"/>
      <c r="I95" s="32"/>
      <c r="J95" s="410"/>
      <c r="K95" s="153">
        <f>K96</f>
        <v>3201.7</v>
      </c>
    </row>
    <row r="96" spans="2:11" s="201" customFormat="1" ht="18.75" customHeight="1">
      <c r="B96" s="39" t="s">
        <v>70</v>
      </c>
      <c r="C96" s="54" t="s">
        <v>7</v>
      </c>
      <c r="D96" s="54" t="s">
        <v>55</v>
      </c>
      <c r="E96" s="54" t="s">
        <v>4</v>
      </c>
      <c r="F96" s="54" t="s">
        <v>299</v>
      </c>
      <c r="G96" s="32" t="s">
        <v>246</v>
      </c>
      <c r="H96" s="150" t="s">
        <v>30</v>
      </c>
      <c r="I96" s="32" t="s">
        <v>9</v>
      </c>
      <c r="J96" s="410">
        <v>610</v>
      </c>
      <c r="K96" s="153">
        <f>'Приложение 6 2021 год'!K59</f>
        <v>3201.7</v>
      </c>
    </row>
    <row r="97" spans="2:11" s="201" customFormat="1" ht="42.75" customHeight="1">
      <c r="B97" s="229" t="s">
        <v>368</v>
      </c>
      <c r="C97" s="71" t="s">
        <v>7</v>
      </c>
      <c r="D97" s="72" t="s">
        <v>55</v>
      </c>
      <c r="E97" s="72" t="s">
        <v>7</v>
      </c>
      <c r="F97" s="73" t="s">
        <v>53</v>
      </c>
      <c r="G97" s="32"/>
      <c r="H97" s="150"/>
      <c r="I97" s="32"/>
      <c r="J97" s="410"/>
      <c r="K97" s="153">
        <f>K98</f>
        <v>1252.6</v>
      </c>
    </row>
    <row r="98" spans="2:11" s="201" customFormat="1" ht="33.75" customHeight="1">
      <c r="B98" s="31" t="s">
        <v>114</v>
      </c>
      <c r="C98" s="71" t="s">
        <v>7</v>
      </c>
      <c r="D98" s="72" t="s">
        <v>55</v>
      </c>
      <c r="E98" s="72" t="s">
        <v>7</v>
      </c>
      <c r="F98" s="72" t="s">
        <v>170</v>
      </c>
      <c r="G98" s="32"/>
      <c r="H98" s="150"/>
      <c r="I98" s="32"/>
      <c r="J98" s="410"/>
      <c r="K98" s="153">
        <f>K99</f>
        <v>1252.6</v>
      </c>
    </row>
    <row r="99" spans="2:11" s="201" customFormat="1" ht="18.75" customHeight="1">
      <c r="B99" s="229" t="s">
        <v>70</v>
      </c>
      <c r="C99" s="224" t="s">
        <v>7</v>
      </c>
      <c r="D99" s="224" t="s">
        <v>55</v>
      </c>
      <c r="E99" s="224" t="s">
        <v>7</v>
      </c>
      <c r="F99" s="224" t="s">
        <v>170</v>
      </c>
      <c r="G99" s="32" t="s">
        <v>246</v>
      </c>
      <c r="H99" s="150" t="s">
        <v>30</v>
      </c>
      <c r="I99" s="32" t="s">
        <v>9</v>
      </c>
      <c r="J99" s="410">
        <v>610</v>
      </c>
      <c r="K99" s="153">
        <f>'Приложение 6 2021 год'!K62</f>
        <v>1252.6</v>
      </c>
    </row>
    <row r="100" spans="2:11" s="201" customFormat="1" ht="27" customHeight="1">
      <c r="B100" s="31" t="s">
        <v>369</v>
      </c>
      <c r="C100" s="208" t="s">
        <v>7</v>
      </c>
      <c r="D100" s="141" t="s">
        <v>55</v>
      </c>
      <c r="E100" s="141" t="s">
        <v>11</v>
      </c>
      <c r="F100" s="209" t="s">
        <v>53</v>
      </c>
      <c r="G100" s="32"/>
      <c r="H100" s="150"/>
      <c r="I100" s="32"/>
      <c r="J100" s="410"/>
      <c r="K100" s="153">
        <f>K101</f>
        <v>180</v>
      </c>
    </row>
    <row r="101" spans="2:11" s="201" customFormat="1" ht="24" customHeight="1">
      <c r="B101" s="31" t="s">
        <v>370</v>
      </c>
      <c r="C101" s="236" t="s">
        <v>7</v>
      </c>
      <c r="D101" s="237" t="s">
        <v>55</v>
      </c>
      <c r="E101" s="237" t="s">
        <v>11</v>
      </c>
      <c r="F101" s="237" t="s">
        <v>170</v>
      </c>
      <c r="G101" s="32"/>
      <c r="H101" s="150"/>
      <c r="I101" s="32"/>
      <c r="J101" s="410"/>
      <c r="K101" s="153">
        <f>K102</f>
        <v>180</v>
      </c>
    </row>
    <row r="102" spans="2:11" s="201" customFormat="1" ht="18.75" customHeight="1">
      <c r="B102" s="229" t="s">
        <v>70</v>
      </c>
      <c r="C102" s="224" t="s">
        <v>7</v>
      </c>
      <c r="D102" s="224" t="s">
        <v>55</v>
      </c>
      <c r="E102" s="224" t="s">
        <v>11</v>
      </c>
      <c r="F102" s="224" t="s">
        <v>170</v>
      </c>
      <c r="G102" s="32" t="s">
        <v>246</v>
      </c>
      <c r="H102" s="150" t="s">
        <v>30</v>
      </c>
      <c r="I102" s="32" t="s">
        <v>9</v>
      </c>
      <c r="J102" s="410">
        <v>610</v>
      </c>
      <c r="K102" s="153">
        <f>'Приложение 6 2021 год'!K65</f>
        <v>180</v>
      </c>
    </row>
    <row r="103" spans="2:11" s="201" customFormat="1" ht="30.75" customHeight="1">
      <c r="B103" s="156" t="s">
        <v>383</v>
      </c>
      <c r="C103" s="154" t="s">
        <v>7</v>
      </c>
      <c r="D103" s="91" t="s">
        <v>55</v>
      </c>
      <c r="E103" s="91" t="s">
        <v>384</v>
      </c>
      <c r="F103" s="155" t="s">
        <v>53</v>
      </c>
      <c r="G103" s="32"/>
      <c r="H103" s="150"/>
      <c r="I103" s="32"/>
      <c r="J103" s="410"/>
      <c r="K103" s="153">
        <f>K104</f>
        <v>5042.1</v>
      </c>
    </row>
    <row r="104" spans="2:11" s="201" customFormat="1" ht="54" customHeight="1">
      <c r="B104" s="156" t="s">
        <v>385</v>
      </c>
      <c r="C104" s="54" t="s">
        <v>7</v>
      </c>
      <c r="D104" s="54" t="s">
        <v>55</v>
      </c>
      <c r="E104" s="54" t="s">
        <v>384</v>
      </c>
      <c r="F104" s="54" t="s">
        <v>386</v>
      </c>
      <c r="G104" s="32"/>
      <c r="H104" s="150"/>
      <c r="I104" s="32"/>
      <c r="J104" s="410"/>
      <c r="K104" s="153">
        <f>K105</f>
        <v>5042.1</v>
      </c>
    </row>
    <row r="105" spans="2:11" s="201" customFormat="1" ht="18.75" customHeight="1">
      <c r="B105" s="156" t="s">
        <v>70</v>
      </c>
      <c r="C105" s="154" t="s">
        <v>7</v>
      </c>
      <c r="D105" s="91" t="s">
        <v>55</v>
      </c>
      <c r="E105" s="91" t="s">
        <v>384</v>
      </c>
      <c r="F105" s="155" t="s">
        <v>386</v>
      </c>
      <c r="G105" s="32" t="s">
        <v>246</v>
      </c>
      <c r="H105" s="150" t="s">
        <v>30</v>
      </c>
      <c r="I105" s="32" t="s">
        <v>9</v>
      </c>
      <c r="J105" s="410">
        <v>610</v>
      </c>
      <c r="K105" s="153">
        <f>'Приложение 6 2021 год'!K68</f>
        <v>5042.1</v>
      </c>
    </row>
    <row r="106" spans="2:11" s="201" customFormat="1" ht="28.5" customHeight="1">
      <c r="B106" s="345" t="s">
        <v>189</v>
      </c>
      <c r="C106" s="26" t="s">
        <v>7</v>
      </c>
      <c r="D106" s="27" t="s">
        <v>62</v>
      </c>
      <c r="E106" s="27" t="s">
        <v>5</v>
      </c>
      <c r="F106" s="27" t="s">
        <v>53</v>
      </c>
      <c r="G106" s="32"/>
      <c r="H106" s="150"/>
      <c r="I106" s="32"/>
      <c r="J106" s="40"/>
      <c r="K106" s="153">
        <f>K107+K115+K112+K121+K124+K118+K129</f>
        <v>19987.269999999997</v>
      </c>
    </row>
    <row r="107" spans="2:11" s="201" customFormat="1" ht="32.25" customHeight="1">
      <c r="B107" s="39" t="s">
        <v>251</v>
      </c>
      <c r="C107" s="54" t="s">
        <v>7</v>
      </c>
      <c r="D107" s="54" t="s">
        <v>62</v>
      </c>
      <c r="E107" s="54" t="s">
        <v>4</v>
      </c>
      <c r="F107" s="54" t="s">
        <v>53</v>
      </c>
      <c r="G107" s="32"/>
      <c r="H107" s="150"/>
      <c r="I107" s="32"/>
      <c r="J107" s="40"/>
      <c r="K107" s="153">
        <f>K108+K110</f>
        <v>10528.6</v>
      </c>
    </row>
    <row r="108" spans="2:11" s="201" customFormat="1" ht="18" customHeight="1">
      <c r="B108" s="25" t="s">
        <v>190</v>
      </c>
      <c r="C108" s="26" t="s">
        <v>7</v>
      </c>
      <c r="D108" s="27" t="s">
        <v>62</v>
      </c>
      <c r="E108" s="27" t="s">
        <v>4</v>
      </c>
      <c r="F108" s="34" t="s">
        <v>191</v>
      </c>
      <c r="G108" s="32"/>
      <c r="H108" s="150"/>
      <c r="I108" s="32"/>
      <c r="J108" s="40"/>
      <c r="K108" s="153">
        <f>K109</f>
        <v>6567.6</v>
      </c>
    </row>
    <row r="109" spans="2:11" s="201" customFormat="1" ht="21" customHeight="1">
      <c r="B109" s="25" t="s">
        <v>70</v>
      </c>
      <c r="C109" s="54" t="s">
        <v>7</v>
      </c>
      <c r="D109" s="54" t="s">
        <v>62</v>
      </c>
      <c r="E109" s="54" t="s">
        <v>4</v>
      </c>
      <c r="F109" s="54" t="s">
        <v>191</v>
      </c>
      <c r="G109" s="32" t="s">
        <v>246</v>
      </c>
      <c r="H109" s="150" t="s">
        <v>33</v>
      </c>
      <c r="I109" s="32" t="s">
        <v>4</v>
      </c>
      <c r="J109" s="40">
        <v>610</v>
      </c>
      <c r="K109" s="153">
        <f>'Приложение 6 2021 год'!K93</f>
        <v>6567.6</v>
      </c>
    </row>
    <row r="110" spans="2:11" s="201" customFormat="1" ht="54.75" customHeight="1">
      <c r="B110" s="39" t="s">
        <v>298</v>
      </c>
      <c r="C110" s="26" t="s">
        <v>7</v>
      </c>
      <c r="D110" s="27" t="s">
        <v>62</v>
      </c>
      <c r="E110" s="27" t="s">
        <v>4</v>
      </c>
      <c r="F110" s="34" t="s">
        <v>299</v>
      </c>
      <c r="G110" s="32"/>
      <c r="H110" s="150"/>
      <c r="I110" s="32"/>
      <c r="J110" s="37"/>
      <c r="K110" s="153">
        <f>K111</f>
        <v>3961</v>
      </c>
    </row>
    <row r="111" spans="2:11" s="201" customFormat="1" ht="24" customHeight="1">
      <c r="B111" s="39" t="s">
        <v>70</v>
      </c>
      <c r="C111" s="54" t="s">
        <v>7</v>
      </c>
      <c r="D111" s="54" t="s">
        <v>62</v>
      </c>
      <c r="E111" s="54" t="s">
        <v>4</v>
      </c>
      <c r="F111" s="54" t="s">
        <v>299</v>
      </c>
      <c r="G111" s="32" t="s">
        <v>246</v>
      </c>
      <c r="H111" s="150" t="s">
        <v>33</v>
      </c>
      <c r="I111" s="32" t="s">
        <v>4</v>
      </c>
      <c r="J111" s="37" t="s">
        <v>135</v>
      </c>
      <c r="K111" s="153">
        <f>'Приложение 6 2021 год'!K95</f>
        <v>3961</v>
      </c>
    </row>
    <row r="112" spans="2:11" s="201" customFormat="1" ht="36" customHeight="1">
      <c r="B112" s="25" t="s">
        <v>284</v>
      </c>
      <c r="C112" s="90" t="s">
        <v>7</v>
      </c>
      <c r="D112" s="91" t="s">
        <v>62</v>
      </c>
      <c r="E112" s="91" t="s">
        <v>7</v>
      </c>
      <c r="F112" s="123" t="s">
        <v>53</v>
      </c>
      <c r="G112" s="32"/>
      <c r="H112" s="150"/>
      <c r="I112" s="32"/>
      <c r="J112" s="37"/>
      <c r="K112" s="153">
        <f>K113</f>
        <v>280.0999999999999</v>
      </c>
    </row>
    <row r="113" spans="2:11" s="201" customFormat="1" ht="31.5" customHeight="1">
      <c r="B113" s="25" t="s">
        <v>576</v>
      </c>
      <c r="C113" s="124" t="s">
        <v>7</v>
      </c>
      <c r="D113" s="125" t="s">
        <v>62</v>
      </c>
      <c r="E113" s="125" t="s">
        <v>7</v>
      </c>
      <c r="F113" s="84" t="s">
        <v>300</v>
      </c>
      <c r="G113" s="32"/>
      <c r="H113" s="150"/>
      <c r="I113" s="32"/>
      <c r="J113" s="37"/>
      <c r="K113" s="153">
        <f>K114</f>
        <v>280.0999999999999</v>
      </c>
    </row>
    <row r="114" spans="2:11" s="201" customFormat="1" ht="24" customHeight="1">
      <c r="B114" s="39" t="s">
        <v>70</v>
      </c>
      <c r="C114" s="124" t="s">
        <v>7</v>
      </c>
      <c r="D114" s="125" t="s">
        <v>62</v>
      </c>
      <c r="E114" s="125" t="s">
        <v>7</v>
      </c>
      <c r="F114" s="84" t="s">
        <v>300</v>
      </c>
      <c r="G114" s="32" t="s">
        <v>246</v>
      </c>
      <c r="H114" s="150" t="s">
        <v>33</v>
      </c>
      <c r="I114" s="32" t="s">
        <v>4</v>
      </c>
      <c r="J114" s="37" t="s">
        <v>135</v>
      </c>
      <c r="K114" s="153">
        <f>'Приложение 6 2021 год'!K98</f>
        <v>280.0999999999999</v>
      </c>
    </row>
    <row r="115" spans="2:11" s="201" customFormat="1" ht="21" customHeight="1">
      <c r="B115" s="25" t="s">
        <v>192</v>
      </c>
      <c r="C115" s="35" t="s">
        <v>7</v>
      </c>
      <c r="D115" s="36" t="s">
        <v>62</v>
      </c>
      <c r="E115" s="36" t="s">
        <v>9</v>
      </c>
      <c r="F115" s="42" t="s">
        <v>53</v>
      </c>
      <c r="G115" s="32"/>
      <c r="H115" s="150"/>
      <c r="I115" s="32"/>
      <c r="J115" s="40"/>
      <c r="K115" s="153">
        <f>K116</f>
        <v>340</v>
      </c>
    </row>
    <row r="116" spans="2:11" s="201" customFormat="1" ht="15.75" customHeight="1">
      <c r="B116" s="25" t="s">
        <v>282</v>
      </c>
      <c r="C116" s="26" t="s">
        <v>7</v>
      </c>
      <c r="D116" s="27" t="s">
        <v>62</v>
      </c>
      <c r="E116" s="27" t="s">
        <v>9</v>
      </c>
      <c r="F116" s="54" t="s">
        <v>281</v>
      </c>
      <c r="G116" s="32"/>
      <c r="H116" s="150"/>
      <c r="I116" s="32"/>
      <c r="J116" s="40"/>
      <c r="K116" s="153">
        <f>K117</f>
        <v>340</v>
      </c>
    </row>
    <row r="117" spans="2:11" s="201" customFormat="1" ht="15.75" customHeight="1">
      <c r="B117" s="25" t="s">
        <v>70</v>
      </c>
      <c r="C117" s="26" t="s">
        <v>7</v>
      </c>
      <c r="D117" s="27" t="s">
        <v>62</v>
      </c>
      <c r="E117" s="27" t="s">
        <v>9</v>
      </c>
      <c r="F117" s="84" t="s">
        <v>281</v>
      </c>
      <c r="G117" s="32" t="s">
        <v>246</v>
      </c>
      <c r="H117" s="150" t="s">
        <v>33</v>
      </c>
      <c r="I117" s="32" t="s">
        <v>4</v>
      </c>
      <c r="J117" s="40">
        <v>610</v>
      </c>
      <c r="K117" s="153">
        <f>'Приложение 6 2021 год'!K101</f>
        <v>340</v>
      </c>
    </row>
    <row r="118" spans="2:11" s="201" customFormat="1" ht="60" customHeight="1">
      <c r="B118" s="229" t="s">
        <v>445</v>
      </c>
      <c r="C118" s="140" t="s">
        <v>7</v>
      </c>
      <c r="D118" s="141" t="s">
        <v>62</v>
      </c>
      <c r="E118" s="141" t="s">
        <v>11</v>
      </c>
      <c r="F118" s="142" t="s">
        <v>53</v>
      </c>
      <c r="G118" s="32"/>
      <c r="H118" s="150"/>
      <c r="I118" s="32"/>
      <c r="J118" s="40"/>
      <c r="K118" s="153">
        <f>K119</f>
        <v>750</v>
      </c>
    </row>
    <row r="119" spans="2:11" s="201" customFormat="1" ht="60.75" customHeight="1">
      <c r="B119" s="39" t="s">
        <v>446</v>
      </c>
      <c r="C119" s="236" t="s">
        <v>7</v>
      </c>
      <c r="D119" s="237" t="s">
        <v>62</v>
      </c>
      <c r="E119" s="237" t="s">
        <v>11</v>
      </c>
      <c r="F119" s="238" t="s">
        <v>444</v>
      </c>
      <c r="G119" s="32"/>
      <c r="H119" s="150"/>
      <c r="I119" s="32"/>
      <c r="J119" s="40"/>
      <c r="K119" s="153">
        <f>K120</f>
        <v>750</v>
      </c>
    </row>
    <row r="120" spans="2:11" s="201" customFormat="1" ht="22.5" customHeight="1">
      <c r="B120" s="229" t="s">
        <v>70</v>
      </c>
      <c r="C120" s="224" t="s">
        <v>7</v>
      </c>
      <c r="D120" s="224" t="s">
        <v>62</v>
      </c>
      <c r="E120" s="224" t="s">
        <v>11</v>
      </c>
      <c r="F120" s="224" t="s">
        <v>444</v>
      </c>
      <c r="G120" s="32" t="s">
        <v>246</v>
      </c>
      <c r="H120" s="150" t="s">
        <v>33</v>
      </c>
      <c r="I120" s="32" t="s">
        <v>4</v>
      </c>
      <c r="J120" s="40">
        <v>610</v>
      </c>
      <c r="K120" s="153">
        <f>'Приложение 6 2021 год'!K104</f>
        <v>750</v>
      </c>
    </row>
    <row r="121" spans="2:11" s="201" customFormat="1" ht="25.5" customHeight="1">
      <c r="B121" s="31" t="s">
        <v>369</v>
      </c>
      <c r="C121" s="140" t="s">
        <v>7</v>
      </c>
      <c r="D121" s="141" t="s">
        <v>62</v>
      </c>
      <c r="E121" s="141" t="s">
        <v>15</v>
      </c>
      <c r="F121" s="142" t="s">
        <v>53</v>
      </c>
      <c r="G121" s="32"/>
      <c r="H121" s="150"/>
      <c r="I121" s="32"/>
      <c r="J121" s="410"/>
      <c r="K121" s="153">
        <f>K122</f>
        <v>105</v>
      </c>
    </row>
    <row r="122" spans="2:11" s="201" customFormat="1" ht="30.75" customHeight="1">
      <c r="B122" s="31" t="s">
        <v>370</v>
      </c>
      <c r="C122" s="224" t="s">
        <v>7</v>
      </c>
      <c r="D122" s="224" t="s">
        <v>62</v>
      </c>
      <c r="E122" s="224" t="s">
        <v>15</v>
      </c>
      <c r="F122" s="224" t="s">
        <v>191</v>
      </c>
      <c r="G122" s="32"/>
      <c r="H122" s="150"/>
      <c r="I122" s="32"/>
      <c r="J122" s="410"/>
      <c r="K122" s="153">
        <f>K123</f>
        <v>105</v>
      </c>
    </row>
    <row r="123" spans="2:11" s="201" customFormat="1" ht="15.75" customHeight="1">
      <c r="B123" s="232" t="s">
        <v>70</v>
      </c>
      <c r="C123" s="140" t="s">
        <v>7</v>
      </c>
      <c r="D123" s="141" t="s">
        <v>62</v>
      </c>
      <c r="E123" s="141" t="s">
        <v>15</v>
      </c>
      <c r="F123" s="142" t="s">
        <v>191</v>
      </c>
      <c r="G123" s="32" t="s">
        <v>246</v>
      </c>
      <c r="H123" s="150" t="s">
        <v>33</v>
      </c>
      <c r="I123" s="32" t="s">
        <v>4</v>
      </c>
      <c r="J123" s="410">
        <v>610</v>
      </c>
      <c r="K123" s="153">
        <f>'Приложение 6 2021 год'!K107</f>
        <v>105</v>
      </c>
    </row>
    <row r="124" spans="2:11" s="201" customFormat="1" ht="20.25" customHeight="1">
      <c r="B124" s="232" t="s">
        <v>371</v>
      </c>
      <c r="C124" s="140" t="s">
        <v>7</v>
      </c>
      <c r="D124" s="141" t="s">
        <v>62</v>
      </c>
      <c r="E124" s="141" t="s">
        <v>33</v>
      </c>
      <c r="F124" s="142" t="s">
        <v>53</v>
      </c>
      <c r="G124" s="410"/>
      <c r="H124" s="150"/>
      <c r="I124" s="32"/>
      <c r="J124" s="410"/>
      <c r="K124" s="153">
        <f>K125+K127</f>
        <v>7879.4</v>
      </c>
    </row>
    <row r="125" spans="2:11" s="201" customFormat="1" ht="27.75" customHeight="1">
      <c r="B125" s="232" t="s">
        <v>372</v>
      </c>
      <c r="C125" s="224" t="s">
        <v>7</v>
      </c>
      <c r="D125" s="224" t="s">
        <v>62</v>
      </c>
      <c r="E125" s="224" t="s">
        <v>33</v>
      </c>
      <c r="F125" s="224" t="s">
        <v>191</v>
      </c>
      <c r="G125" s="410"/>
      <c r="H125" s="150"/>
      <c r="I125" s="32"/>
      <c r="J125" s="410"/>
      <c r="K125" s="153">
        <f>K126</f>
        <v>6759</v>
      </c>
    </row>
    <row r="126" spans="2:11" s="201" customFormat="1" ht="15.75" customHeight="1">
      <c r="B126" s="232" t="s">
        <v>70</v>
      </c>
      <c r="C126" s="140" t="s">
        <v>7</v>
      </c>
      <c r="D126" s="141" t="s">
        <v>62</v>
      </c>
      <c r="E126" s="141" t="s">
        <v>33</v>
      </c>
      <c r="F126" s="142" t="s">
        <v>191</v>
      </c>
      <c r="G126" s="410">
        <v>112</v>
      </c>
      <c r="H126" s="150" t="s">
        <v>33</v>
      </c>
      <c r="I126" s="32" t="s">
        <v>4</v>
      </c>
      <c r="J126" s="410">
        <v>610</v>
      </c>
      <c r="K126" s="153">
        <f>'Приложение 6 2021 год'!K110</f>
        <v>6759</v>
      </c>
    </row>
    <row r="127" spans="2:11" s="201" customFormat="1" ht="15.75" customHeight="1">
      <c r="B127" s="397" t="s">
        <v>577</v>
      </c>
      <c r="C127" s="124" t="s">
        <v>7</v>
      </c>
      <c r="D127" s="125" t="s">
        <v>62</v>
      </c>
      <c r="E127" s="125" t="s">
        <v>33</v>
      </c>
      <c r="F127" s="84" t="s">
        <v>300</v>
      </c>
      <c r="G127" s="410"/>
      <c r="H127" s="150"/>
      <c r="I127" s="32"/>
      <c r="J127" s="410"/>
      <c r="K127" s="153">
        <f>K128</f>
        <v>1120.4</v>
      </c>
    </row>
    <row r="128" spans="2:11" s="201" customFormat="1" ht="15.75" customHeight="1">
      <c r="B128" s="232" t="s">
        <v>70</v>
      </c>
      <c r="C128" s="124" t="s">
        <v>7</v>
      </c>
      <c r="D128" s="125" t="s">
        <v>62</v>
      </c>
      <c r="E128" s="125" t="s">
        <v>33</v>
      </c>
      <c r="F128" s="84" t="s">
        <v>300</v>
      </c>
      <c r="G128" s="410">
        <v>112</v>
      </c>
      <c r="H128" s="150" t="s">
        <v>33</v>
      </c>
      <c r="I128" s="32" t="s">
        <v>4</v>
      </c>
      <c r="J128" s="410">
        <v>610</v>
      </c>
      <c r="K128" s="153">
        <f>'Приложение 6 2021 год'!K112</f>
        <v>1120.4</v>
      </c>
    </row>
    <row r="129" spans="2:11" s="201" customFormat="1" ht="27.75" customHeight="1">
      <c r="B129" s="23" t="s">
        <v>556</v>
      </c>
      <c r="C129" s="76" t="s">
        <v>7</v>
      </c>
      <c r="D129" s="55" t="s">
        <v>62</v>
      </c>
      <c r="E129" s="54" t="s">
        <v>555</v>
      </c>
      <c r="F129" s="85" t="s">
        <v>53</v>
      </c>
      <c r="G129" s="410"/>
      <c r="H129" s="150"/>
      <c r="I129" s="32"/>
      <c r="J129" s="410"/>
      <c r="K129" s="153">
        <f>K130</f>
        <v>104.17</v>
      </c>
    </row>
    <row r="130" spans="2:11" s="201" customFormat="1" ht="27" customHeight="1">
      <c r="B130" s="41" t="s">
        <v>567</v>
      </c>
      <c r="C130" s="154" t="s">
        <v>7</v>
      </c>
      <c r="D130" s="91" t="s">
        <v>62</v>
      </c>
      <c r="E130" s="91" t="s">
        <v>555</v>
      </c>
      <c r="F130" s="391" t="s">
        <v>557</v>
      </c>
      <c r="G130" s="410"/>
      <c r="H130" s="150"/>
      <c r="I130" s="32"/>
      <c r="J130" s="410"/>
      <c r="K130" s="153">
        <f>K131</f>
        <v>104.17</v>
      </c>
    </row>
    <row r="131" spans="2:11" s="201" customFormat="1" ht="21" customHeight="1">
      <c r="B131" s="41" t="s">
        <v>70</v>
      </c>
      <c r="C131" s="374" t="s">
        <v>7</v>
      </c>
      <c r="D131" s="54" t="s">
        <v>62</v>
      </c>
      <c r="E131" s="54" t="s">
        <v>555</v>
      </c>
      <c r="F131" s="133" t="s">
        <v>557</v>
      </c>
      <c r="G131" s="410">
        <v>112</v>
      </c>
      <c r="H131" s="150" t="s">
        <v>33</v>
      </c>
      <c r="I131" s="32" t="s">
        <v>4</v>
      </c>
      <c r="J131" s="410">
        <v>610</v>
      </c>
      <c r="K131" s="153">
        <f>'Приложение 6 2021 год'!K115</f>
        <v>104.17</v>
      </c>
    </row>
    <row r="132" spans="2:11" s="201" customFormat="1" ht="36.75" customHeight="1">
      <c r="B132" s="345" t="s">
        <v>193</v>
      </c>
      <c r="C132" s="26" t="s">
        <v>7</v>
      </c>
      <c r="D132" s="27" t="s">
        <v>3</v>
      </c>
      <c r="E132" s="27" t="s">
        <v>5</v>
      </c>
      <c r="F132" s="27" t="s">
        <v>53</v>
      </c>
      <c r="G132" s="410"/>
      <c r="H132" s="150"/>
      <c r="I132" s="32"/>
      <c r="J132" s="40"/>
      <c r="K132" s="153">
        <f>K133+K138+K144+K150+K147+K141</f>
        <v>17062.31</v>
      </c>
    </row>
    <row r="133" spans="2:11" s="201" customFormat="1" ht="44.25" customHeight="1">
      <c r="B133" s="50" t="s">
        <v>194</v>
      </c>
      <c r="C133" s="26" t="s">
        <v>7</v>
      </c>
      <c r="D133" s="27" t="s">
        <v>3</v>
      </c>
      <c r="E133" s="27" t="s">
        <v>4</v>
      </c>
      <c r="F133" s="27" t="s">
        <v>53</v>
      </c>
      <c r="G133" s="410"/>
      <c r="H133" s="150"/>
      <c r="I133" s="32"/>
      <c r="J133" s="80"/>
      <c r="K133" s="153">
        <f>K134+K136</f>
        <v>7161.860000000001</v>
      </c>
    </row>
    <row r="134" spans="2:11" s="201" customFormat="1" ht="19.5" customHeight="1">
      <c r="B134" s="25" t="s">
        <v>195</v>
      </c>
      <c r="C134" s="54" t="s">
        <v>7</v>
      </c>
      <c r="D134" s="54" t="s">
        <v>3</v>
      </c>
      <c r="E134" s="54" t="s">
        <v>4</v>
      </c>
      <c r="F134" s="54" t="s">
        <v>196</v>
      </c>
      <c r="G134" s="410"/>
      <c r="H134" s="150"/>
      <c r="I134" s="32"/>
      <c r="J134" s="80"/>
      <c r="K134" s="153">
        <f>K135</f>
        <v>3017.36</v>
      </c>
    </row>
    <row r="135" spans="2:11" s="201" customFormat="1" ht="20.25" customHeight="1">
      <c r="B135" s="25" t="s">
        <v>70</v>
      </c>
      <c r="C135" s="26" t="s">
        <v>7</v>
      </c>
      <c r="D135" s="27" t="s">
        <v>3</v>
      </c>
      <c r="E135" s="27" t="s">
        <v>4</v>
      </c>
      <c r="F135" s="34" t="s">
        <v>196</v>
      </c>
      <c r="G135" s="410">
        <v>112</v>
      </c>
      <c r="H135" s="150" t="s">
        <v>33</v>
      </c>
      <c r="I135" s="32" t="s">
        <v>4</v>
      </c>
      <c r="J135" s="40">
        <v>610</v>
      </c>
      <c r="K135" s="153">
        <f>'Приложение 6 2021 год'!K119</f>
        <v>3017.36</v>
      </c>
    </row>
    <row r="136" spans="2:11" s="201" customFormat="1" ht="51" customHeight="1">
      <c r="B136" s="39" t="s">
        <v>298</v>
      </c>
      <c r="C136" s="26" t="s">
        <v>7</v>
      </c>
      <c r="D136" s="27" t="s">
        <v>3</v>
      </c>
      <c r="E136" s="27" t="s">
        <v>4</v>
      </c>
      <c r="F136" s="34" t="s">
        <v>299</v>
      </c>
      <c r="G136" s="32"/>
      <c r="H136" s="150"/>
      <c r="I136" s="32"/>
      <c r="J136" s="40"/>
      <c r="K136" s="153">
        <f>K137</f>
        <v>4144.5</v>
      </c>
    </row>
    <row r="137" spans="2:11" s="201" customFormat="1" ht="16.5" customHeight="1">
      <c r="B137" s="39" t="s">
        <v>70</v>
      </c>
      <c r="C137" s="76" t="s">
        <v>7</v>
      </c>
      <c r="D137" s="55" t="s">
        <v>3</v>
      </c>
      <c r="E137" s="55" t="s">
        <v>4</v>
      </c>
      <c r="F137" s="54" t="s">
        <v>299</v>
      </c>
      <c r="G137" s="32" t="s">
        <v>246</v>
      </c>
      <c r="H137" s="28" t="s">
        <v>33</v>
      </c>
      <c r="I137" s="32" t="s">
        <v>4</v>
      </c>
      <c r="J137" s="40">
        <v>610</v>
      </c>
      <c r="K137" s="153">
        <f>'Приложение 6 2021 год'!K121</f>
        <v>4144.5</v>
      </c>
    </row>
    <row r="138" spans="2:11" s="201" customFormat="1" ht="34.5" customHeight="1">
      <c r="B138" s="156" t="s">
        <v>383</v>
      </c>
      <c r="C138" s="309" t="s">
        <v>7</v>
      </c>
      <c r="D138" s="135" t="s">
        <v>3</v>
      </c>
      <c r="E138" s="135" t="s">
        <v>279</v>
      </c>
      <c r="F138" s="155" t="s">
        <v>53</v>
      </c>
      <c r="G138" s="28"/>
      <c r="H138" s="28"/>
      <c r="I138" s="32"/>
      <c r="J138" s="4"/>
      <c r="K138" s="153">
        <f>K139</f>
        <v>2295.1</v>
      </c>
    </row>
    <row r="139" spans="2:11" s="201" customFormat="1" ht="41.25" customHeight="1">
      <c r="B139" s="23" t="s">
        <v>252</v>
      </c>
      <c r="C139" s="132" t="s">
        <v>7</v>
      </c>
      <c r="D139" s="24" t="s">
        <v>3</v>
      </c>
      <c r="E139" s="24" t="s">
        <v>279</v>
      </c>
      <c r="F139" s="133" t="s">
        <v>435</v>
      </c>
      <c r="G139" s="32"/>
      <c r="H139" s="28"/>
      <c r="I139" s="32"/>
      <c r="J139" s="4"/>
      <c r="K139" s="153">
        <f>K140</f>
        <v>2295.1</v>
      </c>
    </row>
    <row r="140" spans="2:11" s="201" customFormat="1" ht="20.25" customHeight="1">
      <c r="B140" s="111" t="s">
        <v>70</v>
      </c>
      <c r="C140" s="154" t="s">
        <v>7</v>
      </c>
      <c r="D140" s="91" t="s">
        <v>3</v>
      </c>
      <c r="E140" s="135" t="s">
        <v>279</v>
      </c>
      <c r="F140" s="391" t="s">
        <v>435</v>
      </c>
      <c r="G140" s="28" t="s">
        <v>246</v>
      </c>
      <c r="H140" s="28" t="s">
        <v>33</v>
      </c>
      <c r="I140" s="32" t="s">
        <v>4</v>
      </c>
      <c r="J140" s="307">
        <v>610</v>
      </c>
      <c r="K140" s="153">
        <f>'Приложение 6 2021 год'!K124</f>
        <v>2295.1</v>
      </c>
    </row>
    <row r="141" spans="2:11" s="201" customFormat="1" ht="26.25" customHeight="1">
      <c r="B141" s="23" t="s">
        <v>556</v>
      </c>
      <c r="C141" s="374" t="s">
        <v>7</v>
      </c>
      <c r="D141" s="54" t="s">
        <v>3</v>
      </c>
      <c r="E141" s="54" t="s">
        <v>555</v>
      </c>
      <c r="F141" s="133" t="s">
        <v>557</v>
      </c>
      <c r="G141" s="32"/>
      <c r="H141" s="28"/>
      <c r="I141" s="57"/>
      <c r="J141" s="398"/>
      <c r="K141" s="306">
        <f>K142</f>
        <v>156.22999999999996</v>
      </c>
    </row>
    <row r="142" spans="2:11" s="201" customFormat="1" ht="31.5" customHeight="1">
      <c r="B142" s="41" t="s">
        <v>567</v>
      </c>
      <c r="C142" s="154" t="s">
        <v>7</v>
      </c>
      <c r="D142" s="91" t="s">
        <v>3</v>
      </c>
      <c r="E142" s="91" t="s">
        <v>555</v>
      </c>
      <c r="F142" s="391" t="s">
        <v>557</v>
      </c>
      <c r="G142" s="32"/>
      <c r="H142" s="28"/>
      <c r="I142" s="57"/>
      <c r="J142" s="308"/>
      <c r="K142" s="306">
        <f>K143</f>
        <v>156.22999999999996</v>
      </c>
    </row>
    <row r="143" spans="2:11" s="201" customFormat="1" ht="20.25" customHeight="1">
      <c r="B143" s="41" t="s">
        <v>70</v>
      </c>
      <c r="C143" s="374" t="s">
        <v>7</v>
      </c>
      <c r="D143" s="54" t="s">
        <v>3</v>
      </c>
      <c r="E143" s="54" t="s">
        <v>555</v>
      </c>
      <c r="F143" s="133" t="s">
        <v>557</v>
      </c>
      <c r="G143" s="32" t="s">
        <v>246</v>
      </c>
      <c r="H143" s="28" t="s">
        <v>33</v>
      </c>
      <c r="I143" s="57" t="s">
        <v>4</v>
      </c>
      <c r="J143" s="399">
        <v>610</v>
      </c>
      <c r="K143" s="306">
        <f>'Приложение 6 2021 год'!K127</f>
        <v>156.22999999999996</v>
      </c>
    </row>
    <row r="144" spans="2:11" s="201" customFormat="1" ht="55.5" customHeight="1">
      <c r="B144" s="229" t="s">
        <v>578</v>
      </c>
      <c r="C144" s="71" t="s">
        <v>7</v>
      </c>
      <c r="D144" s="72" t="s">
        <v>3</v>
      </c>
      <c r="E144" s="72" t="s">
        <v>9</v>
      </c>
      <c r="F144" s="73" t="s">
        <v>53</v>
      </c>
      <c r="G144" s="32"/>
      <c r="H144" s="28"/>
      <c r="I144" s="57"/>
      <c r="J144" s="308"/>
      <c r="K144" s="306">
        <f>K145</f>
        <v>5139.8</v>
      </c>
    </row>
    <row r="145" spans="2:11" s="201" customFormat="1" ht="45" customHeight="1">
      <c r="B145" s="311" t="s">
        <v>579</v>
      </c>
      <c r="C145" s="224" t="s">
        <v>7</v>
      </c>
      <c r="D145" s="224" t="s">
        <v>3</v>
      </c>
      <c r="E145" s="224" t="s">
        <v>9</v>
      </c>
      <c r="F145" s="224" t="s">
        <v>444</v>
      </c>
      <c r="G145" s="32"/>
      <c r="H145" s="28"/>
      <c r="I145" s="32"/>
      <c r="J145" s="305"/>
      <c r="K145" s="153">
        <f>K146</f>
        <v>5139.8</v>
      </c>
    </row>
    <row r="146" spans="2:11" s="201" customFormat="1" ht="20.25" customHeight="1">
      <c r="B146" s="234" t="s">
        <v>70</v>
      </c>
      <c r="C146" s="312" t="s">
        <v>7</v>
      </c>
      <c r="D146" s="313" t="s">
        <v>3</v>
      </c>
      <c r="E146" s="313" t="s">
        <v>9</v>
      </c>
      <c r="F146" s="314" t="s">
        <v>444</v>
      </c>
      <c r="G146" s="32" t="s">
        <v>246</v>
      </c>
      <c r="H146" s="28" t="s">
        <v>33</v>
      </c>
      <c r="I146" s="57" t="s">
        <v>4</v>
      </c>
      <c r="J146" s="308">
        <v>610</v>
      </c>
      <c r="K146" s="306">
        <f>'Приложение 6 2021 год'!K130</f>
        <v>5139.8</v>
      </c>
    </row>
    <row r="147" spans="2:11" s="201" customFormat="1" ht="42" customHeight="1">
      <c r="B147" s="375" t="s">
        <v>541</v>
      </c>
      <c r="C147" s="312" t="s">
        <v>7</v>
      </c>
      <c r="D147" s="313" t="s">
        <v>3</v>
      </c>
      <c r="E147" s="376" t="s">
        <v>11</v>
      </c>
      <c r="F147" s="376" t="s">
        <v>53</v>
      </c>
      <c r="G147" s="32"/>
      <c r="H147" s="28"/>
      <c r="I147" s="57"/>
      <c r="J147" s="308"/>
      <c r="K147" s="306">
        <f>K148</f>
        <v>2254.32</v>
      </c>
    </row>
    <row r="148" spans="2:11" s="201" customFormat="1" ht="38.25" customHeight="1">
      <c r="B148" s="375" t="s">
        <v>542</v>
      </c>
      <c r="C148" s="312" t="s">
        <v>7</v>
      </c>
      <c r="D148" s="313" t="s">
        <v>3</v>
      </c>
      <c r="E148" s="376" t="s">
        <v>11</v>
      </c>
      <c r="F148" s="376" t="s">
        <v>196</v>
      </c>
      <c r="G148" s="32"/>
      <c r="H148" s="28"/>
      <c r="I148" s="57"/>
      <c r="J148" s="308"/>
      <c r="K148" s="306">
        <f>K149</f>
        <v>2254.32</v>
      </c>
    </row>
    <row r="149" spans="2:11" s="201" customFormat="1" ht="20.25" customHeight="1">
      <c r="B149" s="234" t="s">
        <v>70</v>
      </c>
      <c r="C149" s="312" t="s">
        <v>7</v>
      </c>
      <c r="D149" s="313" t="s">
        <v>3</v>
      </c>
      <c r="E149" s="376" t="s">
        <v>11</v>
      </c>
      <c r="F149" s="376" t="s">
        <v>196</v>
      </c>
      <c r="G149" s="32" t="s">
        <v>246</v>
      </c>
      <c r="H149" s="28" t="s">
        <v>33</v>
      </c>
      <c r="I149" s="57" t="s">
        <v>4</v>
      </c>
      <c r="J149" s="308">
        <v>610</v>
      </c>
      <c r="K149" s="306">
        <f>'Приложение 6 2021 год'!K133</f>
        <v>2254.32</v>
      </c>
    </row>
    <row r="150" spans="2:11" s="198" customFormat="1" ht="26.25" customHeight="1">
      <c r="B150" s="31" t="s">
        <v>369</v>
      </c>
      <c r="C150" s="208" t="s">
        <v>7</v>
      </c>
      <c r="D150" s="141" t="s">
        <v>3</v>
      </c>
      <c r="E150" s="141" t="s">
        <v>13</v>
      </c>
      <c r="F150" s="209" t="s">
        <v>53</v>
      </c>
      <c r="G150" s="32"/>
      <c r="H150" s="28"/>
      <c r="I150" s="32"/>
      <c r="J150" s="210"/>
      <c r="K150" s="153">
        <f>K151</f>
        <v>55</v>
      </c>
    </row>
    <row r="151" spans="2:11" s="198" customFormat="1" ht="39" customHeight="1">
      <c r="B151" s="31" t="s">
        <v>370</v>
      </c>
      <c r="C151" s="208" t="s">
        <v>7</v>
      </c>
      <c r="D151" s="141" t="s">
        <v>3</v>
      </c>
      <c r="E151" s="141" t="s">
        <v>13</v>
      </c>
      <c r="F151" s="209" t="s">
        <v>196</v>
      </c>
      <c r="G151" s="32"/>
      <c r="H151" s="28"/>
      <c r="I151" s="32"/>
      <c r="J151" s="210"/>
      <c r="K151" s="153">
        <f>K152</f>
        <v>55</v>
      </c>
    </row>
    <row r="152" spans="2:11" s="201" customFormat="1" ht="21.75" customHeight="1">
      <c r="B152" s="234" t="s">
        <v>70</v>
      </c>
      <c r="C152" s="208" t="s">
        <v>7</v>
      </c>
      <c r="D152" s="141" t="s">
        <v>3</v>
      </c>
      <c r="E152" s="141" t="s">
        <v>13</v>
      </c>
      <c r="F152" s="209" t="s">
        <v>196</v>
      </c>
      <c r="G152" s="32" t="s">
        <v>246</v>
      </c>
      <c r="H152" s="28" t="s">
        <v>33</v>
      </c>
      <c r="I152" s="32" t="s">
        <v>4</v>
      </c>
      <c r="J152" s="210">
        <v>610</v>
      </c>
      <c r="K152" s="153">
        <f>'Приложение 6 2021 год'!K136</f>
        <v>55</v>
      </c>
    </row>
    <row r="153" spans="2:11" s="201" customFormat="1" ht="21" customHeight="1">
      <c r="B153" s="344" t="s">
        <v>198</v>
      </c>
      <c r="C153" s="109" t="s">
        <v>7</v>
      </c>
      <c r="D153" s="83" t="s">
        <v>185</v>
      </c>
      <c r="E153" s="83" t="s">
        <v>5</v>
      </c>
      <c r="F153" s="110" t="s">
        <v>53</v>
      </c>
      <c r="G153" s="32"/>
      <c r="H153" s="28"/>
      <c r="I153" s="32"/>
      <c r="J153" s="80"/>
      <c r="K153" s="153">
        <f>K154+K159+K162</f>
        <v>11472.5</v>
      </c>
    </row>
    <row r="154" spans="2:11" s="201" customFormat="1" ht="30" customHeight="1">
      <c r="B154" s="25" t="s">
        <v>199</v>
      </c>
      <c r="C154" s="26" t="s">
        <v>7</v>
      </c>
      <c r="D154" s="27" t="s">
        <v>185</v>
      </c>
      <c r="E154" s="27" t="s">
        <v>4</v>
      </c>
      <c r="F154" s="34" t="s">
        <v>53</v>
      </c>
      <c r="G154" s="32"/>
      <c r="H154" s="28"/>
      <c r="I154" s="32"/>
      <c r="J154" s="80"/>
      <c r="K154" s="153">
        <f>K155+K157</f>
        <v>10420</v>
      </c>
    </row>
    <row r="155" spans="2:11" s="201" customFormat="1" ht="18.75" customHeight="1">
      <c r="B155" s="25" t="s">
        <v>200</v>
      </c>
      <c r="C155" s="54" t="s">
        <v>7</v>
      </c>
      <c r="D155" s="54" t="s">
        <v>185</v>
      </c>
      <c r="E155" s="54" t="s">
        <v>4</v>
      </c>
      <c r="F155" s="54" t="s">
        <v>201</v>
      </c>
      <c r="G155" s="32"/>
      <c r="H155" s="28"/>
      <c r="I155" s="32"/>
      <c r="J155" s="80"/>
      <c r="K155" s="153">
        <f>K156</f>
        <v>7464</v>
      </c>
    </row>
    <row r="156" spans="2:11" s="201" customFormat="1" ht="21.75" customHeight="1">
      <c r="B156" s="25" t="s">
        <v>70</v>
      </c>
      <c r="C156" s="26" t="s">
        <v>7</v>
      </c>
      <c r="D156" s="27" t="s">
        <v>185</v>
      </c>
      <c r="E156" s="27" t="s">
        <v>4</v>
      </c>
      <c r="F156" s="34" t="s">
        <v>201</v>
      </c>
      <c r="G156" s="32" t="s">
        <v>246</v>
      </c>
      <c r="H156" s="28" t="s">
        <v>33</v>
      </c>
      <c r="I156" s="32" t="s">
        <v>4</v>
      </c>
      <c r="J156" s="40">
        <v>610</v>
      </c>
      <c r="K156" s="153">
        <f>'Приложение 6 2021 год'!K140</f>
        <v>7464</v>
      </c>
    </row>
    <row r="157" spans="2:11" s="201" customFormat="1" ht="54.75" customHeight="1">
      <c r="B157" s="39" t="s">
        <v>298</v>
      </c>
      <c r="C157" s="26" t="s">
        <v>7</v>
      </c>
      <c r="D157" s="27" t="s">
        <v>185</v>
      </c>
      <c r="E157" s="27" t="s">
        <v>4</v>
      </c>
      <c r="F157" s="34" t="s">
        <v>299</v>
      </c>
      <c r="G157" s="32"/>
      <c r="H157" s="28"/>
      <c r="I157" s="32"/>
      <c r="J157" s="40"/>
      <c r="K157" s="153">
        <f>K158</f>
        <v>2956</v>
      </c>
    </row>
    <row r="158" spans="2:11" s="201" customFormat="1" ht="18.75" customHeight="1">
      <c r="B158" s="39" t="s">
        <v>70</v>
      </c>
      <c r="C158" s="76" t="s">
        <v>7</v>
      </c>
      <c r="D158" s="55" t="s">
        <v>185</v>
      </c>
      <c r="E158" s="55" t="s">
        <v>4</v>
      </c>
      <c r="F158" s="54" t="s">
        <v>299</v>
      </c>
      <c r="G158" s="32" t="s">
        <v>246</v>
      </c>
      <c r="H158" s="28" t="s">
        <v>33</v>
      </c>
      <c r="I158" s="32" t="s">
        <v>4</v>
      </c>
      <c r="J158" s="40">
        <v>610</v>
      </c>
      <c r="K158" s="153">
        <f>'Приложение 6 2021 год'!K142</f>
        <v>2956</v>
      </c>
    </row>
    <row r="159" spans="2:11" s="201" customFormat="1" ht="28.5" customHeight="1">
      <c r="B159" s="25" t="s">
        <v>202</v>
      </c>
      <c r="C159" s="90" t="s">
        <v>7</v>
      </c>
      <c r="D159" s="91" t="s">
        <v>185</v>
      </c>
      <c r="E159" s="91" t="s">
        <v>7</v>
      </c>
      <c r="F159" s="84" t="s">
        <v>53</v>
      </c>
      <c r="G159" s="32"/>
      <c r="H159" s="28"/>
      <c r="I159" s="32"/>
      <c r="J159" s="40"/>
      <c r="K159" s="153">
        <f>K160</f>
        <v>793</v>
      </c>
    </row>
    <row r="160" spans="2:11" s="201" customFormat="1" ht="27" customHeight="1">
      <c r="B160" s="25" t="s">
        <v>203</v>
      </c>
      <c r="C160" s="35" t="s">
        <v>7</v>
      </c>
      <c r="D160" s="36" t="s">
        <v>185</v>
      </c>
      <c r="E160" s="36" t="s">
        <v>7</v>
      </c>
      <c r="F160" s="42" t="s">
        <v>201</v>
      </c>
      <c r="G160" s="32"/>
      <c r="H160" s="28"/>
      <c r="I160" s="32"/>
      <c r="J160" s="40"/>
      <c r="K160" s="153">
        <f>K161</f>
        <v>793</v>
      </c>
    </row>
    <row r="161" spans="2:11" s="201" customFormat="1" ht="19.5" customHeight="1">
      <c r="B161" s="25" t="s">
        <v>70</v>
      </c>
      <c r="C161" s="54" t="s">
        <v>7</v>
      </c>
      <c r="D161" s="54" t="s">
        <v>185</v>
      </c>
      <c r="E161" s="54" t="s">
        <v>7</v>
      </c>
      <c r="F161" s="54" t="s">
        <v>201</v>
      </c>
      <c r="G161" s="32" t="s">
        <v>246</v>
      </c>
      <c r="H161" s="28" t="s">
        <v>33</v>
      </c>
      <c r="I161" s="32" t="s">
        <v>4</v>
      </c>
      <c r="J161" s="40">
        <v>610</v>
      </c>
      <c r="K161" s="153">
        <f>'Приложение 6 2021 год'!K145</f>
        <v>793</v>
      </c>
    </row>
    <row r="162" spans="2:11" s="201" customFormat="1" ht="29.25" customHeight="1">
      <c r="B162" s="31" t="s">
        <v>373</v>
      </c>
      <c r="C162" s="140" t="s">
        <v>7</v>
      </c>
      <c r="D162" s="141" t="s">
        <v>185</v>
      </c>
      <c r="E162" s="141" t="s">
        <v>11</v>
      </c>
      <c r="F162" s="142" t="s">
        <v>53</v>
      </c>
      <c r="G162" s="32"/>
      <c r="H162" s="28"/>
      <c r="I162" s="32"/>
      <c r="J162" s="410"/>
      <c r="K162" s="153">
        <f>K163</f>
        <v>259.5</v>
      </c>
    </row>
    <row r="163" spans="2:11" s="201" customFormat="1" ht="29.25" customHeight="1">
      <c r="B163" s="31" t="s">
        <v>374</v>
      </c>
      <c r="C163" s="236" t="s">
        <v>7</v>
      </c>
      <c r="D163" s="237" t="s">
        <v>185</v>
      </c>
      <c r="E163" s="237" t="s">
        <v>11</v>
      </c>
      <c r="F163" s="238" t="s">
        <v>201</v>
      </c>
      <c r="G163" s="32"/>
      <c r="H163" s="28"/>
      <c r="I163" s="32"/>
      <c r="J163" s="410"/>
      <c r="K163" s="153">
        <f>K164</f>
        <v>259.5</v>
      </c>
    </row>
    <row r="164" spans="2:11" s="201" customFormat="1" ht="23.25" customHeight="1">
      <c r="B164" s="232" t="s">
        <v>70</v>
      </c>
      <c r="C164" s="224" t="s">
        <v>7</v>
      </c>
      <c r="D164" s="224" t="s">
        <v>185</v>
      </c>
      <c r="E164" s="224" t="s">
        <v>11</v>
      </c>
      <c r="F164" s="224" t="s">
        <v>201</v>
      </c>
      <c r="G164" s="32" t="s">
        <v>246</v>
      </c>
      <c r="H164" s="28" t="s">
        <v>33</v>
      </c>
      <c r="I164" s="32" t="s">
        <v>4</v>
      </c>
      <c r="J164" s="410">
        <v>610</v>
      </c>
      <c r="K164" s="153">
        <f>'Приложение 6 2021 год'!K148</f>
        <v>259.5</v>
      </c>
    </row>
    <row r="165" spans="2:11" s="201" customFormat="1" ht="22.5" customHeight="1">
      <c r="B165" s="343" t="s">
        <v>130</v>
      </c>
      <c r="C165" s="71" t="s">
        <v>7</v>
      </c>
      <c r="D165" s="72" t="s">
        <v>78</v>
      </c>
      <c r="E165" s="72" t="s">
        <v>5</v>
      </c>
      <c r="F165" s="73" t="s">
        <v>53</v>
      </c>
      <c r="G165" s="32"/>
      <c r="H165" s="28"/>
      <c r="I165" s="32"/>
      <c r="J165" s="235"/>
      <c r="K165" s="153">
        <f>K166+K169+K172</f>
        <v>550</v>
      </c>
    </row>
    <row r="166" spans="2:11" s="201" customFormat="1" ht="42.75" customHeight="1">
      <c r="B166" s="229" t="s">
        <v>131</v>
      </c>
      <c r="C166" s="224" t="s">
        <v>7</v>
      </c>
      <c r="D166" s="224" t="s">
        <v>78</v>
      </c>
      <c r="E166" s="224" t="s">
        <v>4</v>
      </c>
      <c r="F166" s="224" t="s">
        <v>53</v>
      </c>
      <c r="G166" s="32"/>
      <c r="H166" s="28"/>
      <c r="I166" s="32"/>
      <c r="J166" s="235"/>
      <c r="K166" s="153">
        <f>K167</f>
        <v>250</v>
      </c>
    </row>
    <row r="167" spans="2:11" s="201" customFormat="1" ht="15" customHeight="1">
      <c r="B167" s="229" t="s">
        <v>132</v>
      </c>
      <c r="C167" s="71" t="s">
        <v>7</v>
      </c>
      <c r="D167" s="72" t="s">
        <v>78</v>
      </c>
      <c r="E167" s="72" t="s">
        <v>4</v>
      </c>
      <c r="F167" s="73" t="s">
        <v>133</v>
      </c>
      <c r="G167" s="32"/>
      <c r="H167" s="28"/>
      <c r="I167" s="32"/>
      <c r="J167" s="235"/>
      <c r="K167" s="153">
        <f>K168</f>
        <v>250</v>
      </c>
    </row>
    <row r="168" spans="2:11" s="201" customFormat="1" ht="18.75" customHeight="1">
      <c r="B168" s="31" t="s">
        <v>70</v>
      </c>
      <c r="C168" s="71" t="s">
        <v>7</v>
      </c>
      <c r="D168" s="72" t="s">
        <v>78</v>
      </c>
      <c r="E168" s="72" t="s">
        <v>4</v>
      </c>
      <c r="F168" s="73" t="s">
        <v>133</v>
      </c>
      <c r="G168" s="32" t="s">
        <v>246</v>
      </c>
      <c r="H168" s="28" t="s">
        <v>11</v>
      </c>
      <c r="I168" s="32" t="s">
        <v>25</v>
      </c>
      <c r="J168" s="410">
        <v>610</v>
      </c>
      <c r="K168" s="153">
        <f>'Приложение 6 2021 год'!K44</f>
        <v>250</v>
      </c>
    </row>
    <row r="169" spans="2:11" s="201" customFormat="1" ht="39.75" customHeight="1">
      <c r="B169" s="31" t="s">
        <v>134</v>
      </c>
      <c r="C169" s="224" t="s">
        <v>7</v>
      </c>
      <c r="D169" s="224" t="s">
        <v>78</v>
      </c>
      <c r="E169" s="224" t="s">
        <v>7</v>
      </c>
      <c r="F169" s="224" t="s">
        <v>53</v>
      </c>
      <c r="G169" s="32"/>
      <c r="H169" s="28"/>
      <c r="I169" s="32"/>
      <c r="J169" s="410"/>
      <c r="K169" s="153">
        <f>K170</f>
        <v>250</v>
      </c>
    </row>
    <row r="170" spans="2:11" s="201" customFormat="1" ht="18.75" customHeight="1">
      <c r="B170" s="229" t="s">
        <v>132</v>
      </c>
      <c r="C170" s="71" t="s">
        <v>7</v>
      </c>
      <c r="D170" s="72" t="s">
        <v>78</v>
      </c>
      <c r="E170" s="72" t="s">
        <v>7</v>
      </c>
      <c r="F170" s="73" t="s">
        <v>133</v>
      </c>
      <c r="G170" s="32"/>
      <c r="H170" s="28"/>
      <c r="I170" s="32"/>
      <c r="J170" s="410"/>
      <c r="K170" s="153">
        <f>K171</f>
        <v>250</v>
      </c>
    </row>
    <row r="171" spans="2:11" s="201" customFormat="1" ht="15" customHeight="1">
      <c r="B171" s="31" t="s">
        <v>70</v>
      </c>
      <c r="C171" s="71" t="s">
        <v>7</v>
      </c>
      <c r="D171" s="72" t="s">
        <v>78</v>
      </c>
      <c r="E171" s="72" t="s">
        <v>7</v>
      </c>
      <c r="F171" s="73" t="s">
        <v>133</v>
      </c>
      <c r="G171" s="32" t="s">
        <v>246</v>
      </c>
      <c r="H171" s="28" t="s">
        <v>11</v>
      </c>
      <c r="I171" s="32" t="s">
        <v>25</v>
      </c>
      <c r="J171" s="410">
        <v>610</v>
      </c>
      <c r="K171" s="153">
        <f>'Приложение 6 2021 год'!K47</f>
        <v>250</v>
      </c>
    </row>
    <row r="172" spans="2:11" s="201" customFormat="1" ht="44.25" customHeight="1">
      <c r="B172" s="31" t="s">
        <v>136</v>
      </c>
      <c r="C172" s="224" t="s">
        <v>7</v>
      </c>
      <c r="D172" s="224" t="s">
        <v>78</v>
      </c>
      <c r="E172" s="224" t="s">
        <v>9</v>
      </c>
      <c r="F172" s="224" t="s">
        <v>53</v>
      </c>
      <c r="G172" s="32"/>
      <c r="H172" s="28"/>
      <c r="I172" s="32"/>
      <c r="J172" s="410"/>
      <c r="K172" s="153">
        <f>K173</f>
        <v>50</v>
      </c>
    </row>
    <row r="173" spans="2:11" s="201" customFormat="1" ht="15" customHeight="1">
      <c r="B173" s="229" t="s">
        <v>132</v>
      </c>
      <c r="C173" s="71" t="s">
        <v>7</v>
      </c>
      <c r="D173" s="72" t="s">
        <v>78</v>
      </c>
      <c r="E173" s="72" t="s">
        <v>9</v>
      </c>
      <c r="F173" s="73" t="s">
        <v>133</v>
      </c>
      <c r="G173" s="32"/>
      <c r="H173" s="28"/>
      <c r="I173" s="32"/>
      <c r="J173" s="410"/>
      <c r="K173" s="153">
        <f>K174</f>
        <v>50</v>
      </c>
    </row>
    <row r="174" spans="2:11" s="201" customFormat="1" ht="15" customHeight="1">
      <c r="B174" s="31" t="s">
        <v>70</v>
      </c>
      <c r="C174" s="71" t="s">
        <v>7</v>
      </c>
      <c r="D174" s="72" t="s">
        <v>78</v>
      </c>
      <c r="E174" s="72" t="s">
        <v>9</v>
      </c>
      <c r="F174" s="73" t="s">
        <v>133</v>
      </c>
      <c r="G174" s="32" t="s">
        <v>246</v>
      </c>
      <c r="H174" s="28" t="s">
        <v>11</v>
      </c>
      <c r="I174" s="32" t="s">
        <v>25</v>
      </c>
      <c r="J174" s="410">
        <v>610</v>
      </c>
      <c r="K174" s="153">
        <f>'Приложение 6 2021 год'!K50</f>
        <v>50</v>
      </c>
    </row>
    <row r="175" spans="2:11" s="201" customFormat="1" ht="24.75" customHeight="1">
      <c r="B175" s="343" t="s">
        <v>174</v>
      </c>
      <c r="C175" s="71" t="s">
        <v>7</v>
      </c>
      <c r="D175" s="72" t="s">
        <v>175</v>
      </c>
      <c r="E175" s="72" t="s">
        <v>5</v>
      </c>
      <c r="F175" s="73" t="s">
        <v>53</v>
      </c>
      <c r="G175" s="32"/>
      <c r="H175" s="28"/>
      <c r="I175" s="32"/>
      <c r="J175" s="235"/>
      <c r="K175" s="153">
        <f>K176+K179+K182+K185+K188+K191</f>
        <v>2273.71</v>
      </c>
    </row>
    <row r="176" spans="2:11" s="201" customFormat="1" ht="27" customHeight="1">
      <c r="B176" s="229" t="s">
        <v>176</v>
      </c>
      <c r="C176" s="224" t="s">
        <v>7</v>
      </c>
      <c r="D176" s="224" t="s">
        <v>175</v>
      </c>
      <c r="E176" s="224" t="s">
        <v>4</v>
      </c>
      <c r="F176" s="224" t="s">
        <v>53</v>
      </c>
      <c r="G176" s="32"/>
      <c r="H176" s="28"/>
      <c r="I176" s="32"/>
      <c r="J176" s="235"/>
      <c r="K176" s="153">
        <f>K177</f>
        <v>50</v>
      </c>
    </row>
    <row r="177" spans="2:11" s="201" customFormat="1" ht="24" customHeight="1">
      <c r="B177" s="229" t="s">
        <v>425</v>
      </c>
      <c r="C177" s="71" t="s">
        <v>7</v>
      </c>
      <c r="D177" s="72" t="s">
        <v>175</v>
      </c>
      <c r="E177" s="72" t="s">
        <v>4</v>
      </c>
      <c r="F177" s="73" t="s">
        <v>178</v>
      </c>
      <c r="G177" s="32"/>
      <c r="H177" s="28"/>
      <c r="I177" s="32"/>
      <c r="J177" s="235"/>
      <c r="K177" s="153">
        <f>K178</f>
        <v>50</v>
      </c>
    </row>
    <row r="178" spans="2:11" s="201" customFormat="1" ht="32.25" customHeight="1">
      <c r="B178" s="31" t="s">
        <v>63</v>
      </c>
      <c r="C178" s="224" t="s">
        <v>7</v>
      </c>
      <c r="D178" s="224" t="s">
        <v>175</v>
      </c>
      <c r="E178" s="224" t="s">
        <v>4</v>
      </c>
      <c r="F178" s="224" t="s">
        <v>178</v>
      </c>
      <c r="G178" s="32" t="s">
        <v>246</v>
      </c>
      <c r="H178" s="28" t="s">
        <v>30</v>
      </c>
      <c r="I178" s="32" t="s">
        <v>30</v>
      </c>
      <c r="J178" s="410">
        <v>240</v>
      </c>
      <c r="K178" s="153">
        <f>'Приложение 6 2021 год'!K74</f>
        <v>50</v>
      </c>
    </row>
    <row r="179" spans="2:11" s="201" customFormat="1" ht="57" customHeight="1">
      <c r="B179" s="229" t="s">
        <v>179</v>
      </c>
      <c r="C179" s="71" t="s">
        <v>7</v>
      </c>
      <c r="D179" s="72" t="s">
        <v>175</v>
      </c>
      <c r="E179" s="72" t="s">
        <v>7</v>
      </c>
      <c r="F179" s="73" t="s">
        <v>53</v>
      </c>
      <c r="G179" s="32"/>
      <c r="H179" s="28"/>
      <c r="I179" s="32"/>
      <c r="J179" s="410"/>
      <c r="K179" s="153">
        <f>K180</f>
        <v>187</v>
      </c>
    </row>
    <row r="180" spans="2:11" s="201" customFormat="1" ht="28.5" customHeight="1">
      <c r="B180" s="229" t="s">
        <v>425</v>
      </c>
      <c r="C180" s="224" t="s">
        <v>7</v>
      </c>
      <c r="D180" s="224" t="s">
        <v>175</v>
      </c>
      <c r="E180" s="224" t="s">
        <v>7</v>
      </c>
      <c r="F180" s="224" t="s">
        <v>178</v>
      </c>
      <c r="G180" s="32"/>
      <c r="H180" s="28"/>
      <c r="I180" s="32"/>
      <c r="J180" s="410"/>
      <c r="K180" s="153">
        <f>K181</f>
        <v>187</v>
      </c>
    </row>
    <row r="181" spans="2:11" s="201" customFormat="1" ht="30.75" customHeight="1">
      <c r="B181" s="31" t="s">
        <v>63</v>
      </c>
      <c r="C181" s="71" t="s">
        <v>7</v>
      </c>
      <c r="D181" s="72" t="s">
        <v>175</v>
      </c>
      <c r="E181" s="72" t="s">
        <v>7</v>
      </c>
      <c r="F181" s="73" t="s">
        <v>178</v>
      </c>
      <c r="G181" s="32" t="s">
        <v>246</v>
      </c>
      <c r="H181" s="28" t="s">
        <v>30</v>
      </c>
      <c r="I181" s="32" t="s">
        <v>30</v>
      </c>
      <c r="J181" s="410">
        <v>240</v>
      </c>
      <c r="K181" s="153">
        <f>'Приложение 6 2021 год'!K77</f>
        <v>187</v>
      </c>
    </row>
    <row r="182" spans="2:11" s="201" customFormat="1" ht="40.5" customHeight="1">
      <c r="B182" s="31" t="s">
        <v>180</v>
      </c>
      <c r="C182" s="224" t="s">
        <v>7</v>
      </c>
      <c r="D182" s="224" t="s">
        <v>175</v>
      </c>
      <c r="E182" s="224" t="s">
        <v>9</v>
      </c>
      <c r="F182" s="224" t="s">
        <v>53</v>
      </c>
      <c r="G182" s="32"/>
      <c r="H182" s="28"/>
      <c r="I182" s="32"/>
      <c r="J182" s="410"/>
      <c r="K182" s="153">
        <f>K183</f>
        <v>14.3</v>
      </c>
    </row>
    <row r="183" spans="2:11" s="201" customFormat="1" ht="30.75" customHeight="1">
      <c r="B183" s="229" t="s">
        <v>425</v>
      </c>
      <c r="C183" s="71" t="s">
        <v>7</v>
      </c>
      <c r="D183" s="72" t="s">
        <v>175</v>
      </c>
      <c r="E183" s="72" t="s">
        <v>9</v>
      </c>
      <c r="F183" s="73" t="s">
        <v>178</v>
      </c>
      <c r="G183" s="32"/>
      <c r="H183" s="28"/>
      <c r="I183" s="32"/>
      <c r="J183" s="410"/>
      <c r="K183" s="153">
        <f>K184</f>
        <v>14.3</v>
      </c>
    </row>
    <row r="184" spans="2:11" s="201" customFormat="1" ht="30.75" customHeight="1">
      <c r="B184" s="31" t="s">
        <v>63</v>
      </c>
      <c r="C184" s="224" t="s">
        <v>7</v>
      </c>
      <c r="D184" s="224" t="s">
        <v>175</v>
      </c>
      <c r="E184" s="224" t="s">
        <v>9</v>
      </c>
      <c r="F184" s="224" t="s">
        <v>178</v>
      </c>
      <c r="G184" s="32" t="s">
        <v>246</v>
      </c>
      <c r="H184" s="28" t="s">
        <v>30</v>
      </c>
      <c r="I184" s="32" t="s">
        <v>30</v>
      </c>
      <c r="J184" s="410">
        <v>240</v>
      </c>
      <c r="K184" s="153">
        <f>'Приложение 6 2021 год'!K80</f>
        <v>14.3</v>
      </c>
    </row>
    <row r="185" spans="2:11" s="201" customFormat="1" ht="47.25" customHeight="1">
      <c r="B185" s="31" t="s">
        <v>181</v>
      </c>
      <c r="C185" s="71" t="s">
        <v>7</v>
      </c>
      <c r="D185" s="72" t="s">
        <v>175</v>
      </c>
      <c r="E185" s="72" t="s">
        <v>11</v>
      </c>
      <c r="F185" s="73" t="s">
        <v>53</v>
      </c>
      <c r="G185" s="32"/>
      <c r="H185" s="28"/>
      <c r="I185" s="32"/>
      <c r="J185" s="410"/>
      <c r="K185" s="153">
        <f>K186</f>
        <v>105.7</v>
      </c>
    </row>
    <row r="186" spans="2:11" s="201" customFormat="1" ht="30.75" customHeight="1">
      <c r="B186" s="229" t="s">
        <v>425</v>
      </c>
      <c r="C186" s="224" t="s">
        <v>7</v>
      </c>
      <c r="D186" s="224" t="s">
        <v>175</v>
      </c>
      <c r="E186" s="224" t="s">
        <v>11</v>
      </c>
      <c r="F186" s="224" t="s">
        <v>178</v>
      </c>
      <c r="G186" s="32"/>
      <c r="H186" s="28"/>
      <c r="I186" s="32"/>
      <c r="J186" s="410"/>
      <c r="K186" s="153">
        <f>K187</f>
        <v>105.7</v>
      </c>
    </row>
    <row r="187" spans="2:11" s="201" customFormat="1" ht="30.75" customHeight="1">
      <c r="B187" s="31" t="s">
        <v>63</v>
      </c>
      <c r="C187" s="71" t="s">
        <v>7</v>
      </c>
      <c r="D187" s="72" t="s">
        <v>175</v>
      </c>
      <c r="E187" s="72" t="s">
        <v>11</v>
      </c>
      <c r="F187" s="73" t="s">
        <v>178</v>
      </c>
      <c r="G187" s="32" t="s">
        <v>246</v>
      </c>
      <c r="H187" s="28" t="s">
        <v>30</v>
      </c>
      <c r="I187" s="32" t="s">
        <v>30</v>
      </c>
      <c r="J187" s="410">
        <v>240</v>
      </c>
      <c r="K187" s="153">
        <f>'Приложение 6 2021 год'!K83</f>
        <v>105.7</v>
      </c>
    </row>
    <row r="188" spans="2:11" s="201" customFormat="1" ht="30.75" customHeight="1">
      <c r="B188" s="31" t="s">
        <v>182</v>
      </c>
      <c r="C188" s="224" t="s">
        <v>7</v>
      </c>
      <c r="D188" s="224" t="s">
        <v>175</v>
      </c>
      <c r="E188" s="224" t="s">
        <v>13</v>
      </c>
      <c r="F188" s="224" t="s">
        <v>53</v>
      </c>
      <c r="G188" s="32"/>
      <c r="H188" s="28"/>
      <c r="I188" s="32"/>
      <c r="J188" s="410"/>
      <c r="K188" s="153">
        <f>K189</f>
        <v>78</v>
      </c>
    </row>
    <row r="189" spans="2:11" s="201" customFormat="1" ht="30.75" customHeight="1">
      <c r="B189" s="229" t="s">
        <v>425</v>
      </c>
      <c r="C189" s="71" t="s">
        <v>7</v>
      </c>
      <c r="D189" s="72" t="s">
        <v>175</v>
      </c>
      <c r="E189" s="72" t="s">
        <v>13</v>
      </c>
      <c r="F189" s="73" t="s">
        <v>178</v>
      </c>
      <c r="G189" s="32"/>
      <c r="H189" s="28"/>
      <c r="I189" s="32"/>
      <c r="J189" s="410"/>
      <c r="K189" s="153">
        <f>K190</f>
        <v>78</v>
      </c>
    </row>
    <row r="190" spans="2:11" s="201" customFormat="1" ht="19.5" customHeight="1">
      <c r="B190" s="31" t="s">
        <v>70</v>
      </c>
      <c r="C190" s="71" t="s">
        <v>7</v>
      </c>
      <c r="D190" s="72" t="s">
        <v>175</v>
      </c>
      <c r="E190" s="72" t="s">
        <v>13</v>
      </c>
      <c r="F190" s="73" t="s">
        <v>178</v>
      </c>
      <c r="G190" s="32" t="s">
        <v>246</v>
      </c>
      <c r="H190" s="28" t="s">
        <v>30</v>
      </c>
      <c r="I190" s="32" t="s">
        <v>30</v>
      </c>
      <c r="J190" s="410">
        <v>610</v>
      </c>
      <c r="K190" s="153">
        <f>'Приложение 6 2021 год'!K86</f>
        <v>78</v>
      </c>
    </row>
    <row r="191" spans="2:11" s="201" customFormat="1" ht="23.25" customHeight="1">
      <c r="B191" s="56" t="s">
        <v>215</v>
      </c>
      <c r="C191" s="224" t="s">
        <v>7</v>
      </c>
      <c r="D191" s="224" t="s">
        <v>175</v>
      </c>
      <c r="E191" s="224" t="s">
        <v>15</v>
      </c>
      <c r="F191" s="224" t="s">
        <v>53</v>
      </c>
      <c r="G191" s="32"/>
      <c r="H191" s="28"/>
      <c r="I191" s="32"/>
      <c r="J191" s="410"/>
      <c r="K191" s="153">
        <f>K192</f>
        <v>1838.71</v>
      </c>
    </row>
    <row r="192" spans="2:11" s="201" customFormat="1" ht="19.5" customHeight="1">
      <c r="B192" s="56" t="s">
        <v>216</v>
      </c>
      <c r="C192" s="71" t="s">
        <v>7</v>
      </c>
      <c r="D192" s="72" t="s">
        <v>175</v>
      </c>
      <c r="E192" s="72" t="s">
        <v>15</v>
      </c>
      <c r="F192" s="73" t="s">
        <v>217</v>
      </c>
      <c r="G192" s="32"/>
      <c r="H192" s="28"/>
      <c r="I192" s="32"/>
      <c r="J192" s="410"/>
      <c r="K192" s="153">
        <f>K193</f>
        <v>1838.71</v>
      </c>
    </row>
    <row r="193" spans="2:11" s="201" customFormat="1" ht="32.25" customHeight="1">
      <c r="B193" s="56" t="s">
        <v>218</v>
      </c>
      <c r="C193" s="224" t="s">
        <v>7</v>
      </c>
      <c r="D193" s="224" t="s">
        <v>175</v>
      </c>
      <c r="E193" s="224" t="s">
        <v>15</v>
      </c>
      <c r="F193" s="224" t="s">
        <v>217</v>
      </c>
      <c r="G193" s="32" t="s">
        <v>246</v>
      </c>
      <c r="H193" s="28" t="s">
        <v>36</v>
      </c>
      <c r="I193" s="32" t="s">
        <v>9</v>
      </c>
      <c r="J193" s="410">
        <v>320</v>
      </c>
      <c r="K193" s="153">
        <f>'Приложение 6 2021 год'!K165</f>
        <v>1838.71</v>
      </c>
    </row>
    <row r="194" spans="2:11" s="201" customFormat="1" ht="23.25" customHeight="1">
      <c r="B194" s="343" t="s">
        <v>222</v>
      </c>
      <c r="C194" s="71" t="s">
        <v>7</v>
      </c>
      <c r="D194" s="72" t="s">
        <v>223</v>
      </c>
      <c r="E194" s="72" t="s">
        <v>5</v>
      </c>
      <c r="F194" s="73" t="s">
        <v>53</v>
      </c>
      <c r="G194" s="32"/>
      <c r="H194" s="28"/>
      <c r="I194" s="32"/>
      <c r="J194" s="410"/>
      <c r="K194" s="153">
        <f>K195+K200+K213+K206+K209</f>
        <v>14204.27</v>
      </c>
    </row>
    <row r="195" spans="2:11" s="201" customFormat="1" ht="29.25" customHeight="1">
      <c r="B195" s="31" t="s">
        <v>224</v>
      </c>
      <c r="C195" s="224" t="s">
        <v>7</v>
      </c>
      <c r="D195" s="224" t="s">
        <v>223</v>
      </c>
      <c r="E195" s="224" t="s">
        <v>4</v>
      </c>
      <c r="F195" s="224" t="s">
        <v>53</v>
      </c>
      <c r="G195" s="32"/>
      <c r="H195" s="28"/>
      <c r="I195" s="32"/>
      <c r="J195" s="410"/>
      <c r="K195" s="153">
        <f>K196+K198</f>
        <v>1095.33</v>
      </c>
    </row>
    <row r="196" spans="2:11" s="201" customFormat="1" ht="18.75" customHeight="1">
      <c r="B196" s="48" t="s">
        <v>225</v>
      </c>
      <c r="C196" s="71" t="s">
        <v>7</v>
      </c>
      <c r="D196" s="72" t="s">
        <v>223</v>
      </c>
      <c r="E196" s="72" t="s">
        <v>4</v>
      </c>
      <c r="F196" s="73" t="s">
        <v>226</v>
      </c>
      <c r="G196" s="32"/>
      <c r="H196" s="28"/>
      <c r="I196" s="32"/>
      <c r="J196" s="410"/>
      <c r="K196" s="153">
        <f>K197</f>
        <v>762</v>
      </c>
    </row>
    <row r="197" spans="2:11" s="201" customFormat="1" ht="15" customHeight="1">
      <c r="B197" s="9" t="s">
        <v>70</v>
      </c>
      <c r="C197" s="71" t="s">
        <v>7</v>
      </c>
      <c r="D197" s="72" t="s">
        <v>223</v>
      </c>
      <c r="E197" s="72" t="s">
        <v>4</v>
      </c>
      <c r="F197" s="73" t="s">
        <v>226</v>
      </c>
      <c r="G197" s="32" t="s">
        <v>246</v>
      </c>
      <c r="H197" s="28" t="s">
        <v>17</v>
      </c>
      <c r="I197" s="32" t="s">
        <v>4</v>
      </c>
      <c r="J197" s="410">
        <v>610</v>
      </c>
      <c r="K197" s="153">
        <f>'Приложение 6 2021 год'!K172</f>
        <v>762</v>
      </c>
    </row>
    <row r="198" spans="2:11" s="201" customFormat="1" ht="50.25" customHeight="1">
      <c r="B198" s="9" t="s">
        <v>388</v>
      </c>
      <c r="C198" s="90" t="s">
        <v>7</v>
      </c>
      <c r="D198" s="91" t="s">
        <v>223</v>
      </c>
      <c r="E198" s="91" t="s">
        <v>4</v>
      </c>
      <c r="F198" s="84" t="s">
        <v>387</v>
      </c>
      <c r="G198" s="32"/>
      <c r="H198" s="28"/>
      <c r="I198" s="32"/>
      <c r="J198" s="410"/>
      <c r="K198" s="153">
        <f>K199</f>
        <v>333.33000000000004</v>
      </c>
    </row>
    <row r="199" spans="2:11" s="201" customFormat="1" ht="21.75" customHeight="1">
      <c r="B199" s="9" t="s">
        <v>70</v>
      </c>
      <c r="C199" s="54" t="s">
        <v>7</v>
      </c>
      <c r="D199" s="54" t="s">
        <v>223</v>
      </c>
      <c r="E199" s="54" t="s">
        <v>4</v>
      </c>
      <c r="F199" s="54" t="s">
        <v>387</v>
      </c>
      <c r="G199" s="32" t="s">
        <v>246</v>
      </c>
      <c r="H199" s="28" t="s">
        <v>17</v>
      </c>
      <c r="I199" s="32" t="s">
        <v>4</v>
      </c>
      <c r="J199" s="410">
        <v>610</v>
      </c>
      <c r="K199" s="153">
        <f>'Приложение 6 2021 год'!K174</f>
        <v>333.33000000000004</v>
      </c>
    </row>
    <row r="200" spans="2:11" s="201" customFormat="1" ht="33.75" customHeight="1">
      <c r="B200" s="31" t="s">
        <v>227</v>
      </c>
      <c r="C200" s="140" t="s">
        <v>7</v>
      </c>
      <c r="D200" s="141" t="s">
        <v>223</v>
      </c>
      <c r="E200" s="141" t="s">
        <v>7</v>
      </c>
      <c r="F200" s="142" t="s">
        <v>53</v>
      </c>
      <c r="G200" s="32"/>
      <c r="H200" s="28"/>
      <c r="I200" s="32"/>
      <c r="J200" s="410"/>
      <c r="K200" s="153">
        <f>K201+K203</f>
        <v>4607.8</v>
      </c>
    </row>
    <row r="201" spans="2:11" s="201" customFormat="1" ht="33" customHeight="1">
      <c r="B201" s="31" t="s">
        <v>228</v>
      </c>
      <c r="C201" s="236" t="s">
        <v>7</v>
      </c>
      <c r="D201" s="237" t="s">
        <v>223</v>
      </c>
      <c r="E201" s="237" t="s">
        <v>7</v>
      </c>
      <c r="F201" s="238" t="s">
        <v>226</v>
      </c>
      <c r="G201" s="32"/>
      <c r="H201" s="28"/>
      <c r="I201" s="32"/>
      <c r="J201" s="410"/>
      <c r="K201" s="153">
        <f>K202</f>
        <v>3526.9</v>
      </c>
    </row>
    <row r="202" spans="2:11" s="201" customFormat="1" ht="15" customHeight="1">
      <c r="B202" s="31" t="s">
        <v>70</v>
      </c>
      <c r="C202" s="71" t="s">
        <v>7</v>
      </c>
      <c r="D202" s="72" t="s">
        <v>223</v>
      </c>
      <c r="E202" s="72" t="s">
        <v>7</v>
      </c>
      <c r="F202" s="73" t="s">
        <v>226</v>
      </c>
      <c r="G202" s="32" t="s">
        <v>246</v>
      </c>
      <c r="H202" s="28" t="s">
        <v>17</v>
      </c>
      <c r="I202" s="32" t="s">
        <v>13</v>
      </c>
      <c r="J202" s="410">
        <v>610</v>
      </c>
      <c r="K202" s="153">
        <f>'Приложение 6 2021 год'!K197</f>
        <v>3526.9</v>
      </c>
    </row>
    <row r="203" spans="2:11" s="201" customFormat="1" ht="55.5" customHeight="1">
      <c r="B203" s="39" t="s">
        <v>298</v>
      </c>
      <c r="C203" s="71" t="s">
        <v>7</v>
      </c>
      <c r="D203" s="72" t="s">
        <v>223</v>
      </c>
      <c r="E203" s="72" t="s">
        <v>7</v>
      </c>
      <c r="F203" s="73" t="s">
        <v>299</v>
      </c>
      <c r="G203" s="32"/>
      <c r="H203" s="28"/>
      <c r="I203" s="32"/>
      <c r="J203" s="410"/>
      <c r="K203" s="153">
        <f>K204+K205</f>
        <v>1080.9</v>
      </c>
    </row>
    <row r="204" spans="2:11" s="201" customFormat="1" ht="20.25" customHeight="1">
      <c r="B204" s="39" t="s">
        <v>70</v>
      </c>
      <c r="C204" s="71" t="s">
        <v>7</v>
      </c>
      <c r="D204" s="72" t="s">
        <v>223</v>
      </c>
      <c r="E204" s="72" t="s">
        <v>7</v>
      </c>
      <c r="F204" s="73" t="s">
        <v>299</v>
      </c>
      <c r="G204" s="32" t="s">
        <v>246</v>
      </c>
      <c r="H204" s="28" t="s">
        <v>17</v>
      </c>
      <c r="I204" s="32" t="s">
        <v>4</v>
      </c>
      <c r="J204" s="410">
        <v>610</v>
      </c>
      <c r="K204" s="153">
        <f>'Приложение 6 2021 год'!K177</f>
        <v>648.8</v>
      </c>
    </row>
    <row r="205" spans="2:11" s="201" customFormat="1" ht="26.25" customHeight="1">
      <c r="B205" s="156" t="s">
        <v>70</v>
      </c>
      <c r="C205" s="208" t="s">
        <v>7</v>
      </c>
      <c r="D205" s="141" t="s">
        <v>223</v>
      </c>
      <c r="E205" s="141" t="s">
        <v>7</v>
      </c>
      <c r="F205" s="209" t="s">
        <v>299</v>
      </c>
      <c r="G205" s="28" t="s">
        <v>246</v>
      </c>
      <c r="H205" s="28" t="s">
        <v>17</v>
      </c>
      <c r="I205" s="32" t="s">
        <v>13</v>
      </c>
      <c r="J205" s="410">
        <v>610</v>
      </c>
      <c r="K205" s="153">
        <f>'Приложение 6 2021 год'!K199</f>
        <v>432.1</v>
      </c>
    </row>
    <row r="206" spans="2:11" s="201" customFormat="1" ht="84.75" customHeight="1">
      <c r="B206" s="229" t="s">
        <v>580</v>
      </c>
      <c r="C206" s="71" t="s">
        <v>7</v>
      </c>
      <c r="D206" s="72" t="s">
        <v>223</v>
      </c>
      <c r="E206" s="72" t="s">
        <v>11</v>
      </c>
      <c r="F206" s="73" t="s">
        <v>53</v>
      </c>
      <c r="G206" s="310"/>
      <c r="H206" s="28"/>
      <c r="I206" s="32"/>
      <c r="J206" s="410"/>
      <c r="K206" s="153">
        <f>K207</f>
        <v>987.7</v>
      </c>
    </row>
    <row r="207" spans="2:11" s="201" customFormat="1" ht="93" customHeight="1">
      <c r="B207" s="56" t="s">
        <v>450</v>
      </c>
      <c r="C207" s="224" t="s">
        <v>7</v>
      </c>
      <c r="D207" s="224" t="s">
        <v>223</v>
      </c>
      <c r="E207" s="224" t="s">
        <v>11</v>
      </c>
      <c r="F207" s="224" t="s">
        <v>444</v>
      </c>
      <c r="G207" s="144"/>
      <c r="H207" s="28"/>
      <c r="I207" s="32"/>
      <c r="J207" s="410"/>
      <c r="K207" s="153">
        <f>K208</f>
        <v>987.7</v>
      </c>
    </row>
    <row r="208" spans="2:11" s="201" customFormat="1" ht="26.25" customHeight="1">
      <c r="B208" s="31" t="s">
        <v>70</v>
      </c>
      <c r="C208" s="140" t="s">
        <v>7</v>
      </c>
      <c r="D208" s="141" t="s">
        <v>223</v>
      </c>
      <c r="E208" s="141" t="s">
        <v>11</v>
      </c>
      <c r="F208" s="142" t="s">
        <v>444</v>
      </c>
      <c r="G208" s="150" t="s">
        <v>246</v>
      </c>
      <c r="H208" s="28" t="s">
        <v>17</v>
      </c>
      <c r="I208" s="32" t="s">
        <v>4</v>
      </c>
      <c r="J208" s="410">
        <v>610</v>
      </c>
      <c r="K208" s="153">
        <f>'Приложение 6 2021 год'!K180</f>
        <v>987.7</v>
      </c>
    </row>
    <row r="209" spans="2:11" s="201" customFormat="1" ht="26.25" customHeight="1">
      <c r="B209" s="31" t="s">
        <v>569</v>
      </c>
      <c r="C209" s="71" t="s">
        <v>7</v>
      </c>
      <c r="D209" s="72" t="s">
        <v>223</v>
      </c>
      <c r="E209" s="72" t="s">
        <v>13</v>
      </c>
      <c r="F209" s="73" t="s">
        <v>53</v>
      </c>
      <c r="G209" s="150"/>
      <c r="H209" s="28"/>
      <c r="I209" s="32"/>
      <c r="J209" s="410"/>
      <c r="K209" s="153">
        <f>K210</f>
        <v>6947.14</v>
      </c>
    </row>
    <row r="210" spans="2:11" s="201" customFormat="1" ht="26.25" customHeight="1">
      <c r="B210" s="31" t="s">
        <v>370</v>
      </c>
      <c r="C210" s="71" t="s">
        <v>7</v>
      </c>
      <c r="D210" s="72" t="s">
        <v>223</v>
      </c>
      <c r="E210" s="72" t="s">
        <v>13</v>
      </c>
      <c r="F210" s="73" t="s">
        <v>226</v>
      </c>
      <c r="G210" s="150"/>
      <c r="H210" s="28"/>
      <c r="I210" s="32"/>
      <c r="J210" s="410"/>
      <c r="K210" s="153">
        <f>K211</f>
        <v>6947.14</v>
      </c>
    </row>
    <row r="211" spans="2:11" s="201" customFormat="1" ht="66" customHeight="1">
      <c r="B211" s="397" t="s">
        <v>571</v>
      </c>
      <c r="C211" s="71" t="s">
        <v>7</v>
      </c>
      <c r="D211" s="72" t="s">
        <v>223</v>
      </c>
      <c r="E211" s="72" t="s">
        <v>13</v>
      </c>
      <c r="F211" s="73" t="s">
        <v>570</v>
      </c>
      <c r="G211" s="150"/>
      <c r="H211" s="28"/>
      <c r="I211" s="32"/>
      <c r="J211" s="410"/>
      <c r="K211" s="153">
        <f>K212</f>
        <v>6947.14</v>
      </c>
    </row>
    <row r="212" spans="2:11" s="201" customFormat="1" ht="26.25" customHeight="1">
      <c r="B212" s="116" t="s">
        <v>63</v>
      </c>
      <c r="C212" s="71" t="s">
        <v>7</v>
      </c>
      <c r="D212" s="72" t="s">
        <v>223</v>
      </c>
      <c r="E212" s="72" t="s">
        <v>13</v>
      </c>
      <c r="F212" s="73" t="s">
        <v>570</v>
      </c>
      <c r="G212" s="150" t="s">
        <v>260</v>
      </c>
      <c r="H212" s="28" t="s">
        <v>17</v>
      </c>
      <c r="I212" s="32" t="s">
        <v>7</v>
      </c>
      <c r="J212" s="410">
        <v>240</v>
      </c>
      <c r="K212" s="153">
        <f>'Приложение 6 2021 год'!K467</f>
        <v>6947.14</v>
      </c>
    </row>
    <row r="213" spans="2:11" s="201" customFormat="1" ht="29.25" customHeight="1">
      <c r="B213" s="184" t="s">
        <v>377</v>
      </c>
      <c r="C213" s="208" t="s">
        <v>7</v>
      </c>
      <c r="D213" s="141" t="s">
        <v>223</v>
      </c>
      <c r="E213" s="141" t="s">
        <v>33</v>
      </c>
      <c r="F213" s="209" t="s">
        <v>53</v>
      </c>
      <c r="G213" s="32"/>
      <c r="H213" s="28"/>
      <c r="I213" s="32"/>
      <c r="J213" s="410"/>
      <c r="K213" s="153">
        <f>K214</f>
        <v>566.3</v>
      </c>
    </row>
    <row r="214" spans="2:11" s="201" customFormat="1" ht="32.25" customHeight="1">
      <c r="B214" s="184" t="s">
        <v>378</v>
      </c>
      <c r="C214" s="208" t="s">
        <v>7</v>
      </c>
      <c r="D214" s="141" t="s">
        <v>223</v>
      </c>
      <c r="E214" s="141" t="s">
        <v>33</v>
      </c>
      <c r="F214" s="209" t="s">
        <v>226</v>
      </c>
      <c r="G214" s="32"/>
      <c r="H214" s="28"/>
      <c r="I214" s="32"/>
      <c r="J214" s="410"/>
      <c r="K214" s="153">
        <f>K215</f>
        <v>566.3</v>
      </c>
    </row>
    <row r="215" spans="2:11" s="201" customFormat="1" ht="21" customHeight="1">
      <c r="B215" s="184" t="s">
        <v>70</v>
      </c>
      <c r="C215" s="208" t="s">
        <v>7</v>
      </c>
      <c r="D215" s="141" t="s">
        <v>223</v>
      </c>
      <c r="E215" s="141" t="s">
        <v>33</v>
      </c>
      <c r="F215" s="209" t="s">
        <v>226</v>
      </c>
      <c r="G215" s="32" t="s">
        <v>246</v>
      </c>
      <c r="H215" s="28" t="s">
        <v>17</v>
      </c>
      <c r="I215" s="32" t="s">
        <v>7</v>
      </c>
      <c r="J215" s="410">
        <v>610</v>
      </c>
      <c r="K215" s="153">
        <f>'Приложение 6 2021 год'!K191</f>
        <v>566.3</v>
      </c>
    </row>
    <row r="216" spans="2:11" s="201" customFormat="1" ht="29.25" customHeight="1">
      <c r="B216" s="343" t="s">
        <v>204</v>
      </c>
      <c r="C216" s="71" t="s">
        <v>7</v>
      </c>
      <c r="D216" s="72" t="s">
        <v>205</v>
      </c>
      <c r="E216" s="72" t="s">
        <v>5</v>
      </c>
      <c r="F216" s="73" t="s">
        <v>53</v>
      </c>
      <c r="G216" s="32"/>
      <c r="H216" s="28"/>
      <c r="I216" s="32"/>
      <c r="J216" s="410"/>
      <c r="K216" s="153">
        <f>K217</f>
        <v>2555</v>
      </c>
    </row>
    <row r="217" spans="2:11" s="201" customFormat="1" ht="54.75" customHeight="1">
      <c r="B217" s="229" t="s">
        <v>206</v>
      </c>
      <c r="C217" s="224" t="s">
        <v>7</v>
      </c>
      <c r="D217" s="224" t="s">
        <v>205</v>
      </c>
      <c r="E217" s="224" t="s">
        <v>4</v>
      </c>
      <c r="F217" s="224" t="s">
        <v>53</v>
      </c>
      <c r="G217" s="32"/>
      <c r="H217" s="28"/>
      <c r="I217" s="32"/>
      <c r="J217" s="259"/>
      <c r="K217" s="158">
        <f>K218+K222</f>
        <v>2555</v>
      </c>
    </row>
    <row r="218" spans="2:11" s="201" customFormat="1" ht="30" customHeight="1">
      <c r="B218" s="31" t="s">
        <v>187</v>
      </c>
      <c r="C218" s="72" t="s">
        <v>7</v>
      </c>
      <c r="D218" s="72" t="s">
        <v>205</v>
      </c>
      <c r="E218" s="72" t="s">
        <v>4</v>
      </c>
      <c r="F218" s="72" t="s">
        <v>207</v>
      </c>
      <c r="G218" s="32"/>
      <c r="H218" s="32"/>
      <c r="I218" s="32"/>
      <c r="J218" s="259"/>
      <c r="K218" s="158">
        <f>K219+K220+K221</f>
        <v>2080</v>
      </c>
    </row>
    <row r="219" spans="2:11" s="201" customFormat="1" ht="27.75" customHeight="1">
      <c r="B219" s="229" t="s">
        <v>58</v>
      </c>
      <c r="C219" s="224" t="s">
        <v>7</v>
      </c>
      <c r="D219" s="224" t="s">
        <v>205</v>
      </c>
      <c r="E219" s="224" t="s">
        <v>4</v>
      </c>
      <c r="F219" s="224" t="s">
        <v>207</v>
      </c>
      <c r="G219" s="32" t="s">
        <v>246</v>
      </c>
      <c r="H219" s="32" t="s">
        <v>33</v>
      </c>
      <c r="I219" s="32" t="s">
        <v>11</v>
      </c>
      <c r="J219" s="410">
        <v>120</v>
      </c>
      <c r="K219" s="153">
        <f>'Приложение 6 2021 год'!K154</f>
        <v>1820</v>
      </c>
    </row>
    <row r="220" spans="2:11" s="201" customFormat="1" ht="28.5" customHeight="1">
      <c r="B220" s="56" t="s">
        <v>197</v>
      </c>
      <c r="C220" s="71" t="s">
        <v>7</v>
      </c>
      <c r="D220" s="72" t="s">
        <v>205</v>
      </c>
      <c r="E220" s="72" t="s">
        <v>4</v>
      </c>
      <c r="F220" s="72" t="s">
        <v>207</v>
      </c>
      <c r="G220" s="32" t="s">
        <v>246</v>
      </c>
      <c r="H220" s="32" t="s">
        <v>33</v>
      </c>
      <c r="I220" s="32" t="s">
        <v>11</v>
      </c>
      <c r="J220" s="410">
        <v>240</v>
      </c>
      <c r="K220" s="153">
        <f>'Приложение 6 2021 год'!K155</f>
        <v>250</v>
      </c>
    </row>
    <row r="221" spans="2:11" s="201" customFormat="1" ht="22.5" customHeight="1">
      <c r="B221" s="31" t="s">
        <v>65</v>
      </c>
      <c r="C221" s="71" t="s">
        <v>7</v>
      </c>
      <c r="D221" s="72" t="s">
        <v>205</v>
      </c>
      <c r="E221" s="72" t="s">
        <v>4</v>
      </c>
      <c r="F221" s="72" t="s">
        <v>207</v>
      </c>
      <c r="G221" s="32" t="s">
        <v>246</v>
      </c>
      <c r="H221" s="32" t="s">
        <v>33</v>
      </c>
      <c r="I221" s="32" t="s">
        <v>11</v>
      </c>
      <c r="J221" s="259">
        <v>850</v>
      </c>
      <c r="K221" s="153">
        <f>'Приложение 6 2021 год'!K156</f>
        <v>10</v>
      </c>
    </row>
    <row r="222" spans="2:11" s="201" customFormat="1" ht="52.5" customHeight="1">
      <c r="B222" s="156" t="s">
        <v>298</v>
      </c>
      <c r="C222" s="71" t="s">
        <v>7</v>
      </c>
      <c r="D222" s="72" t="s">
        <v>205</v>
      </c>
      <c r="E222" s="72" t="s">
        <v>4</v>
      </c>
      <c r="F222" s="72" t="s">
        <v>299</v>
      </c>
      <c r="G222" s="32"/>
      <c r="H222" s="32"/>
      <c r="I222" s="32"/>
      <c r="J222" s="259"/>
      <c r="K222" s="153">
        <f>K223</f>
        <v>475</v>
      </c>
    </row>
    <row r="223" spans="2:11" s="201" customFormat="1" ht="27.75" customHeight="1">
      <c r="B223" s="184" t="s">
        <v>58</v>
      </c>
      <c r="C223" s="71" t="s">
        <v>7</v>
      </c>
      <c r="D223" s="72" t="s">
        <v>205</v>
      </c>
      <c r="E223" s="72" t="s">
        <v>4</v>
      </c>
      <c r="F223" s="72" t="s">
        <v>299</v>
      </c>
      <c r="G223" s="32" t="s">
        <v>246</v>
      </c>
      <c r="H223" s="32" t="s">
        <v>33</v>
      </c>
      <c r="I223" s="32" t="s">
        <v>11</v>
      </c>
      <c r="J223" s="259">
        <v>120</v>
      </c>
      <c r="K223" s="153">
        <f>'Приложение 6 2021 год'!K158</f>
        <v>475</v>
      </c>
    </row>
    <row r="224" spans="1:11" s="201" customFormat="1" ht="41.25" customHeight="1">
      <c r="A224" s="326"/>
      <c r="B224" s="328" t="s">
        <v>355</v>
      </c>
      <c r="C224" s="270" t="s">
        <v>137</v>
      </c>
      <c r="D224" s="270" t="s">
        <v>52</v>
      </c>
      <c r="E224" s="270" t="s">
        <v>5</v>
      </c>
      <c r="F224" s="271" t="s">
        <v>53</v>
      </c>
      <c r="G224" s="261"/>
      <c r="H224" s="261"/>
      <c r="I224" s="261"/>
      <c r="J224" s="272"/>
      <c r="K224" s="92">
        <f>K225</f>
        <v>1917.7</v>
      </c>
    </row>
    <row r="225" spans="2:11" s="201" customFormat="1" ht="37.5" customHeight="1">
      <c r="B225" s="327" t="s">
        <v>581</v>
      </c>
      <c r="C225" s="59" t="s">
        <v>137</v>
      </c>
      <c r="D225" s="59" t="s">
        <v>52</v>
      </c>
      <c r="E225" s="59" t="s">
        <v>7</v>
      </c>
      <c r="F225" s="59" t="s">
        <v>53</v>
      </c>
      <c r="G225" s="32"/>
      <c r="H225" s="32"/>
      <c r="I225" s="32"/>
      <c r="J225" s="193"/>
      <c r="K225" s="75">
        <f>K226</f>
        <v>1917.7</v>
      </c>
    </row>
    <row r="226" spans="2:11" s="201" customFormat="1" ht="37.5" customHeight="1">
      <c r="B226" s="31" t="s">
        <v>138</v>
      </c>
      <c r="C226" s="57" t="s">
        <v>137</v>
      </c>
      <c r="D226" s="58" t="s">
        <v>52</v>
      </c>
      <c r="E226" s="58" t="s">
        <v>275</v>
      </c>
      <c r="F226" s="28" t="s">
        <v>276</v>
      </c>
      <c r="G226" s="32" t="s">
        <v>260</v>
      </c>
      <c r="H226" s="32" t="s">
        <v>13</v>
      </c>
      <c r="I226" s="32" t="s">
        <v>9</v>
      </c>
      <c r="J226" s="193"/>
      <c r="K226" s="75">
        <f>K227</f>
        <v>1917.7</v>
      </c>
    </row>
    <row r="227" spans="2:11" s="201" customFormat="1" ht="36" customHeight="1">
      <c r="B227" s="31" t="s">
        <v>63</v>
      </c>
      <c r="C227" s="59" t="s">
        <v>137</v>
      </c>
      <c r="D227" s="59" t="s">
        <v>52</v>
      </c>
      <c r="E227" s="59" t="s">
        <v>275</v>
      </c>
      <c r="F227" s="59" t="s">
        <v>276</v>
      </c>
      <c r="G227" s="32" t="s">
        <v>260</v>
      </c>
      <c r="H227" s="32" t="s">
        <v>13</v>
      </c>
      <c r="I227" s="32" t="s">
        <v>9</v>
      </c>
      <c r="J227" s="193">
        <v>240</v>
      </c>
      <c r="K227" s="75">
        <f>'Приложение 6 2021 год'!K397</f>
        <v>1917.7</v>
      </c>
    </row>
    <row r="228" spans="2:11" s="201" customFormat="1" ht="46.5" customHeight="1">
      <c r="B228" s="273" t="s">
        <v>287</v>
      </c>
      <c r="C228" s="269" t="s">
        <v>344</v>
      </c>
      <c r="D228" s="270" t="s">
        <v>52</v>
      </c>
      <c r="E228" s="270" t="s">
        <v>5</v>
      </c>
      <c r="F228" s="270" t="s">
        <v>53</v>
      </c>
      <c r="G228" s="193"/>
      <c r="H228" s="193"/>
      <c r="I228" s="193"/>
      <c r="J228" s="193"/>
      <c r="K228" s="92">
        <f>K233+K237+K229</f>
        <v>3503.15</v>
      </c>
    </row>
    <row r="229" spans="2:11" s="201" customFormat="1" ht="58.5" customHeight="1">
      <c r="B229" s="342" t="s">
        <v>292</v>
      </c>
      <c r="C229" s="121" t="s">
        <v>344</v>
      </c>
      <c r="D229" s="121" t="s">
        <v>55</v>
      </c>
      <c r="E229" s="121" t="s">
        <v>5</v>
      </c>
      <c r="F229" s="122" t="s">
        <v>53</v>
      </c>
      <c r="G229" s="193"/>
      <c r="H229" s="193"/>
      <c r="I229" s="274"/>
      <c r="J229" s="193"/>
      <c r="K229" s="75">
        <f>K230</f>
        <v>2142</v>
      </c>
    </row>
    <row r="230" spans="2:11" s="201" customFormat="1" ht="36" customHeight="1">
      <c r="B230" s="184" t="s">
        <v>293</v>
      </c>
      <c r="C230" s="59" t="s">
        <v>344</v>
      </c>
      <c r="D230" s="59" t="s">
        <v>55</v>
      </c>
      <c r="E230" s="59" t="s">
        <v>4</v>
      </c>
      <c r="F230" s="59" t="s">
        <v>53</v>
      </c>
      <c r="G230" s="193"/>
      <c r="H230" s="193"/>
      <c r="I230" s="274"/>
      <c r="J230" s="193"/>
      <c r="K230" s="75">
        <f>K231</f>
        <v>2142</v>
      </c>
    </row>
    <row r="231" spans="2:11" s="201" customFormat="1" ht="36" customHeight="1">
      <c r="B231" s="275" t="s">
        <v>428</v>
      </c>
      <c r="C231" s="58" t="s">
        <v>344</v>
      </c>
      <c r="D231" s="58" t="s">
        <v>55</v>
      </c>
      <c r="E231" s="58" t="s">
        <v>4</v>
      </c>
      <c r="F231" s="28" t="s">
        <v>432</v>
      </c>
      <c r="G231" s="193"/>
      <c r="H231" s="193"/>
      <c r="I231" s="274"/>
      <c r="J231" s="193"/>
      <c r="K231" s="75">
        <f>K232</f>
        <v>2142</v>
      </c>
    </row>
    <row r="232" spans="2:11" s="201" customFormat="1" ht="36" customHeight="1">
      <c r="B232" s="56" t="s">
        <v>218</v>
      </c>
      <c r="C232" s="57" t="s">
        <v>344</v>
      </c>
      <c r="D232" s="58" t="s">
        <v>55</v>
      </c>
      <c r="E232" s="58" t="s">
        <v>4</v>
      </c>
      <c r="F232" s="28" t="s">
        <v>432</v>
      </c>
      <c r="G232" s="193">
        <v>116</v>
      </c>
      <c r="H232" s="193">
        <v>10</v>
      </c>
      <c r="I232" s="32" t="s">
        <v>9</v>
      </c>
      <c r="J232" s="193">
        <v>320</v>
      </c>
      <c r="K232" s="75">
        <f>'Приложение 6 2021 год'!K445</f>
        <v>2142</v>
      </c>
    </row>
    <row r="233" spans="2:11" s="201" customFormat="1" ht="48" customHeight="1">
      <c r="B233" s="342" t="s">
        <v>288</v>
      </c>
      <c r="C233" s="57" t="s">
        <v>344</v>
      </c>
      <c r="D233" s="58" t="s">
        <v>62</v>
      </c>
      <c r="E233" s="58" t="s">
        <v>5</v>
      </c>
      <c r="F233" s="58" t="s">
        <v>53</v>
      </c>
      <c r="G233" s="193"/>
      <c r="H233" s="32"/>
      <c r="I233" s="57"/>
      <c r="J233" s="193"/>
      <c r="K233" s="75">
        <f>K234</f>
        <v>110</v>
      </c>
    </row>
    <row r="234" spans="2:11" s="201" customFormat="1" ht="36" customHeight="1">
      <c r="B234" s="276" t="s">
        <v>289</v>
      </c>
      <c r="C234" s="57" t="s">
        <v>344</v>
      </c>
      <c r="D234" s="58" t="s">
        <v>62</v>
      </c>
      <c r="E234" s="58" t="s">
        <v>7</v>
      </c>
      <c r="F234" s="58" t="s">
        <v>53</v>
      </c>
      <c r="G234" s="193"/>
      <c r="H234" s="32"/>
      <c r="I234" s="57"/>
      <c r="J234" s="193"/>
      <c r="K234" s="75">
        <f>K235</f>
        <v>110</v>
      </c>
    </row>
    <row r="235" spans="2:11" s="201" customFormat="1" ht="19.5" customHeight="1">
      <c r="B235" s="31" t="s">
        <v>109</v>
      </c>
      <c r="C235" s="57" t="s">
        <v>344</v>
      </c>
      <c r="D235" s="58" t="s">
        <v>62</v>
      </c>
      <c r="E235" s="58" t="s">
        <v>7</v>
      </c>
      <c r="F235" s="28" t="s">
        <v>108</v>
      </c>
      <c r="G235" s="193"/>
      <c r="H235" s="32"/>
      <c r="I235" s="57"/>
      <c r="J235" s="193"/>
      <c r="K235" s="75">
        <f>K236</f>
        <v>110</v>
      </c>
    </row>
    <row r="236" spans="2:11" s="201" customFormat="1" ht="36" customHeight="1">
      <c r="B236" s="277" t="s">
        <v>63</v>
      </c>
      <c r="C236" s="57" t="s">
        <v>344</v>
      </c>
      <c r="D236" s="58" t="s">
        <v>62</v>
      </c>
      <c r="E236" s="58" t="s">
        <v>7</v>
      </c>
      <c r="F236" s="28" t="s">
        <v>108</v>
      </c>
      <c r="G236" s="193">
        <v>116</v>
      </c>
      <c r="H236" s="32" t="s">
        <v>4</v>
      </c>
      <c r="I236" s="57" t="s">
        <v>19</v>
      </c>
      <c r="J236" s="193">
        <v>240</v>
      </c>
      <c r="K236" s="75">
        <f>'Приложение 6 2021 год'!K296</f>
        <v>110</v>
      </c>
    </row>
    <row r="237" spans="2:11" s="201" customFormat="1" ht="47.25" customHeight="1">
      <c r="B237" s="342" t="s">
        <v>290</v>
      </c>
      <c r="C237" s="57" t="s">
        <v>344</v>
      </c>
      <c r="D237" s="58" t="s">
        <v>3</v>
      </c>
      <c r="E237" s="58" t="s">
        <v>5</v>
      </c>
      <c r="F237" s="28" t="s">
        <v>53</v>
      </c>
      <c r="G237" s="278"/>
      <c r="H237" s="279"/>
      <c r="I237" s="279"/>
      <c r="J237" s="278"/>
      <c r="K237" s="75">
        <f>K238</f>
        <v>1251.15</v>
      </c>
    </row>
    <row r="238" spans="2:11" s="201" customFormat="1" ht="36" customHeight="1">
      <c r="B238" s="211" t="s">
        <v>291</v>
      </c>
      <c r="C238" s="57" t="s">
        <v>344</v>
      </c>
      <c r="D238" s="58" t="s">
        <v>3</v>
      </c>
      <c r="E238" s="58" t="s">
        <v>9</v>
      </c>
      <c r="F238" s="58" t="s">
        <v>53</v>
      </c>
      <c r="G238" s="280"/>
      <c r="H238" s="280"/>
      <c r="I238" s="280"/>
      <c r="J238" s="280"/>
      <c r="K238" s="281">
        <f>K239+K241+K243</f>
        <v>1251.15</v>
      </c>
    </row>
    <row r="239" spans="2:11" s="201" customFormat="1" ht="36" customHeight="1">
      <c r="B239" s="128" t="s">
        <v>540</v>
      </c>
      <c r="C239" s="59" t="s">
        <v>344</v>
      </c>
      <c r="D239" s="59" t="s">
        <v>3</v>
      </c>
      <c r="E239" s="59" t="s">
        <v>9</v>
      </c>
      <c r="F239" s="28" t="s">
        <v>429</v>
      </c>
      <c r="G239" s="282"/>
      <c r="H239" s="33"/>
      <c r="I239" s="33"/>
      <c r="J239" s="282"/>
      <c r="K239" s="75">
        <f>K240</f>
        <v>1086.15</v>
      </c>
    </row>
    <row r="240" spans="2:11" s="201" customFormat="1" ht="36" customHeight="1">
      <c r="B240" s="157" t="s">
        <v>63</v>
      </c>
      <c r="C240" s="57" t="s">
        <v>344</v>
      </c>
      <c r="D240" s="58" t="s">
        <v>3</v>
      </c>
      <c r="E240" s="58" t="s">
        <v>9</v>
      </c>
      <c r="F240" s="28" t="s">
        <v>429</v>
      </c>
      <c r="G240" s="282">
        <v>116</v>
      </c>
      <c r="H240" s="33" t="s">
        <v>4</v>
      </c>
      <c r="I240" s="33" t="s">
        <v>19</v>
      </c>
      <c r="J240" s="282">
        <v>240</v>
      </c>
      <c r="K240" s="75">
        <f>'Приложение 6 2021 год'!K300</f>
        <v>1086.15</v>
      </c>
    </row>
    <row r="241" spans="2:11" s="201" customFormat="1" ht="36" customHeight="1">
      <c r="B241" s="50" t="s">
        <v>539</v>
      </c>
      <c r="C241" s="57" t="s">
        <v>344</v>
      </c>
      <c r="D241" s="58" t="s">
        <v>3</v>
      </c>
      <c r="E241" s="58" t="s">
        <v>9</v>
      </c>
      <c r="F241" s="58" t="s">
        <v>360</v>
      </c>
      <c r="G241" s="193"/>
      <c r="H241" s="32"/>
      <c r="I241" s="32"/>
      <c r="J241" s="193"/>
      <c r="K241" s="75">
        <f>K242</f>
        <v>0</v>
      </c>
    </row>
    <row r="242" spans="2:11" s="201" customFormat="1" ht="36" customHeight="1">
      <c r="B242" s="9" t="s">
        <v>63</v>
      </c>
      <c r="C242" s="57" t="s">
        <v>344</v>
      </c>
      <c r="D242" s="58" t="s">
        <v>3</v>
      </c>
      <c r="E242" s="58" t="s">
        <v>9</v>
      </c>
      <c r="F242" s="28" t="s">
        <v>360</v>
      </c>
      <c r="G242" s="193">
        <v>116</v>
      </c>
      <c r="H242" s="32" t="s">
        <v>4</v>
      </c>
      <c r="I242" s="32" t="s">
        <v>19</v>
      </c>
      <c r="J242" s="193">
        <v>240</v>
      </c>
      <c r="K242" s="75">
        <f>'Приложение 6 2021 год'!K302</f>
        <v>0</v>
      </c>
    </row>
    <row r="243" spans="2:11" s="201" customFormat="1" ht="69.75" customHeight="1">
      <c r="B243" s="9" t="s">
        <v>563</v>
      </c>
      <c r="C243" s="51" t="s">
        <v>344</v>
      </c>
      <c r="D243" s="51" t="s">
        <v>3</v>
      </c>
      <c r="E243" s="51" t="s">
        <v>9</v>
      </c>
      <c r="F243" s="151" t="s">
        <v>561</v>
      </c>
      <c r="G243" s="394"/>
      <c r="H243" s="32"/>
      <c r="I243" s="32"/>
      <c r="J243" s="282"/>
      <c r="K243" s="75">
        <f>K244</f>
        <v>165</v>
      </c>
    </row>
    <row r="244" spans="2:11" s="201" customFormat="1" ht="20.25" customHeight="1">
      <c r="B244" s="48" t="s">
        <v>70</v>
      </c>
      <c r="C244" s="400" t="s">
        <v>344</v>
      </c>
      <c r="D244" s="401" t="s">
        <v>3</v>
      </c>
      <c r="E244" s="401" t="s">
        <v>9</v>
      </c>
      <c r="F244" s="402" t="s">
        <v>561</v>
      </c>
      <c r="G244" s="394">
        <v>546</v>
      </c>
      <c r="H244" s="32" t="s">
        <v>30</v>
      </c>
      <c r="I244" s="32" t="s">
        <v>7</v>
      </c>
      <c r="J244" s="282">
        <v>610</v>
      </c>
      <c r="K244" s="75">
        <f>'Приложение 6 2021 год'!K606</f>
        <v>165</v>
      </c>
    </row>
    <row r="245" spans="2:11" s="201" customFormat="1" ht="37.5" customHeight="1">
      <c r="B245" s="189" t="s">
        <v>308</v>
      </c>
      <c r="C245" s="330" t="s">
        <v>439</v>
      </c>
      <c r="D245" s="331" t="s">
        <v>52</v>
      </c>
      <c r="E245" s="331" t="s">
        <v>5</v>
      </c>
      <c r="F245" s="332" t="s">
        <v>53</v>
      </c>
      <c r="G245" s="329"/>
      <c r="H245" s="261"/>
      <c r="I245" s="261"/>
      <c r="J245" s="263"/>
      <c r="K245" s="92">
        <f>K246+K258</f>
        <v>47017.1</v>
      </c>
    </row>
    <row r="246" spans="2:11" s="201" customFormat="1" ht="31.5" customHeight="1">
      <c r="B246" s="348" t="s">
        <v>229</v>
      </c>
      <c r="C246" s="321" t="s">
        <v>439</v>
      </c>
      <c r="D246" s="121" t="s">
        <v>62</v>
      </c>
      <c r="E246" s="121" t="s">
        <v>5</v>
      </c>
      <c r="F246" s="243" t="s">
        <v>53</v>
      </c>
      <c r="G246" s="266"/>
      <c r="H246" s="264"/>
      <c r="I246" s="265"/>
      <c r="J246" s="265"/>
      <c r="K246" s="75">
        <f>K247+K252</f>
        <v>40328.5</v>
      </c>
    </row>
    <row r="247" spans="2:11" s="201" customFormat="1" ht="47.25" customHeight="1">
      <c r="B247" s="128" t="s">
        <v>310</v>
      </c>
      <c r="C247" s="59" t="s">
        <v>439</v>
      </c>
      <c r="D247" s="59" t="s">
        <v>62</v>
      </c>
      <c r="E247" s="59" t="s">
        <v>4</v>
      </c>
      <c r="F247" s="59" t="s">
        <v>53</v>
      </c>
      <c r="G247" s="264"/>
      <c r="H247" s="264"/>
      <c r="I247" s="265"/>
      <c r="J247" s="265"/>
      <c r="K247" s="75">
        <f>K248+K250</f>
        <v>16431</v>
      </c>
    </row>
    <row r="248" spans="2:11" s="201" customFormat="1" ht="29.25" customHeight="1">
      <c r="B248" s="117" t="s">
        <v>230</v>
      </c>
      <c r="C248" s="321" t="s">
        <v>439</v>
      </c>
      <c r="D248" s="121" t="s">
        <v>62</v>
      </c>
      <c r="E248" s="121" t="s">
        <v>4</v>
      </c>
      <c r="F248" s="243" t="s">
        <v>231</v>
      </c>
      <c r="G248" s="297"/>
      <c r="H248" s="406"/>
      <c r="I248" s="32"/>
      <c r="J248" s="32"/>
      <c r="K248" s="75">
        <f>K249</f>
        <v>13092.6</v>
      </c>
    </row>
    <row r="249" spans="2:11" s="201" customFormat="1" ht="15" customHeight="1">
      <c r="B249" s="9" t="s">
        <v>232</v>
      </c>
      <c r="C249" s="59" t="s">
        <v>439</v>
      </c>
      <c r="D249" s="59" t="s">
        <v>62</v>
      </c>
      <c r="E249" s="59" t="s">
        <v>4</v>
      </c>
      <c r="F249" s="59" t="s">
        <v>231</v>
      </c>
      <c r="G249" s="406">
        <v>555</v>
      </c>
      <c r="H249" s="406">
        <v>14</v>
      </c>
      <c r="I249" s="32" t="s">
        <v>4</v>
      </c>
      <c r="J249" s="32" t="s">
        <v>233</v>
      </c>
      <c r="K249" s="75">
        <f>'Приложение 6 2021 год'!K724</f>
        <v>13092.6</v>
      </c>
    </row>
    <row r="250" spans="2:11" s="201" customFormat="1" ht="93.75" customHeight="1">
      <c r="B250" s="69" t="s">
        <v>234</v>
      </c>
      <c r="C250" s="321" t="s">
        <v>439</v>
      </c>
      <c r="D250" s="121" t="s">
        <v>62</v>
      </c>
      <c r="E250" s="121" t="s">
        <v>4</v>
      </c>
      <c r="F250" s="243" t="s">
        <v>235</v>
      </c>
      <c r="G250" s="297"/>
      <c r="H250" s="406"/>
      <c r="I250" s="32"/>
      <c r="J250" s="32"/>
      <c r="K250" s="75">
        <f>K251</f>
        <v>3338.4</v>
      </c>
    </row>
    <row r="251" spans="2:11" s="201" customFormat="1" ht="17.25" customHeight="1">
      <c r="B251" s="31" t="s">
        <v>232</v>
      </c>
      <c r="C251" s="59" t="s">
        <v>439</v>
      </c>
      <c r="D251" s="59" t="s">
        <v>62</v>
      </c>
      <c r="E251" s="59" t="s">
        <v>4</v>
      </c>
      <c r="F251" s="59" t="s">
        <v>235</v>
      </c>
      <c r="G251" s="406">
        <v>555</v>
      </c>
      <c r="H251" s="406">
        <v>14</v>
      </c>
      <c r="I251" s="255" t="s">
        <v>4</v>
      </c>
      <c r="J251" s="406">
        <v>510</v>
      </c>
      <c r="K251" s="75">
        <f>'Приложение 6 2021 год'!K726</f>
        <v>3338.4</v>
      </c>
    </row>
    <row r="252" spans="2:11" s="201" customFormat="1" ht="43.5" customHeight="1">
      <c r="B252" s="211" t="s">
        <v>311</v>
      </c>
      <c r="C252" s="321" t="s">
        <v>439</v>
      </c>
      <c r="D252" s="121" t="s">
        <v>62</v>
      </c>
      <c r="E252" s="121" t="s">
        <v>7</v>
      </c>
      <c r="F252" s="243" t="s">
        <v>53</v>
      </c>
      <c r="G252" s="297"/>
      <c r="H252" s="406"/>
      <c r="I252" s="255"/>
      <c r="J252" s="406"/>
      <c r="K252" s="75">
        <f>K253+K255</f>
        <v>23897.5</v>
      </c>
    </row>
    <row r="253" spans="2:11" s="201" customFormat="1" ht="33" customHeight="1">
      <c r="B253" s="128" t="s">
        <v>236</v>
      </c>
      <c r="C253" s="59" t="s">
        <v>439</v>
      </c>
      <c r="D253" s="59" t="s">
        <v>62</v>
      </c>
      <c r="E253" s="59" t="s">
        <v>7</v>
      </c>
      <c r="F253" s="59" t="s">
        <v>237</v>
      </c>
      <c r="G253" s="406"/>
      <c r="H253" s="406"/>
      <c r="I253" s="255"/>
      <c r="J253" s="406"/>
      <c r="K253" s="75">
        <f>K254</f>
        <v>18630.5</v>
      </c>
    </row>
    <row r="254" spans="2:11" s="201" customFormat="1" ht="14.25" customHeight="1">
      <c r="B254" s="298" t="s">
        <v>232</v>
      </c>
      <c r="C254" s="321" t="s">
        <v>439</v>
      </c>
      <c r="D254" s="121" t="s">
        <v>62</v>
      </c>
      <c r="E254" s="121" t="s">
        <v>7</v>
      </c>
      <c r="F254" s="243" t="s">
        <v>237</v>
      </c>
      <c r="G254" s="297">
        <v>555</v>
      </c>
      <c r="H254" s="406">
        <v>14</v>
      </c>
      <c r="I254" s="255" t="s">
        <v>7</v>
      </c>
      <c r="J254" s="406">
        <v>510</v>
      </c>
      <c r="K254" s="75">
        <f>'Приложение 6 2021 год'!K732</f>
        <v>18630.5</v>
      </c>
    </row>
    <row r="255" spans="2:11" s="201" customFormat="1" ht="63" customHeight="1">
      <c r="B255" s="128" t="s">
        <v>312</v>
      </c>
      <c r="C255" s="59" t="s">
        <v>439</v>
      </c>
      <c r="D255" s="59" t="s">
        <v>62</v>
      </c>
      <c r="E255" s="59" t="s">
        <v>9</v>
      </c>
      <c r="F255" s="299" t="s">
        <v>53</v>
      </c>
      <c r="G255" s="406"/>
      <c r="H255" s="406"/>
      <c r="I255" s="255"/>
      <c r="J255" s="406"/>
      <c r="K255" s="75">
        <f>K256</f>
        <v>5267</v>
      </c>
    </row>
    <row r="256" spans="2:11" s="201" customFormat="1" ht="42.75" customHeight="1">
      <c r="B256" s="184" t="s">
        <v>313</v>
      </c>
      <c r="C256" s="321" t="s">
        <v>439</v>
      </c>
      <c r="D256" s="121" t="s">
        <v>62</v>
      </c>
      <c r="E256" s="121" t="s">
        <v>9</v>
      </c>
      <c r="F256" s="243" t="s">
        <v>299</v>
      </c>
      <c r="G256" s="297">
        <v>555</v>
      </c>
      <c r="H256" s="406">
        <v>14</v>
      </c>
      <c r="I256" s="255" t="s">
        <v>7</v>
      </c>
      <c r="J256" s="406">
        <v>510</v>
      </c>
      <c r="K256" s="75">
        <f>K257</f>
        <v>5267</v>
      </c>
    </row>
    <row r="257" spans="2:11" s="201" customFormat="1" ht="14.25" customHeight="1">
      <c r="B257" s="184" t="s">
        <v>232</v>
      </c>
      <c r="C257" s="59" t="s">
        <v>439</v>
      </c>
      <c r="D257" s="59" t="s">
        <v>62</v>
      </c>
      <c r="E257" s="59" t="s">
        <v>9</v>
      </c>
      <c r="F257" s="299" t="s">
        <v>299</v>
      </c>
      <c r="G257" s="406">
        <v>555</v>
      </c>
      <c r="H257" s="406">
        <v>14</v>
      </c>
      <c r="I257" s="255" t="s">
        <v>7</v>
      </c>
      <c r="J257" s="406">
        <v>510</v>
      </c>
      <c r="K257" s="75">
        <f>'Приложение 6 2021 год'!K735</f>
        <v>5267</v>
      </c>
    </row>
    <row r="258" spans="2:11" s="201" customFormat="1" ht="48.75" customHeight="1">
      <c r="B258" s="349" t="s">
        <v>426</v>
      </c>
      <c r="C258" s="321" t="s">
        <v>439</v>
      </c>
      <c r="D258" s="121" t="s">
        <v>3</v>
      </c>
      <c r="E258" s="121" t="s">
        <v>5</v>
      </c>
      <c r="F258" s="243" t="s">
        <v>53</v>
      </c>
      <c r="G258" s="266"/>
      <c r="H258" s="264"/>
      <c r="I258" s="264"/>
      <c r="J258" s="264"/>
      <c r="K258" s="75">
        <f>K259</f>
        <v>6688.6</v>
      </c>
    </row>
    <row r="259" spans="2:11" s="201" customFormat="1" ht="72.75" customHeight="1">
      <c r="B259" s="156" t="s">
        <v>427</v>
      </c>
      <c r="C259" s="59" t="s">
        <v>439</v>
      </c>
      <c r="D259" s="59" t="s">
        <v>3</v>
      </c>
      <c r="E259" s="59" t="s">
        <v>4</v>
      </c>
      <c r="F259" s="300" t="s">
        <v>53</v>
      </c>
      <c r="G259" s="264"/>
      <c r="H259" s="264"/>
      <c r="I259" s="264"/>
      <c r="J259" s="264"/>
      <c r="K259" s="75">
        <f>K260+K264+K266</f>
        <v>6688.6</v>
      </c>
    </row>
    <row r="260" spans="2:11" s="201" customFormat="1" ht="32.25" customHeight="1">
      <c r="B260" s="69" t="s">
        <v>56</v>
      </c>
      <c r="C260" s="321" t="s">
        <v>439</v>
      </c>
      <c r="D260" s="121" t="s">
        <v>3</v>
      </c>
      <c r="E260" s="121" t="s">
        <v>4</v>
      </c>
      <c r="F260" s="243" t="s">
        <v>57</v>
      </c>
      <c r="G260" s="297"/>
      <c r="H260" s="32"/>
      <c r="I260" s="32"/>
      <c r="J260" s="406"/>
      <c r="K260" s="75">
        <f>K261+K262+K263</f>
        <v>5499.400000000001</v>
      </c>
    </row>
    <row r="261" spans="2:11" s="201" customFormat="1" ht="33" customHeight="1">
      <c r="B261" s="31" t="s">
        <v>58</v>
      </c>
      <c r="C261" s="59" t="s">
        <v>439</v>
      </c>
      <c r="D261" s="59" t="s">
        <v>3</v>
      </c>
      <c r="E261" s="59" t="s">
        <v>4</v>
      </c>
      <c r="F261" s="59" t="s">
        <v>57</v>
      </c>
      <c r="G261" s="406">
        <v>555</v>
      </c>
      <c r="H261" s="32" t="s">
        <v>4</v>
      </c>
      <c r="I261" s="32" t="s">
        <v>15</v>
      </c>
      <c r="J261" s="406">
        <v>120</v>
      </c>
      <c r="K261" s="75">
        <f>'Приложение 6 2021 год'!K666</f>
        <v>5102.8</v>
      </c>
    </row>
    <row r="262" spans="2:11" s="201" customFormat="1" ht="25.5">
      <c r="B262" s="69" t="s">
        <v>63</v>
      </c>
      <c r="C262" s="321" t="s">
        <v>439</v>
      </c>
      <c r="D262" s="121" t="s">
        <v>3</v>
      </c>
      <c r="E262" s="121" t="s">
        <v>4</v>
      </c>
      <c r="F262" s="243" t="s">
        <v>57</v>
      </c>
      <c r="G262" s="297">
        <v>555</v>
      </c>
      <c r="H262" s="32" t="s">
        <v>4</v>
      </c>
      <c r="I262" s="32" t="s">
        <v>15</v>
      </c>
      <c r="J262" s="406">
        <v>240</v>
      </c>
      <c r="K262" s="75">
        <f>'Приложение 6 2021 год'!K667</f>
        <v>386.6</v>
      </c>
    </row>
    <row r="263" spans="2:11" s="201" customFormat="1" ht="24" customHeight="1">
      <c r="B263" s="267" t="s">
        <v>65</v>
      </c>
      <c r="C263" s="59" t="s">
        <v>439</v>
      </c>
      <c r="D263" s="59" t="s">
        <v>3</v>
      </c>
      <c r="E263" s="59" t="s">
        <v>4</v>
      </c>
      <c r="F263" s="59" t="s">
        <v>57</v>
      </c>
      <c r="G263" s="406">
        <v>555</v>
      </c>
      <c r="H263" s="32" t="s">
        <v>4</v>
      </c>
      <c r="I263" s="32" t="s">
        <v>15</v>
      </c>
      <c r="J263" s="406">
        <v>850</v>
      </c>
      <c r="K263" s="75">
        <f>'Приложение 6 2021 год'!K668</f>
        <v>10</v>
      </c>
    </row>
    <row r="264" spans="2:11" s="201" customFormat="1" ht="61.5" customHeight="1">
      <c r="B264" s="156" t="s">
        <v>298</v>
      </c>
      <c r="C264" s="321" t="s">
        <v>439</v>
      </c>
      <c r="D264" s="121" t="s">
        <v>3</v>
      </c>
      <c r="E264" s="121" t="s">
        <v>4</v>
      </c>
      <c r="F264" s="243" t="s">
        <v>299</v>
      </c>
      <c r="G264" s="297"/>
      <c r="H264" s="32"/>
      <c r="I264" s="32"/>
      <c r="J264" s="406"/>
      <c r="K264" s="75">
        <f>K265</f>
        <v>1009.2</v>
      </c>
    </row>
    <row r="265" spans="2:11" s="201" customFormat="1" ht="34.5" customHeight="1">
      <c r="B265" s="184" t="s">
        <v>58</v>
      </c>
      <c r="C265" s="321" t="s">
        <v>439</v>
      </c>
      <c r="D265" s="121" t="s">
        <v>3</v>
      </c>
      <c r="E265" s="121" t="s">
        <v>4</v>
      </c>
      <c r="F265" s="243" t="s">
        <v>299</v>
      </c>
      <c r="G265" s="297">
        <v>555</v>
      </c>
      <c r="H265" s="32" t="s">
        <v>4</v>
      </c>
      <c r="I265" s="32" t="s">
        <v>15</v>
      </c>
      <c r="J265" s="406">
        <v>120</v>
      </c>
      <c r="K265" s="75">
        <f>'Приложение 6 2021 год'!K670</f>
        <v>1009.2</v>
      </c>
    </row>
    <row r="266" spans="2:11" s="201" customFormat="1" ht="34.5" customHeight="1">
      <c r="B266" s="56" t="s">
        <v>443</v>
      </c>
      <c r="C266" s="323" t="s">
        <v>439</v>
      </c>
      <c r="D266" s="242" t="s">
        <v>3</v>
      </c>
      <c r="E266" s="242" t="s">
        <v>4</v>
      </c>
      <c r="F266" s="310" t="s">
        <v>444</v>
      </c>
      <c r="G266" s="297"/>
      <c r="H266" s="32"/>
      <c r="I266" s="32"/>
      <c r="J266" s="14"/>
      <c r="K266" s="75">
        <f>K267+K268</f>
        <v>180</v>
      </c>
    </row>
    <row r="267" spans="2:11" s="201" customFormat="1" ht="34.5" customHeight="1">
      <c r="B267" s="69" t="s">
        <v>58</v>
      </c>
      <c r="C267" s="321" t="s">
        <v>439</v>
      </c>
      <c r="D267" s="121" t="s">
        <v>3</v>
      </c>
      <c r="E267" s="121" t="s">
        <v>4</v>
      </c>
      <c r="F267" s="243" t="s">
        <v>444</v>
      </c>
      <c r="G267" s="297">
        <v>555</v>
      </c>
      <c r="H267" s="32" t="s">
        <v>4</v>
      </c>
      <c r="I267" s="32" t="s">
        <v>15</v>
      </c>
      <c r="J267" s="14">
        <v>120</v>
      </c>
      <c r="K267" s="75">
        <f>'Приложение 6 2021 год'!K672</f>
        <v>100</v>
      </c>
    </row>
    <row r="268" spans="2:11" s="201" customFormat="1" ht="34.5" customHeight="1">
      <c r="B268" s="69" t="s">
        <v>63</v>
      </c>
      <c r="C268" s="148" t="s">
        <v>439</v>
      </c>
      <c r="D268" s="149" t="s">
        <v>3</v>
      </c>
      <c r="E268" s="149" t="s">
        <v>4</v>
      </c>
      <c r="F268" s="150" t="s">
        <v>444</v>
      </c>
      <c r="G268" s="297">
        <v>555</v>
      </c>
      <c r="H268" s="32" t="s">
        <v>4</v>
      </c>
      <c r="I268" s="32" t="s">
        <v>15</v>
      </c>
      <c r="J268" s="14">
        <v>240</v>
      </c>
      <c r="K268" s="75">
        <f>'Приложение 6 2021 год'!K673</f>
        <v>80</v>
      </c>
    </row>
    <row r="269" spans="2:11" s="201" customFormat="1" ht="69" customHeight="1">
      <c r="B269" s="192" t="s">
        <v>350</v>
      </c>
      <c r="C269" s="190" t="s">
        <v>351</v>
      </c>
      <c r="D269" s="301" t="s">
        <v>52</v>
      </c>
      <c r="E269" s="301" t="s">
        <v>5</v>
      </c>
      <c r="F269" s="301" t="s">
        <v>53</v>
      </c>
      <c r="G269" s="261"/>
      <c r="H269" s="261"/>
      <c r="I269" s="261"/>
      <c r="J269" s="14"/>
      <c r="K269" s="92">
        <f>K270+K298</f>
        <v>99085.17</v>
      </c>
    </row>
    <row r="270" spans="2:11" s="201" customFormat="1" ht="37.5" customHeight="1">
      <c r="B270" s="347" t="s">
        <v>354</v>
      </c>
      <c r="C270" s="51" t="s">
        <v>351</v>
      </c>
      <c r="D270" s="51" t="s">
        <v>55</v>
      </c>
      <c r="E270" s="51" t="s">
        <v>5</v>
      </c>
      <c r="F270" s="54" t="s">
        <v>53</v>
      </c>
      <c r="G270" s="32"/>
      <c r="H270" s="32"/>
      <c r="I270" s="32"/>
      <c r="J270" s="37"/>
      <c r="K270" s="75">
        <f>K271+K274+K277+K280+K283+K295+K292</f>
        <v>98637.37</v>
      </c>
    </row>
    <row r="271" spans="2:11" s="201" customFormat="1" ht="49.5" customHeight="1">
      <c r="B271" s="9" t="s">
        <v>357</v>
      </c>
      <c r="C271" s="126" t="s">
        <v>351</v>
      </c>
      <c r="D271" s="127" t="s">
        <v>55</v>
      </c>
      <c r="E271" s="127" t="s">
        <v>4</v>
      </c>
      <c r="F271" s="84" t="s">
        <v>53</v>
      </c>
      <c r="G271" s="32"/>
      <c r="H271" s="32"/>
      <c r="I271" s="32"/>
      <c r="J271" s="37"/>
      <c r="K271" s="75">
        <f>K272</f>
        <v>265.75</v>
      </c>
    </row>
    <row r="272" spans="2:11" s="201" customFormat="1" ht="21" customHeight="1">
      <c r="B272" s="39" t="s">
        <v>106</v>
      </c>
      <c r="C272" s="51" t="s">
        <v>351</v>
      </c>
      <c r="D272" s="51" t="s">
        <v>55</v>
      </c>
      <c r="E272" s="51" t="s">
        <v>4</v>
      </c>
      <c r="F272" s="54" t="s">
        <v>107</v>
      </c>
      <c r="G272" s="32"/>
      <c r="H272" s="32"/>
      <c r="I272" s="32"/>
      <c r="J272" s="37"/>
      <c r="K272" s="75">
        <f>K273</f>
        <v>265.75</v>
      </c>
    </row>
    <row r="273" spans="2:11" s="201" customFormat="1" ht="32.25" customHeight="1">
      <c r="B273" s="9" t="s">
        <v>63</v>
      </c>
      <c r="C273" s="126" t="s">
        <v>351</v>
      </c>
      <c r="D273" s="127" t="s">
        <v>55</v>
      </c>
      <c r="E273" s="127" t="s">
        <v>4</v>
      </c>
      <c r="F273" s="84" t="s">
        <v>107</v>
      </c>
      <c r="G273" s="32" t="s">
        <v>260</v>
      </c>
      <c r="H273" s="32" t="s">
        <v>15</v>
      </c>
      <c r="I273" s="32" t="s">
        <v>13</v>
      </c>
      <c r="J273" s="37" t="s">
        <v>64</v>
      </c>
      <c r="K273" s="75">
        <f>'Приложение 6 2021 год'!K404</f>
        <v>265.75</v>
      </c>
    </row>
    <row r="274" spans="2:11" s="201" customFormat="1" ht="33.75" customHeight="1">
      <c r="B274" s="9" t="s">
        <v>141</v>
      </c>
      <c r="C274" s="59" t="s">
        <v>351</v>
      </c>
      <c r="D274" s="59" t="s">
        <v>55</v>
      </c>
      <c r="E274" s="59" t="s">
        <v>7</v>
      </c>
      <c r="F274" s="59" t="s">
        <v>53</v>
      </c>
      <c r="G274" s="32"/>
      <c r="H274" s="32"/>
      <c r="I274" s="406"/>
      <c r="J274" s="14"/>
      <c r="K274" s="75">
        <f>K275</f>
        <v>100</v>
      </c>
    </row>
    <row r="275" spans="2:11" s="201" customFormat="1" ht="24.75" customHeight="1">
      <c r="B275" s="39" t="s">
        <v>106</v>
      </c>
      <c r="C275" s="57" t="s">
        <v>351</v>
      </c>
      <c r="D275" s="58" t="s">
        <v>55</v>
      </c>
      <c r="E275" s="58" t="s">
        <v>7</v>
      </c>
      <c r="F275" s="58" t="s">
        <v>107</v>
      </c>
      <c r="G275" s="32"/>
      <c r="H275" s="32"/>
      <c r="I275" s="406"/>
      <c r="J275" s="14"/>
      <c r="K275" s="75">
        <f>K276</f>
        <v>100</v>
      </c>
    </row>
    <row r="276" spans="2:11" s="201" customFormat="1" ht="35.25" customHeight="1">
      <c r="B276" s="9" t="s">
        <v>63</v>
      </c>
      <c r="C276" s="57" t="s">
        <v>351</v>
      </c>
      <c r="D276" s="58" t="s">
        <v>55</v>
      </c>
      <c r="E276" s="58" t="s">
        <v>7</v>
      </c>
      <c r="F276" s="28" t="s">
        <v>107</v>
      </c>
      <c r="G276" s="32">
        <v>116</v>
      </c>
      <c r="H276" s="32" t="s">
        <v>15</v>
      </c>
      <c r="I276" s="32" t="s">
        <v>13</v>
      </c>
      <c r="J276" s="14">
        <v>240</v>
      </c>
      <c r="K276" s="75">
        <f>'Приложение 6 2021 год'!K407</f>
        <v>100</v>
      </c>
    </row>
    <row r="277" spans="2:11" s="201" customFormat="1" ht="48.75" customHeight="1">
      <c r="B277" s="39" t="s">
        <v>140</v>
      </c>
      <c r="C277" s="120" t="s">
        <v>351</v>
      </c>
      <c r="D277" s="121" t="s">
        <v>55</v>
      </c>
      <c r="E277" s="121" t="s">
        <v>11</v>
      </c>
      <c r="F277" s="122" t="s">
        <v>53</v>
      </c>
      <c r="G277" s="32"/>
      <c r="H277" s="32"/>
      <c r="I277" s="32"/>
      <c r="J277" s="14"/>
      <c r="K277" s="75">
        <f>K278</f>
        <v>257.58000000000004</v>
      </c>
    </row>
    <row r="278" spans="2:11" s="201" customFormat="1" ht="22.5" customHeight="1">
      <c r="B278" s="39" t="s">
        <v>106</v>
      </c>
      <c r="C278" s="148" t="s">
        <v>351</v>
      </c>
      <c r="D278" s="149" t="s">
        <v>55</v>
      </c>
      <c r="E278" s="149" t="s">
        <v>11</v>
      </c>
      <c r="F278" s="149" t="s">
        <v>107</v>
      </c>
      <c r="G278" s="32"/>
      <c r="H278" s="32"/>
      <c r="I278" s="32"/>
      <c r="J278" s="14"/>
      <c r="K278" s="75">
        <f>K279</f>
        <v>257.58000000000004</v>
      </c>
    </row>
    <row r="279" spans="2:11" s="201" customFormat="1" ht="31.5" customHeight="1">
      <c r="B279" s="9" t="s">
        <v>63</v>
      </c>
      <c r="C279" s="57" t="s">
        <v>351</v>
      </c>
      <c r="D279" s="58" t="s">
        <v>55</v>
      </c>
      <c r="E279" s="58" t="s">
        <v>11</v>
      </c>
      <c r="F279" s="28" t="s">
        <v>107</v>
      </c>
      <c r="G279" s="32" t="s">
        <v>260</v>
      </c>
      <c r="H279" s="32" t="s">
        <v>15</v>
      </c>
      <c r="I279" s="32" t="s">
        <v>13</v>
      </c>
      <c r="J279" s="406">
        <v>240</v>
      </c>
      <c r="K279" s="75">
        <f>'Приложение 6 2021 год'!K410</f>
        <v>257.58000000000004</v>
      </c>
    </row>
    <row r="280" spans="2:11" s="201" customFormat="1" ht="54.75" customHeight="1">
      <c r="B280" s="9" t="s">
        <v>358</v>
      </c>
      <c r="C280" s="57" t="s">
        <v>351</v>
      </c>
      <c r="D280" s="58" t="s">
        <v>55</v>
      </c>
      <c r="E280" s="58" t="s">
        <v>13</v>
      </c>
      <c r="F280" s="58" t="s">
        <v>53</v>
      </c>
      <c r="G280" s="32"/>
      <c r="H280" s="32"/>
      <c r="I280" s="32"/>
      <c r="J280" s="14"/>
      <c r="K280" s="75">
        <f>K281</f>
        <v>135.6</v>
      </c>
    </row>
    <row r="281" spans="2:11" s="201" customFormat="1" ht="20.25" customHeight="1">
      <c r="B281" s="39" t="s">
        <v>106</v>
      </c>
      <c r="C281" s="57" t="s">
        <v>351</v>
      </c>
      <c r="D281" s="58" t="s">
        <v>55</v>
      </c>
      <c r="E281" s="58" t="s">
        <v>13</v>
      </c>
      <c r="F281" s="58" t="s">
        <v>107</v>
      </c>
      <c r="G281" s="32"/>
      <c r="H281" s="32"/>
      <c r="I281" s="32"/>
      <c r="J281" s="14"/>
      <c r="K281" s="75">
        <f>K282</f>
        <v>135.6</v>
      </c>
    </row>
    <row r="282" spans="2:11" s="201" customFormat="1" ht="31.5" customHeight="1">
      <c r="B282" s="9" t="s">
        <v>63</v>
      </c>
      <c r="C282" s="57" t="s">
        <v>351</v>
      </c>
      <c r="D282" s="58" t="s">
        <v>55</v>
      </c>
      <c r="E282" s="58" t="s">
        <v>13</v>
      </c>
      <c r="F282" s="58" t="s">
        <v>107</v>
      </c>
      <c r="G282" s="32" t="s">
        <v>260</v>
      </c>
      <c r="H282" s="32" t="s">
        <v>15</v>
      </c>
      <c r="I282" s="32" t="s">
        <v>13</v>
      </c>
      <c r="J282" s="14">
        <v>240</v>
      </c>
      <c r="K282" s="75">
        <f>'Приложение 6 2021 год'!K413</f>
        <v>135.6</v>
      </c>
    </row>
    <row r="283" spans="2:11" s="201" customFormat="1" ht="35.25" customHeight="1">
      <c r="B283" s="9" t="s">
        <v>436</v>
      </c>
      <c r="C283" s="57" t="s">
        <v>351</v>
      </c>
      <c r="D283" s="58" t="s">
        <v>55</v>
      </c>
      <c r="E283" s="58" t="s">
        <v>15</v>
      </c>
      <c r="F283" s="58" t="s">
        <v>53</v>
      </c>
      <c r="G283" s="32"/>
      <c r="H283" s="32"/>
      <c r="I283" s="32"/>
      <c r="J283" s="14"/>
      <c r="K283" s="75">
        <f>K284+K286+K288+K290</f>
        <v>5467.9400000000005</v>
      </c>
    </row>
    <row r="284" spans="2:11" s="201" customFormat="1" ht="67.5" customHeight="1">
      <c r="B284" s="39" t="s">
        <v>473</v>
      </c>
      <c r="C284" s="57" t="s">
        <v>351</v>
      </c>
      <c r="D284" s="58" t="s">
        <v>55</v>
      </c>
      <c r="E284" s="58" t="s">
        <v>15</v>
      </c>
      <c r="F284" s="58" t="s">
        <v>394</v>
      </c>
      <c r="G284" s="32"/>
      <c r="H284" s="32"/>
      <c r="I284" s="32"/>
      <c r="J284" s="14"/>
      <c r="K284" s="75">
        <f>K285</f>
        <v>5187</v>
      </c>
    </row>
    <row r="285" spans="2:11" s="201" customFormat="1" ht="29.25" customHeight="1">
      <c r="B285" s="9" t="s">
        <v>63</v>
      </c>
      <c r="C285" s="57" t="s">
        <v>351</v>
      </c>
      <c r="D285" s="58" t="s">
        <v>55</v>
      </c>
      <c r="E285" s="58" t="s">
        <v>15</v>
      </c>
      <c r="F285" s="58" t="s">
        <v>394</v>
      </c>
      <c r="G285" s="32" t="s">
        <v>260</v>
      </c>
      <c r="H285" s="32" t="s">
        <v>15</v>
      </c>
      <c r="I285" s="32" t="s">
        <v>13</v>
      </c>
      <c r="J285" s="14">
        <v>240</v>
      </c>
      <c r="K285" s="75">
        <f>'Приложение 6 2021 год'!K416</f>
        <v>5187</v>
      </c>
    </row>
    <row r="286" spans="2:11" s="201" customFormat="1" ht="40.5" customHeight="1">
      <c r="B286" s="9" t="s">
        <v>476</v>
      </c>
      <c r="C286" s="57" t="s">
        <v>351</v>
      </c>
      <c r="D286" s="58" t="s">
        <v>55</v>
      </c>
      <c r="E286" s="58" t="s">
        <v>15</v>
      </c>
      <c r="F286" s="58" t="s">
        <v>474</v>
      </c>
      <c r="G286" s="32"/>
      <c r="H286" s="32"/>
      <c r="I286" s="32"/>
      <c r="J286" s="14"/>
      <c r="K286" s="75">
        <f>K287</f>
        <v>82.42</v>
      </c>
    </row>
    <row r="287" spans="2:11" s="201" customFormat="1" ht="30.75" customHeight="1">
      <c r="B287" s="9" t="s">
        <v>63</v>
      </c>
      <c r="C287" s="57" t="s">
        <v>351</v>
      </c>
      <c r="D287" s="58" t="s">
        <v>55</v>
      </c>
      <c r="E287" s="58" t="s">
        <v>15</v>
      </c>
      <c r="F287" s="58" t="s">
        <v>474</v>
      </c>
      <c r="G287" s="32" t="s">
        <v>260</v>
      </c>
      <c r="H287" s="32" t="s">
        <v>15</v>
      </c>
      <c r="I287" s="32" t="s">
        <v>13</v>
      </c>
      <c r="J287" s="14">
        <v>240</v>
      </c>
      <c r="K287" s="75">
        <f>'Приложение 6 2021 год'!K418</f>
        <v>82.42</v>
      </c>
    </row>
    <row r="288" spans="2:11" s="201" customFormat="1" ht="80.25" customHeight="1">
      <c r="B288" s="9" t="s">
        <v>477</v>
      </c>
      <c r="C288" s="57" t="s">
        <v>351</v>
      </c>
      <c r="D288" s="58" t="s">
        <v>55</v>
      </c>
      <c r="E288" s="58" t="s">
        <v>15</v>
      </c>
      <c r="F288" s="58" t="s">
        <v>475</v>
      </c>
      <c r="G288" s="32"/>
      <c r="H288" s="32"/>
      <c r="I288" s="32"/>
      <c r="J288" s="14"/>
      <c r="K288" s="75">
        <f>K289</f>
        <v>5</v>
      </c>
    </row>
    <row r="289" spans="2:11" s="201" customFormat="1" ht="29.25" customHeight="1">
      <c r="B289" s="9" t="s">
        <v>63</v>
      </c>
      <c r="C289" s="57" t="s">
        <v>351</v>
      </c>
      <c r="D289" s="58" t="s">
        <v>55</v>
      </c>
      <c r="E289" s="58" t="s">
        <v>15</v>
      </c>
      <c r="F289" s="58" t="s">
        <v>475</v>
      </c>
      <c r="G289" s="32" t="s">
        <v>260</v>
      </c>
      <c r="H289" s="32" t="s">
        <v>13</v>
      </c>
      <c r="I289" s="32" t="s">
        <v>7</v>
      </c>
      <c r="J289" s="14">
        <v>240</v>
      </c>
      <c r="K289" s="75">
        <f>'Приложение 6 2021 год'!K369</f>
        <v>5</v>
      </c>
    </row>
    <row r="290" spans="2:11" s="201" customFormat="1" ht="79.5" customHeight="1">
      <c r="B290" s="128" t="s">
        <v>573</v>
      </c>
      <c r="C290" s="57" t="s">
        <v>351</v>
      </c>
      <c r="D290" s="58" t="s">
        <v>55</v>
      </c>
      <c r="E290" s="58" t="s">
        <v>15</v>
      </c>
      <c r="F290" s="58" t="s">
        <v>572</v>
      </c>
      <c r="G290" s="32"/>
      <c r="H290" s="32"/>
      <c r="I290" s="32"/>
      <c r="J290" s="14"/>
      <c r="K290" s="75">
        <f>K291</f>
        <v>193.52</v>
      </c>
    </row>
    <row r="291" spans="2:11" s="201" customFormat="1" ht="29.25" customHeight="1">
      <c r="B291" s="9" t="s">
        <v>63</v>
      </c>
      <c r="C291" s="57" t="s">
        <v>351</v>
      </c>
      <c r="D291" s="58" t="s">
        <v>55</v>
      </c>
      <c r="E291" s="58" t="s">
        <v>15</v>
      </c>
      <c r="F291" s="58" t="s">
        <v>572</v>
      </c>
      <c r="G291" s="32" t="s">
        <v>260</v>
      </c>
      <c r="H291" s="32" t="s">
        <v>13</v>
      </c>
      <c r="I291" s="32" t="s">
        <v>7</v>
      </c>
      <c r="J291" s="14">
        <v>240</v>
      </c>
      <c r="K291" s="75">
        <f>'Приложение 6 2021 год'!K371</f>
        <v>193.52</v>
      </c>
    </row>
    <row r="292" spans="2:11" s="201" customFormat="1" ht="29.25" customHeight="1">
      <c r="B292" s="9" t="s">
        <v>558</v>
      </c>
      <c r="C292" s="57" t="s">
        <v>351</v>
      </c>
      <c r="D292" s="58" t="s">
        <v>55</v>
      </c>
      <c r="E292" s="58" t="s">
        <v>30</v>
      </c>
      <c r="F292" s="58" t="s">
        <v>53</v>
      </c>
      <c r="G292" s="32"/>
      <c r="H292" s="32"/>
      <c r="I292" s="32"/>
      <c r="J292" s="14"/>
      <c r="K292" s="75">
        <f>K293</f>
        <v>10.5</v>
      </c>
    </row>
    <row r="293" spans="2:11" s="201" customFormat="1" ht="29.25" customHeight="1">
      <c r="B293" s="39" t="s">
        <v>106</v>
      </c>
      <c r="C293" s="57" t="s">
        <v>351</v>
      </c>
      <c r="D293" s="58" t="s">
        <v>55</v>
      </c>
      <c r="E293" s="58" t="s">
        <v>30</v>
      </c>
      <c r="F293" s="58" t="s">
        <v>107</v>
      </c>
      <c r="G293" s="32"/>
      <c r="H293" s="32"/>
      <c r="I293" s="32"/>
      <c r="J293" s="14"/>
      <c r="K293" s="75">
        <f>K294</f>
        <v>10.5</v>
      </c>
    </row>
    <row r="294" spans="2:11" s="201" customFormat="1" ht="29.25" customHeight="1">
      <c r="B294" s="9" t="s">
        <v>63</v>
      </c>
      <c r="C294" s="57" t="s">
        <v>351</v>
      </c>
      <c r="D294" s="58" t="s">
        <v>55</v>
      </c>
      <c r="E294" s="58" t="s">
        <v>30</v>
      </c>
      <c r="F294" s="58" t="s">
        <v>107</v>
      </c>
      <c r="G294" s="32" t="s">
        <v>260</v>
      </c>
      <c r="H294" s="32" t="s">
        <v>15</v>
      </c>
      <c r="I294" s="32" t="s">
        <v>13</v>
      </c>
      <c r="J294" s="14">
        <v>240</v>
      </c>
      <c r="K294" s="75">
        <f>'Приложение 6 2021 год'!K421</f>
        <v>10.5</v>
      </c>
    </row>
    <row r="295" spans="2:11" s="201" customFormat="1" ht="44.25" customHeight="1">
      <c r="B295" s="48" t="s">
        <v>471</v>
      </c>
      <c r="C295" s="154" t="s">
        <v>351</v>
      </c>
      <c r="D295" s="91" t="s">
        <v>55</v>
      </c>
      <c r="E295" s="91" t="s">
        <v>470</v>
      </c>
      <c r="F295" s="155" t="s">
        <v>53</v>
      </c>
      <c r="G295" s="32"/>
      <c r="H295" s="32"/>
      <c r="I295" s="32"/>
      <c r="J295" s="14"/>
      <c r="K295" s="75">
        <f>K296</f>
        <v>92400</v>
      </c>
    </row>
    <row r="296" spans="2:11" s="201" customFormat="1" ht="71.25" customHeight="1">
      <c r="B296" s="48" t="s">
        <v>472</v>
      </c>
      <c r="C296" s="374" t="s">
        <v>351</v>
      </c>
      <c r="D296" s="54" t="s">
        <v>55</v>
      </c>
      <c r="E296" s="91" t="s">
        <v>470</v>
      </c>
      <c r="F296" s="54" t="s">
        <v>349</v>
      </c>
      <c r="G296" s="32"/>
      <c r="H296" s="32"/>
      <c r="I296" s="32"/>
      <c r="J296" s="14"/>
      <c r="K296" s="75">
        <f>K297</f>
        <v>92400</v>
      </c>
    </row>
    <row r="297" spans="2:11" s="201" customFormat="1" ht="19.5" customHeight="1">
      <c r="B297" s="48" t="s">
        <v>347</v>
      </c>
      <c r="C297" s="154" t="s">
        <v>351</v>
      </c>
      <c r="D297" s="91" t="s">
        <v>55</v>
      </c>
      <c r="E297" s="91" t="s">
        <v>470</v>
      </c>
      <c r="F297" s="155" t="s">
        <v>349</v>
      </c>
      <c r="G297" s="32" t="s">
        <v>260</v>
      </c>
      <c r="H297" s="32" t="s">
        <v>13</v>
      </c>
      <c r="I297" s="32" t="s">
        <v>7</v>
      </c>
      <c r="J297" s="14">
        <v>410</v>
      </c>
      <c r="K297" s="75">
        <f>'Приложение 6 2021 год'!K366</f>
        <v>92400</v>
      </c>
    </row>
    <row r="298" spans="2:11" s="201" customFormat="1" ht="54" customHeight="1">
      <c r="B298" s="350" t="s">
        <v>352</v>
      </c>
      <c r="C298" s="11" t="s">
        <v>351</v>
      </c>
      <c r="D298" s="12" t="s">
        <v>62</v>
      </c>
      <c r="E298" s="12" t="s">
        <v>5</v>
      </c>
      <c r="F298" s="12" t="s">
        <v>53</v>
      </c>
      <c r="G298" s="32"/>
      <c r="H298" s="32"/>
      <c r="I298" s="32"/>
      <c r="J298" s="14"/>
      <c r="K298" s="75">
        <f>K299+K303</f>
        <v>447.79999999999995</v>
      </c>
    </row>
    <row r="299" spans="2:11" s="201" customFormat="1" ht="45.75" customHeight="1">
      <c r="B299" s="50" t="s">
        <v>353</v>
      </c>
      <c r="C299" s="11" t="s">
        <v>351</v>
      </c>
      <c r="D299" s="12" t="s">
        <v>62</v>
      </c>
      <c r="E299" s="12" t="s">
        <v>9</v>
      </c>
      <c r="F299" s="12" t="s">
        <v>53</v>
      </c>
      <c r="G299" s="32"/>
      <c r="H299" s="32"/>
      <c r="I299" s="32"/>
      <c r="J299" s="37"/>
      <c r="K299" s="75">
        <f>K300</f>
        <v>116.9</v>
      </c>
    </row>
    <row r="300" spans="2:11" s="201" customFormat="1" ht="76.5" customHeight="1">
      <c r="B300" s="9" t="s">
        <v>302</v>
      </c>
      <c r="C300" s="11" t="s">
        <v>351</v>
      </c>
      <c r="D300" s="12" t="s">
        <v>62</v>
      </c>
      <c r="E300" s="12" t="s">
        <v>9</v>
      </c>
      <c r="F300" s="27" t="s">
        <v>397</v>
      </c>
      <c r="G300" s="74"/>
      <c r="H300" s="32"/>
      <c r="I300" s="32"/>
      <c r="J300" s="37"/>
      <c r="K300" s="75">
        <f>K301+K302</f>
        <v>116.9</v>
      </c>
    </row>
    <row r="301" spans="2:11" s="201" customFormat="1" ht="34.5" customHeight="1">
      <c r="B301" s="9" t="s">
        <v>58</v>
      </c>
      <c r="C301" s="61" t="s">
        <v>351</v>
      </c>
      <c r="D301" s="62" t="s">
        <v>62</v>
      </c>
      <c r="E301" s="62" t="s">
        <v>9</v>
      </c>
      <c r="F301" s="27" t="s">
        <v>397</v>
      </c>
      <c r="G301" s="144" t="s">
        <v>260</v>
      </c>
      <c r="H301" s="28" t="s">
        <v>15</v>
      </c>
      <c r="I301" s="32" t="s">
        <v>13</v>
      </c>
      <c r="J301" s="37" t="s">
        <v>59</v>
      </c>
      <c r="K301" s="75">
        <f>'Приложение 6 2021 год'!K425</f>
        <v>100</v>
      </c>
    </row>
    <row r="302" spans="2:11" s="201" customFormat="1" ht="37.5" customHeight="1">
      <c r="B302" s="9" t="s">
        <v>63</v>
      </c>
      <c r="C302" s="126" t="s">
        <v>351</v>
      </c>
      <c r="D302" s="127" t="s">
        <v>62</v>
      </c>
      <c r="E302" s="127" t="s">
        <v>9</v>
      </c>
      <c r="F302" s="27" t="s">
        <v>397</v>
      </c>
      <c r="G302" s="33" t="s">
        <v>260</v>
      </c>
      <c r="H302" s="32" t="s">
        <v>15</v>
      </c>
      <c r="I302" s="32" t="s">
        <v>13</v>
      </c>
      <c r="J302" s="37" t="s">
        <v>64</v>
      </c>
      <c r="K302" s="75">
        <f>'Приложение 6 2021 год'!K426</f>
        <v>16.9</v>
      </c>
    </row>
    <row r="303" spans="2:11" s="201" customFormat="1" ht="63.75" customHeight="1">
      <c r="B303" s="50" t="s">
        <v>356</v>
      </c>
      <c r="C303" s="11" t="s">
        <v>351</v>
      </c>
      <c r="D303" s="12" t="s">
        <v>62</v>
      </c>
      <c r="E303" s="12" t="s">
        <v>11</v>
      </c>
      <c r="F303" s="12" t="s">
        <v>53</v>
      </c>
      <c r="G303" s="33"/>
      <c r="H303" s="32"/>
      <c r="I303" s="32"/>
      <c r="J303" s="37"/>
      <c r="K303" s="75">
        <f>K304</f>
        <v>330.9</v>
      </c>
    </row>
    <row r="304" spans="2:11" s="201" customFormat="1" ht="69" customHeight="1">
      <c r="B304" s="48" t="s">
        <v>208</v>
      </c>
      <c r="C304" s="11" t="s">
        <v>351</v>
      </c>
      <c r="D304" s="12" t="s">
        <v>62</v>
      </c>
      <c r="E304" s="12" t="s">
        <v>11</v>
      </c>
      <c r="F304" s="27" t="s">
        <v>209</v>
      </c>
      <c r="G304" s="33"/>
      <c r="H304" s="32"/>
      <c r="I304" s="32"/>
      <c r="J304" s="37"/>
      <c r="K304" s="75">
        <f>K305</f>
        <v>330.9</v>
      </c>
    </row>
    <row r="305" spans="2:11" s="201" customFormat="1" ht="37.5" customHeight="1">
      <c r="B305" s="9" t="s">
        <v>63</v>
      </c>
      <c r="C305" s="11" t="s">
        <v>351</v>
      </c>
      <c r="D305" s="12" t="s">
        <v>62</v>
      </c>
      <c r="E305" s="12" t="s">
        <v>11</v>
      </c>
      <c r="F305" s="27" t="s">
        <v>209</v>
      </c>
      <c r="G305" s="33" t="s">
        <v>260</v>
      </c>
      <c r="H305" s="32" t="s">
        <v>20</v>
      </c>
      <c r="I305" s="32" t="s">
        <v>30</v>
      </c>
      <c r="J305" s="37" t="s">
        <v>64</v>
      </c>
      <c r="K305" s="75">
        <f>'Приложение 6 2021 год'!K438</f>
        <v>330.9</v>
      </c>
    </row>
    <row r="306" spans="2:11" s="201" customFormat="1" ht="42.75" customHeight="1">
      <c r="B306" s="136" t="s">
        <v>338</v>
      </c>
      <c r="C306" s="11" t="s">
        <v>438</v>
      </c>
      <c r="D306" s="212" t="s">
        <v>52</v>
      </c>
      <c r="E306" s="212" t="s">
        <v>5</v>
      </c>
      <c r="F306" s="213" t="s">
        <v>53</v>
      </c>
      <c r="G306" s="10"/>
      <c r="H306" s="10"/>
      <c r="I306" s="10"/>
      <c r="J306" s="43"/>
      <c r="K306" s="92">
        <f>K307+K326+K341</f>
        <v>15375</v>
      </c>
    </row>
    <row r="307" spans="2:11" s="201" customFormat="1" ht="58.5" customHeight="1">
      <c r="B307" s="345" t="s">
        <v>319</v>
      </c>
      <c r="C307" s="11" t="s">
        <v>438</v>
      </c>
      <c r="D307" s="12" t="s">
        <v>55</v>
      </c>
      <c r="E307" s="12" t="s">
        <v>5</v>
      </c>
      <c r="F307" s="13" t="s">
        <v>53</v>
      </c>
      <c r="G307" s="10"/>
      <c r="H307" s="10"/>
      <c r="I307" s="10"/>
      <c r="J307" s="43"/>
      <c r="K307" s="2">
        <f>K308+K313+K316+K319+K323</f>
        <v>6846.2</v>
      </c>
    </row>
    <row r="308" spans="2:11" s="201" customFormat="1" ht="38.25">
      <c r="B308" s="50" t="s">
        <v>320</v>
      </c>
      <c r="C308" s="11" t="s">
        <v>438</v>
      </c>
      <c r="D308" s="51" t="s">
        <v>55</v>
      </c>
      <c r="E308" s="51" t="s">
        <v>4</v>
      </c>
      <c r="F308" s="51" t="s">
        <v>53</v>
      </c>
      <c r="G308" s="10"/>
      <c r="H308" s="10"/>
      <c r="I308" s="10"/>
      <c r="J308" s="43"/>
      <c r="K308" s="2">
        <f>K309+K311</f>
        <v>1692.5</v>
      </c>
    </row>
    <row r="309" spans="2:11" s="201" customFormat="1" ht="76.5">
      <c r="B309" s="50" t="s">
        <v>321</v>
      </c>
      <c r="C309" s="11" t="s">
        <v>438</v>
      </c>
      <c r="D309" s="12" t="s">
        <v>55</v>
      </c>
      <c r="E309" s="12" t="s">
        <v>4</v>
      </c>
      <c r="F309" s="13" t="s">
        <v>110</v>
      </c>
      <c r="G309" s="10"/>
      <c r="H309" s="10"/>
      <c r="I309" s="10"/>
      <c r="J309" s="43"/>
      <c r="K309" s="2">
        <f>K310</f>
        <v>55</v>
      </c>
    </row>
    <row r="310" spans="2:11" s="201" customFormat="1" ht="25.5">
      <c r="B310" s="9" t="s">
        <v>63</v>
      </c>
      <c r="C310" s="11" t="s">
        <v>438</v>
      </c>
      <c r="D310" s="51" t="s">
        <v>55</v>
      </c>
      <c r="E310" s="51" t="s">
        <v>4</v>
      </c>
      <c r="F310" s="51" t="s">
        <v>110</v>
      </c>
      <c r="G310" s="10" t="s">
        <v>266</v>
      </c>
      <c r="H310" s="10" t="s">
        <v>4</v>
      </c>
      <c r="I310" s="10" t="s">
        <v>19</v>
      </c>
      <c r="J310" s="37" t="s">
        <v>64</v>
      </c>
      <c r="K310" s="2">
        <f>'Приложение 6 2021 год'!K475</f>
        <v>55</v>
      </c>
    </row>
    <row r="311" spans="2:11" s="201" customFormat="1" ht="36" customHeight="1">
      <c r="B311" s="218" t="s">
        <v>322</v>
      </c>
      <c r="C311" s="11" t="s">
        <v>438</v>
      </c>
      <c r="D311" s="12" t="s">
        <v>55</v>
      </c>
      <c r="E311" s="12" t="s">
        <v>4</v>
      </c>
      <c r="F311" s="65" t="s">
        <v>111</v>
      </c>
      <c r="G311" s="10"/>
      <c r="H311" s="10"/>
      <c r="I311" s="10"/>
      <c r="J311" s="37"/>
      <c r="K311" s="2">
        <f>K312</f>
        <v>1637.5</v>
      </c>
    </row>
    <row r="312" spans="2:11" s="201" customFormat="1" ht="25.5">
      <c r="B312" s="9" t="s">
        <v>63</v>
      </c>
      <c r="C312" s="11" t="s">
        <v>438</v>
      </c>
      <c r="D312" s="51" t="s">
        <v>55</v>
      </c>
      <c r="E312" s="51" t="s">
        <v>4</v>
      </c>
      <c r="F312" s="51" t="s">
        <v>111</v>
      </c>
      <c r="G312" s="10" t="s">
        <v>266</v>
      </c>
      <c r="H312" s="10" t="s">
        <v>4</v>
      </c>
      <c r="I312" s="10" t="s">
        <v>19</v>
      </c>
      <c r="J312" s="37" t="s">
        <v>64</v>
      </c>
      <c r="K312" s="2">
        <f>'Приложение 6 2021 год'!K477</f>
        <v>1637.5</v>
      </c>
    </row>
    <row r="313" spans="2:11" s="201" customFormat="1" ht="36" customHeight="1">
      <c r="B313" s="88" t="s">
        <v>316</v>
      </c>
      <c r="C313" s="11" t="s">
        <v>438</v>
      </c>
      <c r="D313" s="12" t="s">
        <v>55</v>
      </c>
      <c r="E313" s="12" t="s">
        <v>7</v>
      </c>
      <c r="F313" s="13" t="s">
        <v>53</v>
      </c>
      <c r="G313" s="10"/>
      <c r="H313" s="10"/>
      <c r="I313" s="10"/>
      <c r="J313" s="37"/>
      <c r="K313" s="2">
        <f>K314</f>
        <v>140</v>
      </c>
    </row>
    <row r="314" spans="2:11" s="201" customFormat="1" ht="25.5">
      <c r="B314" s="137" t="s">
        <v>323</v>
      </c>
      <c r="C314" s="11" t="s">
        <v>438</v>
      </c>
      <c r="D314" s="12" t="s">
        <v>55</v>
      </c>
      <c r="E314" s="12" t="s">
        <v>7</v>
      </c>
      <c r="F314" s="13" t="s">
        <v>324</v>
      </c>
      <c r="G314" s="10"/>
      <c r="H314" s="10"/>
      <c r="I314" s="10"/>
      <c r="J314" s="37"/>
      <c r="K314" s="2">
        <f>K315</f>
        <v>140</v>
      </c>
    </row>
    <row r="315" spans="2:11" s="201" customFormat="1" ht="25.5">
      <c r="B315" s="138" t="s">
        <v>63</v>
      </c>
      <c r="C315" s="11" t="s">
        <v>438</v>
      </c>
      <c r="D315" s="51" t="s">
        <v>55</v>
      </c>
      <c r="E315" s="51" t="s">
        <v>7</v>
      </c>
      <c r="F315" s="51" t="s">
        <v>324</v>
      </c>
      <c r="G315" s="10" t="s">
        <v>266</v>
      </c>
      <c r="H315" s="10" t="s">
        <v>4</v>
      </c>
      <c r="I315" s="10" t="s">
        <v>19</v>
      </c>
      <c r="J315" s="37" t="s">
        <v>64</v>
      </c>
      <c r="K315" s="2">
        <f>'Приложение 6 2021 год'!K480</f>
        <v>140</v>
      </c>
    </row>
    <row r="316" spans="2:11" s="201" customFormat="1" ht="54.75" customHeight="1">
      <c r="B316" s="137" t="s">
        <v>112</v>
      </c>
      <c r="C316" s="11" t="s">
        <v>438</v>
      </c>
      <c r="D316" s="12" t="s">
        <v>55</v>
      </c>
      <c r="E316" s="12" t="s">
        <v>11</v>
      </c>
      <c r="F316" s="13" t="s">
        <v>53</v>
      </c>
      <c r="G316" s="13"/>
      <c r="H316" s="10"/>
      <c r="I316" s="10"/>
      <c r="J316" s="37"/>
      <c r="K316" s="2">
        <f>K317</f>
        <v>100</v>
      </c>
    </row>
    <row r="317" spans="2:11" s="201" customFormat="1" ht="38.25">
      <c r="B317" s="88" t="s">
        <v>325</v>
      </c>
      <c r="C317" s="11" t="s">
        <v>438</v>
      </c>
      <c r="D317" s="12" t="s">
        <v>55</v>
      </c>
      <c r="E317" s="12" t="s">
        <v>11</v>
      </c>
      <c r="F317" s="13" t="s">
        <v>324</v>
      </c>
      <c r="G317" s="10"/>
      <c r="H317" s="10"/>
      <c r="I317" s="10"/>
      <c r="J317" s="37"/>
      <c r="K317" s="2">
        <f>K318</f>
        <v>100</v>
      </c>
    </row>
    <row r="318" spans="2:11" s="201" customFormat="1" ht="25.5">
      <c r="B318" s="9" t="s">
        <v>63</v>
      </c>
      <c r="C318" s="11" t="s">
        <v>438</v>
      </c>
      <c r="D318" s="51" t="s">
        <v>55</v>
      </c>
      <c r="E318" s="51" t="s">
        <v>11</v>
      </c>
      <c r="F318" s="51" t="s">
        <v>324</v>
      </c>
      <c r="G318" s="10" t="s">
        <v>266</v>
      </c>
      <c r="H318" s="10" t="s">
        <v>4</v>
      </c>
      <c r="I318" s="10" t="s">
        <v>19</v>
      </c>
      <c r="J318" s="43">
        <v>240</v>
      </c>
      <c r="K318" s="2">
        <f>'Приложение 6 2021 год'!K483</f>
        <v>100</v>
      </c>
    </row>
    <row r="319" spans="2:11" s="201" customFormat="1" ht="76.5">
      <c r="B319" s="9" t="s">
        <v>326</v>
      </c>
      <c r="C319" s="11" t="s">
        <v>438</v>
      </c>
      <c r="D319" s="127" t="s">
        <v>55</v>
      </c>
      <c r="E319" s="127" t="s">
        <v>13</v>
      </c>
      <c r="F319" s="65" t="s">
        <v>53</v>
      </c>
      <c r="G319" s="10"/>
      <c r="H319" s="10"/>
      <c r="I319" s="10"/>
      <c r="J319" s="43"/>
      <c r="K319" s="2">
        <f>K320</f>
        <v>4833.7</v>
      </c>
    </row>
    <row r="320" spans="2:11" s="201" customFormat="1" ht="72" customHeight="1">
      <c r="B320" s="9" t="s">
        <v>327</v>
      </c>
      <c r="C320" s="11" t="s">
        <v>438</v>
      </c>
      <c r="D320" s="127" t="s">
        <v>55</v>
      </c>
      <c r="E320" s="127" t="s">
        <v>13</v>
      </c>
      <c r="F320" s="65" t="s">
        <v>324</v>
      </c>
      <c r="G320" s="10"/>
      <c r="H320" s="10"/>
      <c r="I320" s="10"/>
      <c r="J320" s="43"/>
      <c r="K320" s="2">
        <f>K321+K322</f>
        <v>4833.7</v>
      </c>
    </row>
    <row r="321" spans="2:11" s="201" customFormat="1" ht="25.5">
      <c r="B321" s="9" t="s">
        <v>63</v>
      </c>
      <c r="C321" s="61" t="s">
        <v>438</v>
      </c>
      <c r="D321" s="51" t="s">
        <v>55</v>
      </c>
      <c r="E321" s="51" t="s">
        <v>13</v>
      </c>
      <c r="F321" s="51" t="s">
        <v>324</v>
      </c>
      <c r="G321" s="10" t="s">
        <v>266</v>
      </c>
      <c r="H321" s="10" t="s">
        <v>4</v>
      </c>
      <c r="I321" s="10" t="s">
        <v>19</v>
      </c>
      <c r="J321" s="43">
        <v>240</v>
      </c>
      <c r="K321" s="2">
        <f>'Приложение 6 2021 год'!K486</f>
        <v>4583</v>
      </c>
    </row>
    <row r="322" spans="2:11" s="201" customFormat="1" ht="25.5">
      <c r="B322" s="48" t="s">
        <v>63</v>
      </c>
      <c r="C322" s="359" t="s">
        <v>438</v>
      </c>
      <c r="D322" s="127" t="s">
        <v>55</v>
      </c>
      <c r="E322" s="127" t="s">
        <v>13</v>
      </c>
      <c r="F322" s="302" t="s">
        <v>324</v>
      </c>
      <c r="G322" s="13" t="s">
        <v>266</v>
      </c>
      <c r="H322" s="10" t="s">
        <v>13</v>
      </c>
      <c r="I322" s="10" t="s">
        <v>4</v>
      </c>
      <c r="J322" s="43">
        <v>240</v>
      </c>
      <c r="K322" s="2">
        <f>'Приложение 6 2021 год'!K528</f>
        <v>250.7</v>
      </c>
    </row>
    <row r="323" spans="2:11" s="201" customFormat="1" ht="25.5">
      <c r="B323" s="268" t="s">
        <v>328</v>
      </c>
      <c r="C323" s="202" t="s">
        <v>438</v>
      </c>
      <c r="D323" s="360" t="s">
        <v>55</v>
      </c>
      <c r="E323" s="360" t="s">
        <v>15</v>
      </c>
      <c r="F323" s="361" t="s">
        <v>53</v>
      </c>
      <c r="G323" s="10"/>
      <c r="H323" s="10"/>
      <c r="I323" s="10"/>
      <c r="J323" s="43"/>
      <c r="K323" s="2">
        <f>K324</f>
        <v>80</v>
      </c>
    </row>
    <row r="324" spans="2:11" s="201" customFormat="1" ht="12.75">
      <c r="B324" s="128" t="s">
        <v>329</v>
      </c>
      <c r="C324" s="11" t="s">
        <v>438</v>
      </c>
      <c r="D324" s="127" t="s">
        <v>55</v>
      </c>
      <c r="E324" s="127" t="s">
        <v>15</v>
      </c>
      <c r="F324" s="51" t="s">
        <v>110</v>
      </c>
      <c r="G324" s="10"/>
      <c r="H324" s="10"/>
      <c r="I324" s="10"/>
      <c r="J324" s="43"/>
      <c r="K324" s="2">
        <f>K325</f>
        <v>80</v>
      </c>
    </row>
    <row r="325" spans="2:11" s="201" customFormat="1" ht="32.25" customHeight="1">
      <c r="B325" s="156" t="s">
        <v>63</v>
      </c>
      <c r="C325" s="11" t="s">
        <v>438</v>
      </c>
      <c r="D325" s="127" t="s">
        <v>55</v>
      </c>
      <c r="E325" s="127" t="s">
        <v>15</v>
      </c>
      <c r="F325" s="65" t="s">
        <v>110</v>
      </c>
      <c r="G325" s="10" t="s">
        <v>266</v>
      </c>
      <c r="H325" s="10" t="s">
        <v>4</v>
      </c>
      <c r="I325" s="10" t="s">
        <v>19</v>
      </c>
      <c r="J325" s="43">
        <v>240</v>
      </c>
      <c r="K325" s="2">
        <f>'Приложение 6 2021 год'!K489</f>
        <v>80</v>
      </c>
    </row>
    <row r="326" spans="2:11" s="201" customFormat="1" ht="84.75" customHeight="1">
      <c r="B326" s="351" t="s">
        <v>314</v>
      </c>
      <c r="C326" s="11" t="s">
        <v>438</v>
      </c>
      <c r="D326" s="127" t="s">
        <v>62</v>
      </c>
      <c r="E326" s="127" t="s">
        <v>5</v>
      </c>
      <c r="F326" s="65" t="s">
        <v>53</v>
      </c>
      <c r="G326" s="10"/>
      <c r="H326" s="10"/>
      <c r="I326" s="10"/>
      <c r="J326" s="43"/>
      <c r="K326" s="2">
        <f>K327+K330+K337</f>
        <v>5158.5</v>
      </c>
    </row>
    <row r="327" spans="2:11" s="201" customFormat="1" ht="39" customHeight="1">
      <c r="B327" s="268" t="s">
        <v>330</v>
      </c>
      <c r="C327" s="11" t="s">
        <v>438</v>
      </c>
      <c r="D327" s="127" t="s">
        <v>62</v>
      </c>
      <c r="E327" s="127" t="s">
        <v>4</v>
      </c>
      <c r="F327" s="65" t="s">
        <v>53</v>
      </c>
      <c r="G327" s="10"/>
      <c r="H327" s="10"/>
      <c r="I327" s="10"/>
      <c r="J327" s="43"/>
      <c r="K327" s="2">
        <f>K328</f>
        <v>0</v>
      </c>
    </row>
    <row r="328" spans="2:11" s="201" customFormat="1" ht="25.5">
      <c r="B328" s="156" t="s">
        <v>317</v>
      </c>
      <c r="C328" s="11" t="s">
        <v>438</v>
      </c>
      <c r="D328" s="51" t="s">
        <v>62</v>
      </c>
      <c r="E328" s="51" t="s">
        <v>4</v>
      </c>
      <c r="F328" s="51" t="s">
        <v>324</v>
      </c>
      <c r="G328" s="10"/>
      <c r="H328" s="10"/>
      <c r="I328" s="10"/>
      <c r="J328" s="43"/>
      <c r="K328" s="2">
        <f>K329</f>
        <v>0</v>
      </c>
    </row>
    <row r="329" spans="2:11" s="201" customFormat="1" ht="30.75" customHeight="1">
      <c r="B329" s="156" t="s">
        <v>63</v>
      </c>
      <c r="C329" s="11" t="s">
        <v>438</v>
      </c>
      <c r="D329" s="127" t="s">
        <v>62</v>
      </c>
      <c r="E329" s="127" t="s">
        <v>4</v>
      </c>
      <c r="F329" s="65" t="s">
        <v>324</v>
      </c>
      <c r="G329" s="10" t="s">
        <v>266</v>
      </c>
      <c r="H329" s="10" t="s">
        <v>11</v>
      </c>
      <c r="I329" s="10" t="s">
        <v>25</v>
      </c>
      <c r="J329" s="43">
        <v>240</v>
      </c>
      <c r="K329" s="2">
        <f>'Приложение 6 2021 год'!K506</f>
        <v>0</v>
      </c>
    </row>
    <row r="330" spans="2:11" s="201" customFormat="1" ht="41.25" customHeight="1">
      <c r="B330" s="226" t="s">
        <v>331</v>
      </c>
      <c r="C330" s="11" t="s">
        <v>438</v>
      </c>
      <c r="D330" s="51" t="s">
        <v>62</v>
      </c>
      <c r="E330" s="51" t="s">
        <v>7</v>
      </c>
      <c r="F330" s="51" t="s">
        <v>324</v>
      </c>
      <c r="G330" s="10"/>
      <c r="H330" s="10"/>
      <c r="I330" s="10"/>
      <c r="J330" s="43"/>
      <c r="K330" s="2">
        <f>K331+K333+K335</f>
        <v>170</v>
      </c>
    </row>
    <row r="331" spans="2:11" s="201" customFormat="1" ht="36.75" customHeight="1">
      <c r="B331" s="156" t="s">
        <v>332</v>
      </c>
      <c r="C331" s="11" t="s">
        <v>438</v>
      </c>
      <c r="D331" s="127" t="s">
        <v>62</v>
      </c>
      <c r="E331" s="127" t="s">
        <v>7</v>
      </c>
      <c r="F331" s="65" t="s">
        <v>110</v>
      </c>
      <c r="G331" s="10"/>
      <c r="H331" s="10"/>
      <c r="I331" s="10"/>
      <c r="J331" s="43"/>
      <c r="K331" s="2">
        <f>K332</f>
        <v>30</v>
      </c>
    </row>
    <row r="332" spans="2:11" s="201" customFormat="1" ht="36.75" customHeight="1">
      <c r="B332" s="156" t="s">
        <v>63</v>
      </c>
      <c r="C332" s="11" t="s">
        <v>438</v>
      </c>
      <c r="D332" s="127" t="s">
        <v>62</v>
      </c>
      <c r="E332" s="127" t="s">
        <v>7</v>
      </c>
      <c r="F332" s="65" t="s">
        <v>110</v>
      </c>
      <c r="G332" s="10" t="s">
        <v>266</v>
      </c>
      <c r="H332" s="10" t="s">
        <v>11</v>
      </c>
      <c r="I332" s="10" t="s">
        <v>25</v>
      </c>
      <c r="J332" s="43">
        <v>240</v>
      </c>
      <c r="K332" s="2">
        <f>'Приложение 6 2021 год'!K509</f>
        <v>30</v>
      </c>
    </row>
    <row r="333" spans="2:11" s="201" customFormat="1" ht="36.75" customHeight="1">
      <c r="B333" s="226" t="s">
        <v>333</v>
      </c>
      <c r="C333" s="11" t="s">
        <v>438</v>
      </c>
      <c r="D333" s="127" t="s">
        <v>62</v>
      </c>
      <c r="E333" s="127" t="s">
        <v>7</v>
      </c>
      <c r="F333" s="65" t="s">
        <v>111</v>
      </c>
      <c r="G333" s="10"/>
      <c r="H333" s="10"/>
      <c r="I333" s="10"/>
      <c r="J333" s="43"/>
      <c r="K333" s="2">
        <f>K334</f>
        <v>40</v>
      </c>
    </row>
    <row r="334" spans="2:11" s="201" customFormat="1" ht="36.75" customHeight="1">
      <c r="B334" s="156" t="s">
        <v>63</v>
      </c>
      <c r="C334" s="11" t="s">
        <v>438</v>
      </c>
      <c r="D334" s="127" t="s">
        <v>62</v>
      </c>
      <c r="E334" s="127" t="s">
        <v>7</v>
      </c>
      <c r="F334" s="65" t="s">
        <v>111</v>
      </c>
      <c r="G334" s="10" t="s">
        <v>266</v>
      </c>
      <c r="H334" s="10" t="s">
        <v>11</v>
      </c>
      <c r="I334" s="10" t="s">
        <v>25</v>
      </c>
      <c r="J334" s="43">
        <v>240</v>
      </c>
      <c r="K334" s="2">
        <f>'Приложение 6 2021 год'!K511</f>
        <v>40</v>
      </c>
    </row>
    <row r="335" spans="2:11" s="201" customFormat="1" ht="26.25" customHeight="1">
      <c r="B335" s="226" t="s">
        <v>334</v>
      </c>
      <c r="C335" s="11" t="s">
        <v>438</v>
      </c>
      <c r="D335" s="127" t="s">
        <v>62</v>
      </c>
      <c r="E335" s="127" t="s">
        <v>7</v>
      </c>
      <c r="F335" s="65" t="s">
        <v>113</v>
      </c>
      <c r="G335" s="10"/>
      <c r="H335" s="10"/>
      <c r="I335" s="10"/>
      <c r="J335" s="43"/>
      <c r="K335" s="2">
        <f>K336</f>
        <v>100</v>
      </c>
    </row>
    <row r="336" spans="2:11" s="201" customFormat="1" ht="36.75" customHeight="1">
      <c r="B336" s="156" t="s">
        <v>63</v>
      </c>
      <c r="C336" s="11" t="s">
        <v>438</v>
      </c>
      <c r="D336" s="127" t="s">
        <v>62</v>
      </c>
      <c r="E336" s="127" t="s">
        <v>7</v>
      </c>
      <c r="F336" s="65" t="s">
        <v>113</v>
      </c>
      <c r="G336" s="10" t="s">
        <v>266</v>
      </c>
      <c r="H336" s="10" t="s">
        <v>11</v>
      </c>
      <c r="I336" s="10" t="s">
        <v>25</v>
      </c>
      <c r="J336" s="43">
        <v>240</v>
      </c>
      <c r="K336" s="2">
        <f>'Приложение 6 2021 год'!K513</f>
        <v>100</v>
      </c>
    </row>
    <row r="337" spans="2:11" s="201" customFormat="1" ht="65.25" customHeight="1">
      <c r="B337" s="156" t="s">
        <v>552</v>
      </c>
      <c r="C337" s="11" t="s">
        <v>438</v>
      </c>
      <c r="D337" s="12" t="s">
        <v>62</v>
      </c>
      <c r="E337" s="12" t="s">
        <v>278</v>
      </c>
      <c r="F337" s="8" t="s">
        <v>53</v>
      </c>
      <c r="G337" s="10"/>
      <c r="H337" s="10"/>
      <c r="I337" s="10"/>
      <c r="J337" s="43"/>
      <c r="K337" s="2">
        <f>K338</f>
        <v>4988.5</v>
      </c>
    </row>
    <row r="338" spans="2:11" s="201" customFormat="1" ht="76.5" customHeight="1">
      <c r="B338" s="9" t="s">
        <v>537</v>
      </c>
      <c r="C338" s="11" t="s">
        <v>438</v>
      </c>
      <c r="D338" s="12" t="s">
        <v>62</v>
      </c>
      <c r="E338" s="12" t="s">
        <v>278</v>
      </c>
      <c r="F338" s="8" t="s">
        <v>220</v>
      </c>
      <c r="G338" s="10"/>
      <c r="H338" s="10"/>
      <c r="I338" s="10"/>
      <c r="J338" s="43"/>
      <c r="K338" s="2">
        <f>K339+K340</f>
        <v>4988.5</v>
      </c>
    </row>
    <row r="339" spans="2:11" s="201" customFormat="1" ht="30" customHeight="1">
      <c r="B339" s="31" t="s">
        <v>150</v>
      </c>
      <c r="C339" s="11" t="s">
        <v>438</v>
      </c>
      <c r="D339" s="12" t="s">
        <v>62</v>
      </c>
      <c r="E339" s="12" t="s">
        <v>278</v>
      </c>
      <c r="F339" s="8" t="s">
        <v>220</v>
      </c>
      <c r="G339" s="10" t="s">
        <v>266</v>
      </c>
      <c r="H339" s="10" t="s">
        <v>36</v>
      </c>
      <c r="I339" s="10" t="s">
        <v>15</v>
      </c>
      <c r="J339" s="43">
        <v>320</v>
      </c>
      <c r="K339" s="2">
        <f>'Приложение 6 2021 год'!K535</f>
        <v>4914.8</v>
      </c>
    </row>
    <row r="340" spans="2:11" s="201" customFormat="1" ht="32.25" customHeight="1">
      <c r="B340" s="31" t="s">
        <v>63</v>
      </c>
      <c r="C340" s="11" t="s">
        <v>438</v>
      </c>
      <c r="D340" s="12" t="s">
        <v>62</v>
      </c>
      <c r="E340" s="12" t="s">
        <v>278</v>
      </c>
      <c r="F340" s="8" t="s">
        <v>220</v>
      </c>
      <c r="G340" s="10" t="s">
        <v>266</v>
      </c>
      <c r="H340" s="10" t="s">
        <v>36</v>
      </c>
      <c r="I340" s="10" t="s">
        <v>15</v>
      </c>
      <c r="J340" s="43">
        <v>240</v>
      </c>
      <c r="K340" s="2">
        <f>'Приложение 6 2021 год'!K536</f>
        <v>73.7</v>
      </c>
    </row>
    <row r="341" spans="2:11" s="201" customFormat="1" ht="32.25" customHeight="1">
      <c r="B341" s="352" t="s">
        <v>318</v>
      </c>
      <c r="C341" s="11" t="s">
        <v>438</v>
      </c>
      <c r="D341" s="51" t="s">
        <v>3</v>
      </c>
      <c r="E341" s="51" t="s">
        <v>5</v>
      </c>
      <c r="F341" s="51" t="s">
        <v>53</v>
      </c>
      <c r="G341" s="10"/>
      <c r="H341" s="10"/>
      <c r="I341" s="10"/>
      <c r="J341" s="43"/>
      <c r="K341" s="75">
        <f>K342</f>
        <v>3370.3</v>
      </c>
    </row>
    <row r="342" spans="2:11" s="201" customFormat="1" ht="50.25" customHeight="1">
      <c r="B342" s="196" t="s">
        <v>127</v>
      </c>
      <c r="C342" s="11" t="s">
        <v>438</v>
      </c>
      <c r="D342" s="12" t="s">
        <v>3</v>
      </c>
      <c r="E342" s="12" t="s">
        <v>4</v>
      </c>
      <c r="F342" s="13" t="s">
        <v>53</v>
      </c>
      <c r="G342" s="10"/>
      <c r="H342" s="10"/>
      <c r="I342" s="10"/>
      <c r="J342" s="43"/>
      <c r="K342" s="75">
        <f>K343+K347</f>
        <v>3370.3</v>
      </c>
    </row>
    <row r="343" spans="2:11" s="201" customFormat="1" ht="33.75" customHeight="1">
      <c r="B343" s="137" t="s">
        <v>128</v>
      </c>
      <c r="C343" s="11" t="s">
        <v>438</v>
      </c>
      <c r="D343" s="51" t="s">
        <v>3</v>
      </c>
      <c r="E343" s="51" t="s">
        <v>4</v>
      </c>
      <c r="F343" s="51" t="s">
        <v>324</v>
      </c>
      <c r="G343" s="10"/>
      <c r="H343" s="10"/>
      <c r="I343" s="10"/>
      <c r="J343" s="43"/>
      <c r="K343" s="75">
        <f>K344+K345+K346</f>
        <v>2910</v>
      </c>
    </row>
    <row r="344" spans="2:11" s="201" customFormat="1" ht="29.25" customHeight="1">
      <c r="B344" s="157" t="s">
        <v>58</v>
      </c>
      <c r="C344" s="11" t="s">
        <v>438</v>
      </c>
      <c r="D344" s="12" t="s">
        <v>3</v>
      </c>
      <c r="E344" s="12" t="s">
        <v>4</v>
      </c>
      <c r="F344" s="13" t="s">
        <v>324</v>
      </c>
      <c r="G344" s="10" t="s">
        <v>266</v>
      </c>
      <c r="H344" s="10" t="s">
        <v>11</v>
      </c>
      <c r="I344" s="10" t="s">
        <v>25</v>
      </c>
      <c r="J344" s="10" t="s">
        <v>59</v>
      </c>
      <c r="K344" s="75">
        <f>'Приложение 6 2021 год'!K517</f>
        <v>2677</v>
      </c>
    </row>
    <row r="345" spans="2:11" s="201" customFormat="1" ht="31.5" customHeight="1">
      <c r="B345" s="9" t="s">
        <v>63</v>
      </c>
      <c r="C345" s="11" t="s">
        <v>438</v>
      </c>
      <c r="D345" s="51" t="s">
        <v>3</v>
      </c>
      <c r="E345" s="51" t="s">
        <v>4</v>
      </c>
      <c r="F345" s="51" t="s">
        <v>324</v>
      </c>
      <c r="G345" s="10" t="s">
        <v>266</v>
      </c>
      <c r="H345" s="10" t="s">
        <v>11</v>
      </c>
      <c r="I345" s="10" t="s">
        <v>25</v>
      </c>
      <c r="J345" s="10" t="s">
        <v>64</v>
      </c>
      <c r="K345" s="75">
        <f>'Приложение 6 2021 год'!K518</f>
        <v>183</v>
      </c>
    </row>
    <row r="346" spans="2:11" s="201" customFormat="1" ht="17.25" customHeight="1">
      <c r="B346" s="9" t="s">
        <v>65</v>
      </c>
      <c r="C346" s="11" t="s">
        <v>438</v>
      </c>
      <c r="D346" s="12" t="s">
        <v>3</v>
      </c>
      <c r="E346" s="12" t="s">
        <v>4</v>
      </c>
      <c r="F346" s="13" t="s">
        <v>324</v>
      </c>
      <c r="G346" s="10" t="s">
        <v>266</v>
      </c>
      <c r="H346" s="10" t="s">
        <v>11</v>
      </c>
      <c r="I346" s="10" t="s">
        <v>25</v>
      </c>
      <c r="J346" s="10" t="s">
        <v>66</v>
      </c>
      <c r="K346" s="75">
        <f>'Приложение 6 2021 год'!K519</f>
        <v>50</v>
      </c>
    </row>
    <row r="347" spans="2:11" s="201" customFormat="1" ht="49.5" customHeight="1">
      <c r="B347" s="156" t="s">
        <v>298</v>
      </c>
      <c r="C347" s="11" t="s">
        <v>438</v>
      </c>
      <c r="D347" s="72" t="s">
        <v>3</v>
      </c>
      <c r="E347" s="72" t="s">
        <v>4</v>
      </c>
      <c r="F347" s="73" t="s">
        <v>299</v>
      </c>
      <c r="G347" s="10"/>
      <c r="H347" s="10"/>
      <c r="I347" s="10"/>
      <c r="J347" s="33"/>
      <c r="K347" s="75">
        <f>K348</f>
        <v>460.3</v>
      </c>
    </row>
    <row r="348" spans="2:11" s="201" customFormat="1" ht="30" customHeight="1">
      <c r="B348" s="333" t="s">
        <v>58</v>
      </c>
      <c r="C348" s="61" t="s">
        <v>438</v>
      </c>
      <c r="D348" s="289" t="s">
        <v>3</v>
      </c>
      <c r="E348" s="289" t="s">
        <v>4</v>
      </c>
      <c r="F348" s="322" t="s">
        <v>299</v>
      </c>
      <c r="G348" s="89" t="s">
        <v>266</v>
      </c>
      <c r="H348" s="89" t="s">
        <v>11</v>
      </c>
      <c r="I348" s="89" t="s">
        <v>25</v>
      </c>
      <c r="J348" s="334" t="s">
        <v>59</v>
      </c>
      <c r="K348" s="291">
        <f>'Приложение 6 2021 год'!K521</f>
        <v>460.3</v>
      </c>
    </row>
    <row r="349" spans="2:11" s="201" customFormat="1" ht="53.25" customHeight="1">
      <c r="B349" s="380" t="s">
        <v>479</v>
      </c>
      <c r="C349" s="381" t="s">
        <v>480</v>
      </c>
      <c r="D349" s="382" t="s">
        <v>52</v>
      </c>
      <c r="E349" s="382" t="s">
        <v>5</v>
      </c>
      <c r="F349" s="383" t="s">
        <v>53</v>
      </c>
      <c r="G349" s="335"/>
      <c r="H349" s="335"/>
      <c r="I349" s="335"/>
      <c r="J349" s="241"/>
      <c r="K349" s="294">
        <f>K350+K368</f>
        <v>25889.74</v>
      </c>
    </row>
    <row r="350" spans="2:11" s="201" customFormat="1" ht="45" customHeight="1">
      <c r="B350" s="384" t="s">
        <v>481</v>
      </c>
      <c r="C350" s="359" t="s">
        <v>480</v>
      </c>
      <c r="D350" s="141" t="s">
        <v>55</v>
      </c>
      <c r="E350" s="141" t="s">
        <v>5</v>
      </c>
      <c r="F350" s="209" t="s">
        <v>53</v>
      </c>
      <c r="G350" s="129"/>
      <c r="H350" s="129"/>
      <c r="I350" s="129"/>
      <c r="J350" s="144"/>
      <c r="K350" s="295">
        <f>K351+K359</f>
        <v>22832.9</v>
      </c>
    </row>
    <row r="351" spans="2:11" s="201" customFormat="1" ht="39.75" customHeight="1">
      <c r="B351" s="239" t="s">
        <v>483</v>
      </c>
      <c r="C351" s="359" t="s">
        <v>480</v>
      </c>
      <c r="D351" s="141" t="s">
        <v>55</v>
      </c>
      <c r="E351" s="141" t="s">
        <v>4</v>
      </c>
      <c r="F351" s="209" t="s">
        <v>53</v>
      </c>
      <c r="G351" s="129"/>
      <c r="H351" s="129"/>
      <c r="I351" s="129"/>
      <c r="J351" s="144"/>
      <c r="K351" s="295">
        <f>K352+K355+K357</f>
        <v>13778.4</v>
      </c>
    </row>
    <row r="352" spans="2:11" s="201" customFormat="1" ht="39.75" customHeight="1">
      <c r="B352" s="9" t="s">
        <v>484</v>
      </c>
      <c r="C352" s="51" t="s">
        <v>480</v>
      </c>
      <c r="D352" s="224" t="s">
        <v>55</v>
      </c>
      <c r="E352" s="224" t="s">
        <v>4</v>
      </c>
      <c r="F352" s="224" t="s">
        <v>485</v>
      </c>
      <c r="G352" s="129"/>
      <c r="H352" s="129"/>
      <c r="I352" s="129"/>
      <c r="J352" s="144"/>
      <c r="K352" s="295">
        <f>K353+K354</f>
        <v>5620.34</v>
      </c>
    </row>
    <row r="353" spans="2:11" s="201" customFormat="1" ht="21" customHeight="1">
      <c r="B353" s="116" t="s">
        <v>119</v>
      </c>
      <c r="C353" s="359" t="s">
        <v>480</v>
      </c>
      <c r="D353" s="141" t="s">
        <v>55</v>
      </c>
      <c r="E353" s="141" t="s">
        <v>4</v>
      </c>
      <c r="F353" s="209" t="s">
        <v>485</v>
      </c>
      <c r="G353" s="129" t="s">
        <v>260</v>
      </c>
      <c r="H353" s="129" t="s">
        <v>11</v>
      </c>
      <c r="I353" s="129" t="s">
        <v>20</v>
      </c>
      <c r="J353" s="144" t="s">
        <v>64</v>
      </c>
      <c r="K353" s="295">
        <f>'Приложение 6 2021 год'!K345</f>
        <v>2558.88</v>
      </c>
    </row>
    <row r="354" spans="2:11" s="201" customFormat="1" ht="21" customHeight="1">
      <c r="B354" s="31" t="s">
        <v>455</v>
      </c>
      <c r="C354" s="359" t="s">
        <v>480</v>
      </c>
      <c r="D354" s="141" t="s">
        <v>55</v>
      </c>
      <c r="E354" s="141" t="s">
        <v>4</v>
      </c>
      <c r="F354" s="209" t="s">
        <v>485</v>
      </c>
      <c r="G354" s="129" t="s">
        <v>270</v>
      </c>
      <c r="H354" s="129" t="s">
        <v>11</v>
      </c>
      <c r="I354" s="129" t="s">
        <v>20</v>
      </c>
      <c r="J354" s="144" t="s">
        <v>454</v>
      </c>
      <c r="K354" s="295">
        <f>'Приложение 6 2021 год'!K688</f>
        <v>3061.46</v>
      </c>
    </row>
    <row r="355" spans="2:11" s="201" customFormat="1" ht="30.75" customHeight="1">
      <c r="B355" s="372" t="s">
        <v>486</v>
      </c>
      <c r="C355" s="359" t="s">
        <v>480</v>
      </c>
      <c r="D355" s="141" t="s">
        <v>55</v>
      </c>
      <c r="E355" s="141" t="s">
        <v>4</v>
      </c>
      <c r="F355" s="209" t="s">
        <v>118</v>
      </c>
      <c r="G355" s="129"/>
      <c r="H355" s="129"/>
      <c r="I355" s="129"/>
      <c r="J355" s="144"/>
      <c r="K355" s="295">
        <f>K356</f>
        <v>6879.9</v>
      </c>
    </row>
    <row r="356" spans="2:11" s="201" customFormat="1" ht="21" customHeight="1">
      <c r="B356" s="31" t="s">
        <v>455</v>
      </c>
      <c r="C356" s="359" t="s">
        <v>480</v>
      </c>
      <c r="D356" s="141" t="s">
        <v>55</v>
      </c>
      <c r="E356" s="141" t="s">
        <v>4</v>
      </c>
      <c r="F356" s="209" t="s">
        <v>118</v>
      </c>
      <c r="G356" s="129" t="s">
        <v>270</v>
      </c>
      <c r="H356" s="129" t="s">
        <v>11</v>
      </c>
      <c r="I356" s="129" t="s">
        <v>20</v>
      </c>
      <c r="J356" s="144" t="s">
        <v>454</v>
      </c>
      <c r="K356" s="295">
        <f>'Приложение 6 2021 год'!K690</f>
        <v>6879.9</v>
      </c>
    </row>
    <row r="357" spans="2:11" s="201" customFormat="1" ht="57" customHeight="1">
      <c r="B357" s="31" t="s">
        <v>478</v>
      </c>
      <c r="C357" s="359" t="s">
        <v>480</v>
      </c>
      <c r="D357" s="141" t="s">
        <v>55</v>
      </c>
      <c r="E357" s="141" t="s">
        <v>4</v>
      </c>
      <c r="F357" s="209" t="s">
        <v>120</v>
      </c>
      <c r="G357" s="129"/>
      <c r="H357" s="129"/>
      <c r="I357" s="129"/>
      <c r="J357" s="144"/>
      <c r="K357" s="295">
        <f>K358</f>
        <v>1278.16</v>
      </c>
    </row>
    <row r="358" spans="2:11" s="201" customFormat="1" ht="21" customHeight="1">
      <c r="B358" s="277" t="s">
        <v>455</v>
      </c>
      <c r="C358" s="359" t="s">
        <v>480</v>
      </c>
      <c r="D358" s="141" t="s">
        <v>55</v>
      </c>
      <c r="E358" s="141" t="s">
        <v>4</v>
      </c>
      <c r="F358" s="209" t="s">
        <v>120</v>
      </c>
      <c r="G358" s="129" t="s">
        <v>270</v>
      </c>
      <c r="H358" s="129" t="s">
        <v>11</v>
      </c>
      <c r="I358" s="129" t="s">
        <v>20</v>
      </c>
      <c r="J358" s="144" t="s">
        <v>454</v>
      </c>
      <c r="K358" s="295">
        <f>'Приложение 6 2021 год'!K692</f>
        <v>1278.16</v>
      </c>
    </row>
    <row r="359" spans="2:11" s="201" customFormat="1" ht="32.25" customHeight="1">
      <c r="B359" s="39" t="s">
        <v>487</v>
      </c>
      <c r="C359" s="359" t="s">
        <v>480</v>
      </c>
      <c r="D359" s="141" t="s">
        <v>55</v>
      </c>
      <c r="E359" s="141" t="s">
        <v>7</v>
      </c>
      <c r="F359" s="209" t="s">
        <v>53</v>
      </c>
      <c r="G359" s="129"/>
      <c r="H359" s="129"/>
      <c r="I359" s="129"/>
      <c r="J359" s="144"/>
      <c r="K359" s="295">
        <f>K360+K362+K364+K366</f>
        <v>9054.5</v>
      </c>
    </row>
    <row r="360" spans="2:11" s="201" customFormat="1" ht="32.25" customHeight="1">
      <c r="B360" s="39" t="s">
        <v>345</v>
      </c>
      <c r="C360" s="359" t="s">
        <v>480</v>
      </c>
      <c r="D360" s="141" t="s">
        <v>55</v>
      </c>
      <c r="E360" s="141" t="s">
        <v>7</v>
      </c>
      <c r="F360" s="209" t="s">
        <v>121</v>
      </c>
      <c r="G360" s="129"/>
      <c r="H360" s="129"/>
      <c r="I360" s="129"/>
      <c r="J360" s="144"/>
      <c r="K360" s="295">
        <f>K361</f>
        <v>3925.5</v>
      </c>
    </row>
    <row r="361" spans="2:11" s="201" customFormat="1" ht="21" customHeight="1">
      <c r="B361" s="31" t="s">
        <v>455</v>
      </c>
      <c r="C361" s="359" t="s">
        <v>480</v>
      </c>
      <c r="D361" s="141" t="s">
        <v>55</v>
      </c>
      <c r="E361" s="141" t="s">
        <v>7</v>
      </c>
      <c r="F361" s="209" t="s">
        <v>121</v>
      </c>
      <c r="G361" s="129" t="s">
        <v>270</v>
      </c>
      <c r="H361" s="129" t="s">
        <v>11</v>
      </c>
      <c r="I361" s="129" t="s">
        <v>20</v>
      </c>
      <c r="J361" s="144" t="s">
        <v>454</v>
      </c>
      <c r="K361" s="295">
        <f>'Приложение 6 2021 год'!K695</f>
        <v>3925.5</v>
      </c>
    </row>
    <row r="362" spans="2:11" s="201" customFormat="1" ht="30" customHeight="1">
      <c r="B362" s="39" t="s">
        <v>346</v>
      </c>
      <c r="C362" s="359" t="s">
        <v>480</v>
      </c>
      <c r="D362" s="141" t="s">
        <v>55</v>
      </c>
      <c r="E362" s="141" t="s">
        <v>7</v>
      </c>
      <c r="F362" s="209" t="s">
        <v>122</v>
      </c>
      <c r="G362" s="129"/>
      <c r="H362" s="129"/>
      <c r="I362" s="129"/>
      <c r="J362" s="144"/>
      <c r="K362" s="295">
        <f>K363</f>
        <v>4099</v>
      </c>
    </row>
    <row r="363" spans="2:11" s="201" customFormat="1" ht="21" customHeight="1">
      <c r="B363" s="31" t="s">
        <v>455</v>
      </c>
      <c r="C363" s="359" t="s">
        <v>480</v>
      </c>
      <c r="D363" s="141" t="s">
        <v>55</v>
      </c>
      <c r="E363" s="141" t="s">
        <v>7</v>
      </c>
      <c r="F363" s="209" t="s">
        <v>122</v>
      </c>
      <c r="G363" s="129" t="s">
        <v>270</v>
      </c>
      <c r="H363" s="129" t="s">
        <v>11</v>
      </c>
      <c r="I363" s="129" t="s">
        <v>20</v>
      </c>
      <c r="J363" s="144" t="s">
        <v>454</v>
      </c>
      <c r="K363" s="295">
        <f>'Приложение 6 2021 год'!K697</f>
        <v>4099</v>
      </c>
    </row>
    <row r="364" spans="2:11" s="201" customFormat="1" ht="23.25" customHeight="1">
      <c r="B364" s="373" t="s">
        <v>366</v>
      </c>
      <c r="C364" s="359" t="s">
        <v>480</v>
      </c>
      <c r="D364" s="141" t="s">
        <v>55</v>
      </c>
      <c r="E364" s="141" t="s">
        <v>7</v>
      </c>
      <c r="F364" s="209" t="s">
        <v>489</v>
      </c>
      <c r="G364" s="129"/>
      <c r="H364" s="129"/>
      <c r="I364" s="129"/>
      <c r="J364" s="144"/>
      <c r="K364" s="295">
        <f>K365</f>
        <v>800</v>
      </c>
    </row>
    <row r="365" spans="2:11" s="201" customFormat="1" ht="21" customHeight="1">
      <c r="B365" s="116" t="s">
        <v>119</v>
      </c>
      <c r="C365" s="359" t="s">
        <v>480</v>
      </c>
      <c r="D365" s="141" t="s">
        <v>55</v>
      </c>
      <c r="E365" s="141" t="s">
        <v>7</v>
      </c>
      <c r="F365" s="209" t="s">
        <v>489</v>
      </c>
      <c r="G365" s="129" t="s">
        <v>266</v>
      </c>
      <c r="H365" s="129" t="s">
        <v>11</v>
      </c>
      <c r="I365" s="129" t="s">
        <v>20</v>
      </c>
      <c r="J365" s="144" t="s">
        <v>64</v>
      </c>
      <c r="K365" s="295">
        <f>'Приложение 6 2021 год'!K500</f>
        <v>800</v>
      </c>
    </row>
    <row r="366" spans="2:11" s="201" customFormat="1" ht="30" customHeight="1">
      <c r="B366" s="373" t="s">
        <v>488</v>
      </c>
      <c r="C366" s="359" t="s">
        <v>480</v>
      </c>
      <c r="D366" s="141" t="s">
        <v>55</v>
      </c>
      <c r="E366" s="141" t="s">
        <v>7</v>
      </c>
      <c r="F366" s="209" t="s">
        <v>490</v>
      </c>
      <c r="G366" s="129"/>
      <c r="H366" s="129"/>
      <c r="I366" s="129"/>
      <c r="J366" s="144"/>
      <c r="K366" s="295">
        <f>K367</f>
        <v>230</v>
      </c>
    </row>
    <row r="367" spans="2:11" s="201" customFormat="1" ht="24.75" customHeight="1">
      <c r="B367" s="373" t="s">
        <v>367</v>
      </c>
      <c r="C367" s="368" t="s">
        <v>480</v>
      </c>
      <c r="D367" s="369" t="s">
        <v>55</v>
      </c>
      <c r="E367" s="141" t="s">
        <v>7</v>
      </c>
      <c r="F367" s="224" t="s">
        <v>490</v>
      </c>
      <c r="G367" s="129" t="s">
        <v>260</v>
      </c>
      <c r="H367" s="129" t="s">
        <v>11</v>
      </c>
      <c r="I367" s="129" t="s">
        <v>20</v>
      </c>
      <c r="J367" s="144" t="s">
        <v>64</v>
      </c>
      <c r="K367" s="295">
        <f>'Приложение 6 2021 год'!K348</f>
        <v>230</v>
      </c>
    </row>
    <row r="368" spans="2:11" s="201" customFormat="1" ht="45.75" customHeight="1">
      <c r="B368" s="384" t="s">
        <v>482</v>
      </c>
      <c r="C368" s="359" t="s">
        <v>480</v>
      </c>
      <c r="D368" s="141" t="s">
        <v>62</v>
      </c>
      <c r="E368" s="141" t="s">
        <v>5</v>
      </c>
      <c r="F368" s="209" t="s">
        <v>53</v>
      </c>
      <c r="G368" s="129"/>
      <c r="H368" s="129"/>
      <c r="I368" s="129"/>
      <c r="J368" s="144"/>
      <c r="K368" s="295">
        <f>K369</f>
        <v>3056.8399999999997</v>
      </c>
    </row>
    <row r="369" spans="2:11" s="201" customFormat="1" ht="30.75" customHeight="1">
      <c r="B369" s="239" t="s">
        <v>491</v>
      </c>
      <c r="C369" s="359" t="s">
        <v>480</v>
      </c>
      <c r="D369" s="141" t="s">
        <v>62</v>
      </c>
      <c r="E369" s="141" t="s">
        <v>4</v>
      </c>
      <c r="F369" s="209" t="s">
        <v>53</v>
      </c>
      <c r="G369" s="129"/>
      <c r="H369" s="129"/>
      <c r="I369" s="129"/>
      <c r="J369" s="144"/>
      <c r="K369" s="295">
        <f>K370</f>
        <v>3056.8399999999997</v>
      </c>
    </row>
    <row r="370" spans="2:11" s="201" customFormat="1" ht="45.75" customHeight="1">
      <c r="B370" s="184" t="s">
        <v>365</v>
      </c>
      <c r="C370" s="359" t="s">
        <v>480</v>
      </c>
      <c r="D370" s="141" t="s">
        <v>62</v>
      </c>
      <c r="E370" s="141" t="s">
        <v>4</v>
      </c>
      <c r="F370" s="209" t="s">
        <v>538</v>
      </c>
      <c r="G370" s="129"/>
      <c r="H370" s="129"/>
      <c r="I370" s="129"/>
      <c r="J370" s="144"/>
      <c r="K370" s="295">
        <f>K371</f>
        <v>3056.8399999999997</v>
      </c>
    </row>
    <row r="371" spans="2:11" s="201" customFormat="1" ht="21.75" customHeight="1">
      <c r="B371" s="373" t="s">
        <v>367</v>
      </c>
      <c r="C371" s="359" t="s">
        <v>480</v>
      </c>
      <c r="D371" s="141" t="s">
        <v>62</v>
      </c>
      <c r="E371" s="141" t="s">
        <v>4</v>
      </c>
      <c r="F371" s="209" t="s">
        <v>538</v>
      </c>
      <c r="G371" s="129" t="s">
        <v>260</v>
      </c>
      <c r="H371" s="129" t="s">
        <v>11</v>
      </c>
      <c r="I371" s="129" t="s">
        <v>33</v>
      </c>
      <c r="J371" s="144" t="s">
        <v>64</v>
      </c>
      <c r="K371" s="295">
        <f>'Приложение 6 2021 год'!K339</f>
        <v>3056.8399999999997</v>
      </c>
    </row>
    <row r="372" spans="2:11" s="201" customFormat="1" ht="72" customHeight="1">
      <c r="B372" s="353" t="s">
        <v>509</v>
      </c>
      <c r="C372" s="381" t="s">
        <v>492</v>
      </c>
      <c r="D372" s="382" t="s">
        <v>52</v>
      </c>
      <c r="E372" s="382" t="s">
        <v>5</v>
      </c>
      <c r="F372" s="383" t="s">
        <v>53</v>
      </c>
      <c r="G372" s="129"/>
      <c r="H372" s="129"/>
      <c r="I372" s="129"/>
      <c r="J372" s="144"/>
      <c r="K372" s="294">
        <f>K373+K396+K400</f>
        <v>29224.789999999997</v>
      </c>
    </row>
    <row r="373" spans="2:11" s="201" customFormat="1" ht="51" customHeight="1">
      <c r="B373" s="385" t="s">
        <v>493</v>
      </c>
      <c r="C373" s="359" t="s">
        <v>492</v>
      </c>
      <c r="D373" s="141" t="s">
        <v>55</v>
      </c>
      <c r="E373" s="141" t="s">
        <v>5</v>
      </c>
      <c r="F373" s="209" t="s">
        <v>53</v>
      </c>
      <c r="G373" s="129"/>
      <c r="H373" s="129"/>
      <c r="I373" s="129"/>
      <c r="J373" s="144"/>
      <c r="K373" s="295">
        <f>K374+K383+K392</f>
        <v>28124.789999999997</v>
      </c>
    </row>
    <row r="374" spans="2:11" s="201" customFormat="1" ht="46.5" customHeight="1">
      <c r="B374" s="41" t="s">
        <v>510</v>
      </c>
      <c r="C374" s="359" t="s">
        <v>492</v>
      </c>
      <c r="D374" s="141" t="s">
        <v>55</v>
      </c>
      <c r="E374" s="141" t="s">
        <v>4</v>
      </c>
      <c r="F374" s="209" t="s">
        <v>53</v>
      </c>
      <c r="G374" s="129"/>
      <c r="H374" s="129"/>
      <c r="I374" s="129"/>
      <c r="J374" s="144"/>
      <c r="K374" s="295">
        <f>K375+K378+K381</f>
        <v>1467.1</v>
      </c>
    </row>
    <row r="375" spans="2:11" s="201" customFormat="1" ht="30.75" customHeight="1">
      <c r="B375" s="41" t="s">
        <v>511</v>
      </c>
      <c r="C375" s="359" t="s">
        <v>492</v>
      </c>
      <c r="D375" s="141" t="s">
        <v>55</v>
      </c>
      <c r="E375" s="141" t="s">
        <v>4</v>
      </c>
      <c r="F375" s="209" t="s">
        <v>361</v>
      </c>
      <c r="G375" s="129"/>
      <c r="H375" s="129"/>
      <c r="I375" s="129"/>
      <c r="J375" s="144"/>
      <c r="K375" s="295">
        <f>K376+K377</f>
        <v>879.9999999999999</v>
      </c>
    </row>
    <row r="376" spans="2:11" s="201" customFormat="1" ht="36" customHeight="1">
      <c r="B376" s="116" t="s">
        <v>63</v>
      </c>
      <c r="C376" s="359" t="s">
        <v>492</v>
      </c>
      <c r="D376" s="141" t="s">
        <v>55</v>
      </c>
      <c r="E376" s="141" t="s">
        <v>4</v>
      </c>
      <c r="F376" s="209" t="s">
        <v>361</v>
      </c>
      <c r="G376" s="129" t="s">
        <v>260</v>
      </c>
      <c r="H376" s="129" t="s">
        <v>13</v>
      </c>
      <c r="I376" s="129" t="s">
        <v>7</v>
      </c>
      <c r="J376" s="144" t="s">
        <v>64</v>
      </c>
      <c r="K376" s="295">
        <f>'Приложение 6 2021 год'!K376</f>
        <v>605.5999999999999</v>
      </c>
    </row>
    <row r="377" spans="2:11" s="201" customFormat="1" ht="20.25" customHeight="1">
      <c r="B377" s="184" t="s">
        <v>455</v>
      </c>
      <c r="C377" s="359" t="s">
        <v>492</v>
      </c>
      <c r="D377" s="141" t="s">
        <v>55</v>
      </c>
      <c r="E377" s="141" t="s">
        <v>4</v>
      </c>
      <c r="F377" s="209" t="s">
        <v>361</v>
      </c>
      <c r="G377" s="129" t="s">
        <v>270</v>
      </c>
      <c r="H377" s="129" t="s">
        <v>13</v>
      </c>
      <c r="I377" s="129" t="s">
        <v>7</v>
      </c>
      <c r="J377" s="144" t="s">
        <v>454</v>
      </c>
      <c r="K377" s="295">
        <f>'Приложение 6 2021 год'!K704</f>
        <v>274.4</v>
      </c>
    </row>
    <row r="378" spans="2:11" s="201" customFormat="1" ht="36" customHeight="1">
      <c r="B378" s="41" t="s">
        <v>512</v>
      </c>
      <c r="C378" s="359" t="s">
        <v>492</v>
      </c>
      <c r="D378" s="141" t="s">
        <v>55</v>
      </c>
      <c r="E378" s="141" t="s">
        <v>4</v>
      </c>
      <c r="F378" s="209" t="s">
        <v>362</v>
      </c>
      <c r="G378" s="129"/>
      <c r="H378" s="129"/>
      <c r="I378" s="129"/>
      <c r="J378" s="144"/>
      <c r="K378" s="295">
        <f>K379+K380</f>
        <v>480</v>
      </c>
    </row>
    <row r="379" spans="2:11" s="201" customFormat="1" ht="36" customHeight="1">
      <c r="B379" s="116" t="s">
        <v>63</v>
      </c>
      <c r="C379" s="359" t="s">
        <v>492</v>
      </c>
      <c r="D379" s="141" t="s">
        <v>55</v>
      </c>
      <c r="E379" s="141" t="s">
        <v>4</v>
      </c>
      <c r="F379" s="209" t="s">
        <v>362</v>
      </c>
      <c r="G379" s="129" t="s">
        <v>260</v>
      </c>
      <c r="H379" s="129" t="s">
        <v>13</v>
      </c>
      <c r="I379" s="129" t="s">
        <v>7</v>
      </c>
      <c r="J379" s="144" t="s">
        <v>64</v>
      </c>
      <c r="K379" s="295">
        <f>'Приложение 6 2021 год'!K378</f>
        <v>320</v>
      </c>
    </row>
    <row r="380" spans="2:11" s="201" customFormat="1" ht="19.5" customHeight="1">
      <c r="B380" s="184" t="s">
        <v>455</v>
      </c>
      <c r="C380" s="359" t="s">
        <v>492</v>
      </c>
      <c r="D380" s="141" t="s">
        <v>55</v>
      </c>
      <c r="E380" s="141" t="s">
        <v>4</v>
      </c>
      <c r="F380" s="209" t="s">
        <v>362</v>
      </c>
      <c r="G380" s="129" t="s">
        <v>270</v>
      </c>
      <c r="H380" s="129" t="s">
        <v>13</v>
      </c>
      <c r="I380" s="129" t="s">
        <v>7</v>
      </c>
      <c r="J380" s="144" t="s">
        <v>454</v>
      </c>
      <c r="K380" s="295">
        <f>'Приложение 6 2021 год'!K706</f>
        <v>160</v>
      </c>
    </row>
    <row r="381" spans="2:11" s="201" customFormat="1" ht="52.5" customHeight="1">
      <c r="B381" s="184" t="s">
        <v>466</v>
      </c>
      <c r="C381" s="127" t="s">
        <v>492</v>
      </c>
      <c r="D381" s="127" t="s">
        <v>55</v>
      </c>
      <c r="E381" s="127" t="s">
        <v>4</v>
      </c>
      <c r="F381" s="127" t="s">
        <v>500</v>
      </c>
      <c r="G381" s="129"/>
      <c r="H381" s="129"/>
      <c r="I381" s="129"/>
      <c r="J381" s="144"/>
      <c r="K381" s="295">
        <f>K382</f>
        <v>107.1</v>
      </c>
    </row>
    <row r="382" spans="2:11" s="201" customFormat="1" ht="20.25" customHeight="1">
      <c r="B382" s="379" t="s">
        <v>455</v>
      </c>
      <c r="C382" s="127" t="s">
        <v>492</v>
      </c>
      <c r="D382" s="127" t="s">
        <v>55</v>
      </c>
      <c r="E382" s="127" t="s">
        <v>4</v>
      </c>
      <c r="F382" s="127" t="s">
        <v>500</v>
      </c>
      <c r="G382" s="129" t="s">
        <v>270</v>
      </c>
      <c r="H382" s="129" t="s">
        <v>13</v>
      </c>
      <c r="I382" s="129" t="s">
        <v>7</v>
      </c>
      <c r="J382" s="144" t="s">
        <v>454</v>
      </c>
      <c r="K382" s="295">
        <f>'Приложение 6 2021 год'!K708</f>
        <v>107.1</v>
      </c>
    </row>
    <row r="383" spans="2:11" s="201" customFormat="1" ht="47.25" customHeight="1">
      <c r="B383" s="227" t="s">
        <v>513</v>
      </c>
      <c r="C383" s="359" t="s">
        <v>492</v>
      </c>
      <c r="D383" s="141" t="s">
        <v>55</v>
      </c>
      <c r="E383" s="141" t="s">
        <v>7</v>
      </c>
      <c r="F383" s="209" t="s">
        <v>53</v>
      </c>
      <c r="G383" s="129"/>
      <c r="H383" s="129"/>
      <c r="I383" s="129"/>
      <c r="J383" s="144"/>
      <c r="K383" s="295">
        <f>K384+K386+K388+K390</f>
        <v>24391.879999999997</v>
      </c>
    </row>
    <row r="384" spans="2:11" s="201" customFormat="1" ht="36" customHeight="1">
      <c r="B384" s="9" t="s">
        <v>395</v>
      </c>
      <c r="C384" s="359" t="s">
        <v>492</v>
      </c>
      <c r="D384" s="141" t="s">
        <v>55</v>
      </c>
      <c r="E384" s="141" t="s">
        <v>7</v>
      </c>
      <c r="F384" s="27" t="s">
        <v>394</v>
      </c>
      <c r="G384" s="129"/>
      <c r="H384" s="129"/>
      <c r="I384" s="129"/>
      <c r="J384" s="144"/>
      <c r="K384" s="295">
        <f>K385</f>
        <v>11224.49</v>
      </c>
    </row>
    <row r="385" spans="2:11" s="201" customFormat="1" ht="38.25" customHeight="1">
      <c r="B385" s="116" t="s">
        <v>63</v>
      </c>
      <c r="C385" s="368" t="s">
        <v>492</v>
      </c>
      <c r="D385" s="369" t="s">
        <v>55</v>
      </c>
      <c r="E385" s="369" t="s">
        <v>7</v>
      </c>
      <c r="F385" s="55" t="s">
        <v>394</v>
      </c>
      <c r="G385" s="129" t="s">
        <v>260</v>
      </c>
      <c r="H385" s="129" t="s">
        <v>13</v>
      </c>
      <c r="I385" s="129" t="s">
        <v>7</v>
      </c>
      <c r="J385" s="144" t="s">
        <v>64</v>
      </c>
      <c r="K385" s="295">
        <f>'Приложение 6 2021 год'!K381</f>
        <v>11224.49</v>
      </c>
    </row>
    <row r="386" spans="2:11" s="201" customFormat="1" ht="38.25" customHeight="1">
      <c r="B386" s="128" t="s">
        <v>568</v>
      </c>
      <c r="C386" s="359" t="s">
        <v>492</v>
      </c>
      <c r="D386" s="141" t="s">
        <v>55</v>
      </c>
      <c r="E386" s="141" t="s">
        <v>7</v>
      </c>
      <c r="F386" s="209" t="s">
        <v>505</v>
      </c>
      <c r="G386" s="129"/>
      <c r="H386" s="129"/>
      <c r="I386" s="129"/>
      <c r="J386" s="144"/>
      <c r="K386" s="295">
        <f>K387</f>
        <v>6588.4</v>
      </c>
    </row>
    <row r="387" spans="2:11" s="201" customFormat="1" ht="30.75" customHeight="1">
      <c r="B387" s="128" t="s">
        <v>63</v>
      </c>
      <c r="C387" s="359" t="s">
        <v>492</v>
      </c>
      <c r="D387" s="141" t="s">
        <v>55</v>
      </c>
      <c r="E387" s="141" t="s">
        <v>7</v>
      </c>
      <c r="F387" s="209" t="s">
        <v>505</v>
      </c>
      <c r="G387" s="129" t="s">
        <v>260</v>
      </c>
      <c r="H387" s="129" t="s">
        <v>13</v>
      </c>
      <c r="I387" s="129" t="s">
        <v>7</v>
      </c>
      <c r="J387" s="144" t="s">
        <v>64</v>
      </c>
      <c r="K387" s="295">
        <f>'Приложение 6 2021 год'!K383</f>
        <v>6588.4</v>
      </c>
    </row>
    <row r="388" spans="2:11" s="201" customFormat="1" ht="28.5" customHeight="1">
      <c r="B388" s="370" t="s">
        <v>514</v>
      </c>
      <c r="C388" s="368" t="s">
        <v>492</v>
      </c>
      <c r="D388" s="369" t="s">
        <v>55</v>
      </c>
      <c r="E388" s="369" t="s">
        <v>7</v>
      </c>
      <c r="F388" s="72" t="s">
        <v>437</v>
      </c>
      <c r="G388" s="129"/>
      <c r="H388" s="129"/>
      <c r="I388" s="129"/>
      <c r="J388" s="144"/>
      <c r="K388" s="295">
        <f>K389</f>
        <v>6548.99</v>
      </c>
    </row>
    <row r="389" spans="2:11" s="201" customFormat="1" ht="38.25" customHeight="1">
      <c r="B389" s="9" t="s">
        <v>63</v>
      </c>
      <c r="C389" s="368" t="s">
        <v>492</v>
      </c>
      <c r="D389" s="369" t="s">
        <v>55</v>
      </c>
      <c r="E389" s="369" t="s">
        <v>7</v>
      </c>
      <c r="F389" s="72" t="s">
        <v>437</v>
      </c>
      <c r="G389" s="129" t="s">
        <v>260</v>
      </c>
      <c r="H389" s="129" t="s">
        <v>4</v>
      </c>
      <c r="I389" s="129" t="s">
        <v>19</v>
      </c>
      <c r="J389" s="144" t="s">
        <v>64</v>
      </c>
      <c r="K389" s="295">
        <f>'Приложение 6 2021 год'!K284</f>
        <v>6548.99</v>
      </c>
    </row>
    <row r="390" spans="2:11" s="201" customFormat="1" ht="44.25" customHeight="1">
      <c r="B390" s="9" t="s">
        <v>515</v>
      </c>
      <c r="C390" s="359" t="s">
        <v>492</v>
      </c>
      <c r="D390" s="141" t="s">
        <v>55</v>
      </c>
      <c r="E390" s="141" t="s">
        <v>7</v>
      </c>
      <c r="F390" s="209" t="s">
        <v>516</v>
      </c>
      <c r="G390" s="129"/>
      <c r="H390" s="129"/>
      <c r="I390" s="129"/>
      <c r="J390" s="144"/>
      <c r="K390" s="295">
        <f>K391</f>
        <v>30</v>
      </c>
    </row>
    <row r="391" spans="2:11" s="201" customFormat="1" ht="38.25" customHeight="1">
      <c r="B391" s="9" t="s">
        <v>63</v>
      </c>
      <c r="C391" s="359" t="s">
        <v>492</v>
      </c>
      <c r="D391" s="141" t="s">
        <v>55</v>
      </c>
      <c r="E391" s="141" t="s">
        <v>7</v>
      </c>
      <c r="F391" s="209" t="s">
        <v>516</v>
      </c>
      <c r="G391" s="129" t="s">
        <v>260</v>
      </c>
      <c r="H391" s="129" t="s">
        <v>13</v>
      </c>
      <c r="I391" s="129" t="s">
        <v>7</v>
      </c>
      <c r="J391" s="144" t="s">
        <v>64</v>
      </c>
      <c r="K391" s="295">
        <f>'Приложение 6 2021 год'!K385</f>
        <v>30</v>
      </c>
    </row>
    <row r="392" spans="2:11" s="201" customFormat="1" ht="38.25" customHeight="1">
      <c r="B392" s="9" t="s">
        <v>495</v>
      </c>
      <c r="C392" s="126" t="s">
        <v>492</v>
      </c>
      <c r="D392" s="127" t="s">
        <v>55</v>
      </c>
      <c r="E392" s="127" t="s">
        <v>9</v>
      </c>
      <c r="F392" s="65" t="s">
        <v>496</v>
      </c>
      <c r="G392" s="129"/>
      <c r="H392" s="129"/>
      <c r="I392" s="129"/>
      <c r="J392" s="144"/>
      <c r="K392" s="295">
        <f>K393</f>
        <v>2265.81</v>
      </c>
    </row>
    <row r="393" spans="2:11" s="201" customFormat="1" ht="24.75" customHeight="1">
      <c r="B393" s="9" t="s">
        <v>497</v>
      </c>
      <c r="C393" s="126" t="s">
        <v>492</v>
      </c>
      <c r="D393" s="127" t="s">
        <v>55</v>
      </c>
      <c r="E393" s="127" t="s">
        <v>9</v>
      </c>
      <c r="F393" s="65" t="s">
        <v>496</v>
      </c>
      <c r="G393" s="129"/>
      <c r="H393" s="129"/>
      <c r="I393" s="129"/>
      <c r="J393" s="144"/>
      <c r="K393" s="295">
        <f>K394+K395</f>
        <v>2265.81</v>
      </c>
    </row>
    <row r="394" spans="2:11" s="201" customFormat="1" ht="32.25" customHeight="1">
      <c r="B394" s="116" t="s">
        <v>63</v>
      </c>
      <c r="C394" s="126" t="s">
        <v>492</v>
      </c>
      <c r="D394" s="127" t="s">
        <v>55</v>
      </c>
      <c r="E394" s="127" t="s">
        <v>9</v>
      </c>
      <c r="F394" s="65" t="s">
        <v>496</v>
      </c>
      <c r="G394" s="129" t="s">
        <v>260</v>
      </c>
      <c r="H394" s="129" t="s">
        <v>13</v>
      </c>
      <c r="I394" s="129" t="s">
        <v>7</v>
      </c>
      <c r="J394" s="144" t="s">
        <v>64</v>
      </c>
      <c r="K394" s="295">
        <f>'Приложение 6 2021 год'!K388</f>
        <v>0</v>
      </c>
    </row>
    <row r="395" spans="2:11" s="201" customFormat="1" ht="23.25" customHeight="1">
      <c r="B395" s="184" t="s">
        <v>455</v>
      </c>
      <c r="C395" s="126" t="s">
        <v>492</v>
      </c>
      <c r="D395" s="127" t="s">
        <v>55</v>
      </c>
      <c r="E395" s="127" t="s">
        <v>9</v>
      </c>
      <c r="F395" s="65" t="s">
        <v>496</v>
      </c>
      <c r="G395" s="129" t="s">
        <v>270</v>
      </c>
      <c r="H395" s="129" t="s">
        <v>13</v>
      </c>
      <c r="I395" s="129" t="s">
        <v>7</v>
      </c>
      <c r="J395" s="144" t="s">
        <v>454</v>
      </c>
      <c r="K395" s="295">
        <f>'Приложение 6 2021 год'!K711</f>
        <v>2265.81</v>
      </c>
    </row>
    <row r="396" spans="2:11" s="201" customFormat="1" ht="36" customHeight="1">
      <c r="B396" s="385" t="s">
        <v>494</v>
      </c>
      <c r="C396" s="359" t="s">
        <v>492</v>
      </c>
      <c r="D396" s="141" t="s">
        <v>62</v>
      </c>
      <c r="E396" s="141" t="s">
        <v>5</v>
      </c>
      <c r="F396" s="209" t="s">
        <v>53</v>
      </c>
      <c r="G396" s="129"/>
      <c r="H396" s="129"/>
      <c r="I396" s="129"/>
      <c r="J396" s="144"/>
      <c r="K396" s="295">
        <f>K397</f>
        <v>100</v>
      </c>
    </row>
    <row r="397" spans="2:11" s="201" customFormat="1" ht="32.25" customHeight="1">
      <c r="B397" s="9" t="s">
        <v>498</v>
      </c>
      <c r="C397" s="359" t="s">
        <v>492</v>
      </c>
      <c r="D397" s="141" t="s">
        <v>62</v>
      </c>
      <c r="E397" s="141" t="s">
        <v>4</v>
      </c>
      <c r="F397" s="209" t="s">
        <v>53</v>
      </c>
      <c r="G397" s="129"/>
      <c r="H397" s="129"/>
      <c r="I397" s="129"/>
      <c r="J397" s="144"/>
      <c r="K397" s="295">
        <f>K398</f>
        <v>100</v>
      </c>
    </row>
    <row r="398" spans="2:11" s="201" customFormat="1" ht="32.25" customHeight="1">
      <c r="B398" s="9" t="s">
        <v>363</v>
      </c>
      <c r="C398" s="359" t="s">
        <v>492</v>
      </c>
      <c r="D398" s="141" t="s">
        <v>62</v>
      </c>
      <c r="E398" s="141" t="s">
        <v>4</v>
      </c>
      <c r="F398" s="65" t="s">
        <v>517</v>
      </c>
      <c r="G398" s="129"/>
      <c r="H398" s="129"/>
      <c r="I398" s="129"/>
      <c r="J398" s="144"/>
      <c r="K398" s="295">
        <f>K399</f>
        <v>100</v>
      </c>
    </row>
    <row r="399" spans="2:11" s="201" customFormat="1" ht="33" customHeight="1">
      <c r="B399" s="9" t="s">
        <v>63</v>
      </c>
      <c r="C399" s="359" t="s">
        <v>492</v>
      </c>
      <c r="D399" s="141" t="s">
        <v>62</v>
      </c>
      <c r="E399" s="141" t="s">
        <v>4</v>
      </c>
      <c r="F399" s="65" t="s">
        <v>517</v>
      </c>
      <c r="G399" s="129" t="s">
        <v>260</v>
      </c>
      <c r="H399" s="129" t="s">
        <v>13</v>
      </c>
      <c r="I399" s="129" t="s">
        <v>7</v>
      </c>
      <c r="J399" s="144" t="s">
        <v>64</v>
      </c>
      <c r="K399" s="295">
        <f>'Приложение 6 2021 год'!K392</f>
        <v>100</v>
      </c>
    </row>
    <row r="400" spans="2:11" s="201" customFormat="1" ht="45.75" customHeight="1">
      <c r="B400" s="385" t="s">
        <v>518</v>
      </c>
      <c r="C400" s="359" t="s">
        <v>492</v>
      </c>
      <c r="D400" s="141" t="s">
        <v>3</v>
      </c>
      <c r="E400" s="141" t="s">
        <v>5</v>
      </c>
      <c r="F400" s="209" t="s">
        <v>53</v>
      </c>
      <c r="G400" s="129"/>
      <c r="H400" s="129"/>
      <c r="I400" s="129"/>
      <c r="J400" s="144"/>
      <c r="K400" s="295">
        <f>K401</f>
        <v>1000</v>
      </c>
    </row>
    <row r="401" spans="2:11" s="201" customFormat="1" ht="33" customHeight="1">
      <c r="B401" s="48" t="s">
        <v>519</v>
      </c>
      <c r="C401" s="359" t="s">
        <v>492</v>
      </c>
      <c r="D401" s="141" t="s">
        <v>3</v>
      </c>
      <c r="E401" s="141" t="s">
        <v>4</v>
      </c>
      <c r="F401" s="209" t="s">
        <v>53</v>
      </c>
      <c r="G401" s="129"/>
      <c r="H401" s="129"/>
      <c r="I401" s="129"/>
      <c r="J401" s="144"/>
      <c r="K401" s="295">
        <f>K402</f>
        <v>1000</v>
      </c>
    </row>
    <row r="402" spans="2:11" s="201" customFormat="1" ht="36" customHeight="1">
      <c r="B402" s="48" t="s">
        <v>520</v>
      </c>
      <c r="C402" s="359" t="s">
        <v>492</v>
      </c>
      <c r="D402" s="141" t="s">
        <v>3</v>
      </c>
      <c r="E402" s="141" t="s">
        <v>4</v>
      </c>
      <c r="F402" s="209" t="s">
        <v>499</v>
      </c>
      <c r="G402" s="129"/>
      <c r="H402" s="129"/>
      <c r="I402" s="129"/>
      <c r="J402" s="144"/>
      <c r="K402" s="295">
        <f>K403</f>
        <v>1000</v>
      </c>
    </row>
    <row r="403" spans="2:11" s="201" customFormat="1" ht="33" customHeight="1">
      <c r="B403" s="9" t="s">
        <v>63</v>
      </c>
      <c r="C403" s="359" t="s">
        <v>492</v>
      </c>
      <c r="D403" s="141" t="s">
        <v>3</v>
      </c>
      <c r="E403" s="141" t="s">
        <v>4</v>
      </c>
      <c r="F403" s="209" t="s">
        <v>499</v>
      </c>
      <c r="G403" s="129" t="s">
        <v>260</v>
      </c>
      <c r="H403" s="129" t="s">
        <v>13</v>
      </c>
      <c r="I403" s="129" t="s">
        <v>4</v>
      </c>
      <c r="J403" s="144" t="s">
        <v>64</v>
      </c>
      <c r="K403" s="295">
        <f>'Приложение 6 2021 год'!K360</f>
        <v>1000</v>
      </c>
    </row>
    <row r="404" spans="2:11" s="201" customFormat="1" ht="50.25" customHeight="1">
      <c r="B404" s="386" t="s">
        <v>547</v>
      </c>
      <c r="C404" s="381" t="s">
        <v>522</v>
      </c>
      <c r="D404" s="382" t="s">
        <v>52</v>
      </c>
      <c r="E404" s="382" t="s">
        <v>5</v>
      </c>
      <c r="F404" s="383" t="s">
        <v>53</v>
      </c>
      <c r="G404" s="129"/>
      <c r="H404" s="129"/>
      <c r="I404" s="129"/>
      <c r="J404" s="144"/>
      <c r="K404" s="295">
        <f>K405+K434+K440</f>
        <v>3453.11</v>
      </c>
    </row>
    <row r="405" spans="2:11" s="201" customFormat="1" ht="33" customHeight="1">
      <c r="B405" s="387" t="s">
        <v>523</v>
      </c>
      <c r="C405" s="359" t="s">
        <v>522</v>
      </c>
      <c r="D405" s="141" t="s">
        <v>55</v>
      </c>
      <c r="E405" s="141" t="s">
        <v>5</v>
      </c>
      <c r="F405" s="209" t="s">
        <v>53</v>
      </c>
      <c r="G405" s="129"/>
      <c r="H405" s="129"/>
      <c r="I405" s="129"/>
      <c r="J405" s="144"/>
      <c r="K405" s="295">
        <f>K406+K411+K415+K421+K418+K424+K428</f>
        <v>3363.9</v>
      </c>
    </row>
    <row r="406" spans="2:11" s="201" customFormat="1" ht="54" customHeight="1">
      <c r="B406" s="117" t="s">
        <v>535</v>
      </c>
      <c r="C406" s="359" t="s">
        <v>522</v>
      </c>
      <c r="D406" s="141" t="s">
        <v>55</v>
      </c>
      <c r="E406" s="141" t="s">
        <v>4</v>
      </c>
      <c r="F406" s="209" t="s">
        <v>53</v>
      </c>
      <c r="G406" s="129"/>
      <c r="H406" s="129"/>
      <c r="I406" s="129"/>
      <c r="J406" s="144"/>
      <c r="K406" s="295">
        <f>K407</f>
        <v>15</v>
      </c>
    </row>
    <row r="407" spans="2:11" s="201" customFormat="1" ht="26.25" customHeight="1">
      <c r="B407" s="184" t="s">
        <v>548</v>
      </c>
      <c r="C407" s="359" t="s">
        <v>522</v>
      </c>
      <c r="D407" s="141" t="s">
        <v>55</v>
      </c>
      <c r="E407" s="141" t="s">
        <v>4</v>
      </c>
      <c r="F407" s="243" t="s">
        <v>530</v>
      </c>
      <c r="G407" s="129"/>
      <c r="H407" s="129"/>
      <c r="I407" s="129"/>
      <c r="J407" s="144"/>
      <c r="K407" s="295">
        <f>K408+K409+K410</f>
        <v>15</v>
      </c>
    </row>
    <row r="408" spans="2:11" s="201" customFormat="1" ht="33" customHeight="1">
      <c r="B408" s="48" t="s">
        <v>63</v>
      </c>
      <c r="C408" s="359" t="s">
        <v>522</v>
      </c>
      <c r="D408" s="141" t="s">
        <v>55</v>
      </c>
      <c r="E408" s="141" t="s">
        <v>4</v>
      </c>
      <c r="F408" s="243" t="s">
        <v>530</v>
      </c>
      <c r="G408" s="129" t="s">
        <v>246</v>
      </c>
      <c r="H408" s="129" t="s">
        <v>4</v>
      </c>
      <c r="I408" s="129" t="s">
        <v>19</v>
      </c>
      <c r="J408" s="144" t="s">
        <v>64</v>
      </c>
      <c r="K408" s="295">
        <f>'Приложение 6 2021 год'!K26</f>
        <v>5</v>
      </c>
    </row>
    <row r="409" spans="2:11" s="201" customFormat="1" ht="33" customHeight="1">
      <c r="B409" s="48" t="s">
        <v>63</v>
      </c>
      <c r="C409" s="359" t="s">
        <v>522</v>
      </c>
      <c r="D409" s="141" t="s">
        <v>55</v>
      </c>
      <c r="E409" s="141" t="s">
        <v>4</v>
      </c>
      <c r="F409" s="243" t="s">
        <v>530</v>
      </c>
      <c r="G409" s="129" t="s">
        <v>260</v>
      </c>
      <c r="H409" s="129" t="s">
        <v>4</v>
      </c>
      <c r="I409" s="129" t="s">
        <v>19</v>
      </c>
      <c r="J409" s="144" t="s">
        <v>64</v>
      </c>
      <c r="K409" s="295">
        <f>'Приложение 6 2021 год'!K307</f>
        <v>5</v>
      </c>
    </row>
    <row r="410" spans="2:11" s="201" customFormat="1" ht="33" customHeight="1">
      <c r="B410" s="48" t="s">
        <v>63</v>
      </c>
      <c r="C410" s="359" t="s">
        <v>522</v>
      </c>
      <c r="D410" s="141" t="s">
        <v>55</v>
      </c>
      <c r="E410" s="141" t="s">
        <v>4</v>
      </c>
      <c r="F410" s="243" t="s">
        <v>530</v>
      </c>
      <c r="G410" s="129" t="s">
        <v>268</v>
      </c>
      <c r="H410" s="129" t="s">
        <v>4</v>
      </c>
      <c r="I410" s="129" t="s">
        <v>19</v>
      </c>
      <c r="J410" s="144" t="s">
        <v>64</v>
      </c>
      <c r="K410" s="295">
        <f>'Приложение 6 2021 год'!K544</f>
        <v>5</v>
      </c>
    </row>
    <row r="411" spans="2:11" s="201" customFormat="1" ht="33" customHeight="1">
      <c r="B411" s="117" t="s">
        <v>536</v>
      </c>
      <c r="C411" s="359" t="s">
        <v>522</v>
      </c>
      <c r="D411" s="141" t="s">
        <v>55</v>
      </c>
      <c r="E411" s="141" t="s">
        <v>7</v>
      </c>
      <c r="F411" s="243" t="s">
        <v>530</v>
      </c>
      <c r="G411" s="129"/>
      <c r="H411" s="129"/>
      <c r="I411" s="129"/>
      <c r="J411" s="144"/>
      <c r="K411" s="295">
        <f>K412</f>
        <v>20</v>
      </c>
    </row>
    <row r="412" spans="2:11" s="201" customFormat="1" ht="23.25" customHeight="1">
      <c r="B412" s="184" t="s">
        <v>548</v>
      </c>
      <c r="C412" s="359" t="s">
        <v>522</v>
      </c>
      <c r="D412" s="141" t="s">
        <v>55</v>
      </c>
      <c r="E412" s="141" t="s">
        <v>7</v>
      </c>
      <c r="F412" s="243" t="s">
        <v>530</v>
      </c>
      <c r="G412" s="129"/>
      <c r="H412" s="129"/>
      <c r="I412" s="129"/>
      <c r="J412" s="144"/>
      <c r="K412" s="295">
        <f>K414+K413</f>
        <v>20</v>
      </c>
    </row>
    <row r="413" spans="2:11" s="201" customFormat="1" ht="31.5" customHeight="1">
      <c r="B413" s="48" t="s">
        <v>63</v>
      </c>
      <c r="C413" s="359" t="s">
        <v>522</v>
      </c>
      <c r="D413" s="141" t="s">
        <v>55</v>
      </c>
      <c r="E413" s="141" t="s">
        <v>7</v>
      </c>
      <c r="F413" s="243" t="s">
        <v>530</v>
      </c>
      <c r="G413" s="129" t="s">
        <v>246</v>
      </c>
      <c r="H413" s="129" t="s">
        <v>9</v>
      </c>
      <c r="I413" s="129" t="s">
        <v>22</v>
      </c>
      <c r="J413" s="144" t="s">
        <v>64</v>
      </c>
      <c r="K413" s="295">
        <f>'Приложение 6 2021 год'!K33</f>
        <v>10</v>
      </c>
    </row>
    <row r="414" spans="2:11" s="201" customFormat="1" ht="33" customHeight="1">
      <c r="B414" s="48" t="s">
        <v>63</v>
      </c>
      <c r="C414" s="359" t="s">
        <v>522</v>
      </c>
      <c r="D414" s="141" t="s">
        <v>55</v>
      </c>
      <c r="E414" s="141" t="s">
        <v>7</v>
      </c>
      <c r="F414" s="243" t="s">
        <v>530</v>
      </c>
      <c r="G414" s="129" t="s">
        <v>268</v>
      </c>
      <c r="H414" s="129" t="s">
        <v>9</v>
      </c>
      <c r="I414" s="129" t="s">
        <v>22</v>
      </c>
      <c r="J414" s="144" t="s">
        <v>64</v>
      </c>
      <c r="K414" s="295">
        <f>'Приложение 6 2021 год'!K551</f>
        <v>10</v>
      </c>
    </row>
    <row r="415" spans="2:11" s="201" customFormat="1" ht="33" customHeight="1">
      <c r="B415" s="117" t="s">
        <v>534</v>
      </c>
      <c r="C415" s="359" t="s">
        <v>522</v>
      </c>
      <c r="D415" s="141" t="s">
        <v>55</v>
      </c>
      <c r="E415" s="141" t="s">
        <v>9</v>
      </c>
      <c r="F415" s="209" t="s">
        <v>53</v>
      </c>
      <c r="G415" s="129"/>
      <c r="H415" s="129"/>
      <c r="I415" s="129"/>
      <c r="J415" s="144"/>
      <c r="K415" s="295">
        <f>K416</f>
        <v>30</v>
      </c>
    </row>
    <row r="416" spans="2:11" s="201" customFormat="1" ht="33" customHeight="1">
      <c r="B416" s="184" t="s">
        <v>548</v>
      </c>
      <c r="C416" s="359" t="s">
        <v>522</v>
      </c>
      <c r="D416" s="141" t="s">
        <v>55</v>
      </c>
      <c r="E416" s="141" t="s">
        <v>9</v>
      </c>
      <c r="F416" s="59" t="s">
        <v>530</v>
      </c>
      <c r="G416" s="129"/>
      <c r="H416" s="129"/>
      <c r="I416" s="129"/>
      <c r="J416" s="144"/>
      <c r="K416" s="295">
        <f>K417</f>
        <v>30</v>
      </c>
    </row>
    <row r="417" spans="2:11" s="201" customFormat="1" ht="33" customHeight="1">
      <c r="B417" s="48" t="s">
        <v>63</v>
      </c>
      <c r="C417" s="359" t="s">
        <v>522</v>
      </c>
      <c r="D417" s="141" t="s">
        <v>55</v>
      </c>
      <c r="E417" s="141" t="s">
        <v>9</v>
      </c>
      <c r="F417" s="243" t="s">
        <v>530</v>
      </c>
      <c r="G417" s="129" t="s">
        <v>260</v>
      </c>
      <c r="H417" s="129" t="s">
        <v>9</v>
      </c>
      <c r="I417" s="129" t="s">
        <v>22</v>
      </c>
      <c r="J417" s="144" t="s">
        <v>64</v>
      </c>
      <c r="K417" s="295">
        <f>'Приложение 6 2021 год'!K326</f>
        <v>30</v>
      </c>
    </row>
    <row r="418" spans="2:11" s="201" customFormat="1" ht="33" customHeight="1">
      <c r="B418" s="117" t="s">
        <v>526</v>
      </c>
      <c r="C418" s="359" t="s">
        <v>522</v>
      </c>
      <c r="D418" s="141" t="s">
        <v>55</v>
      </c>
      <c r="E418" s="141" t="s">
        <v>11</v>
      </c>
      <c r="F418" s="209" t="s">
        <v>53</v>
      </c>
      <c r="G418" s="129"/>
      <c r="H418" s="129"/>
      <c r="I418" s="129"/>
      <c r="J418" s="144"/>
      <c r="K418" s="295">
        <f>K419</f>
        <v>54.6</v>
      </c>
    </row>
    <row r="419" spans="2:11" s="201" customFormat="1" ht="33" customHeight="1">
      <c r="B419" s="48" t="s">
        <v>116</v>
      </c>
      <c r="C419" s="359" t="s">
        <v>522</v>
      </c>
      <c r="D419" s="141" t="s">
        <v>55</v>
      </c>
      <c r="E419" s="141" t="s">
        <v>11</v>
      </c>
      <c r="F419" s="51" t="s">
        <v>117</v>
      </c>
      <c r="G419" s="129"/>
      <c r="H419" s="129"/>
      <c r="I419" s="129"/>
      <c r="J419" s="144"/>
      <c r="K419" s="295">
        <f>K420</f>
        <v>54.6</v>
      </c>
    </row>
    <row r="420" spans="2:11" s="201" customFormat="1" ht="33" customHeight="1">
      <c r="B420" s="9" t="s">
        <v>63</v>
      </c>
      <c r="C420" s="368" t="s">
        <v>522</v>
      </c>
      <c r="D420" s="369" t="s">
        <v>55</v>
      </c>
      <c r="E420" s="369" t="s">
        <v>11</v>
      </c>
      <c r="F420" s="62" t="s">
        <v>117</v>
      </c>
      <c r="G420" s="129" t="s">
        <v>260</v>
      </c>
      <c r="H420" s="129" t="s">
        <v>9</v>
      </c>
      <c r="I420" s="129" t="s">
        <v>22</v>
      </c>
      <c r="J420" s="144" t="s">
        <v>64</v>
      </c>
      <c r="K420" s="295">
        <f>'Приложение 6 2021 год'!K329</f>
        <v>54.6</v>
      </c>
    </row>
    <row r="421" spans="2:11" s="201" customFormat="1" ht="33" customHeight="1">
      <c r="B421" s="117" t="s">
        <v>533</v>
      </c>
      <c r="C421" s="359" t="s">
        <v>522</v>
      </c>
      <c r="D421" s="141" t="s">
        <v>55</v>
      </c>
      <c r="E421" s="141" t="s">
        <v>30</v>
      </c>
      <c r="F421" s="302" t="s">
        <v>53</v>
      </c>
      <c r="G421" s="129"/>
      <c r="H421" s="129"/>
      <c r="I421" s="129"/>
      <c r="J421" s="144"/>
      <c r="K421" s="295">
        <f>K422</f>
        <v>10</v>
      </c>
    </row>
    <row r="422" spans="2:11" s="201" customFormat="1" ht="25.5" customHeight="1">
      <c r="B422" s="184" t="s">
        <v>548</v>
      </c>
      <c r="C422" s="371" t="s">
        <v>522</v>
      </c>
      <c r="D422" s="224" t="s">
        <v>55</v>
      </c>
      <c r="E422" s="224" t="s">
        <v>30</v>
      </c>
      <c r="F422" s="59" t="s">
        <v>530</v>
      </c>
      <c r="G422" s="129"/>
      <c r="H422" s="129"/>
      <c r="I422" s="129"/>
      <c r="J422" s="144"/>
      <c r="K422" s="295">
        <f>K423</f>
        <v>10</v>
      </c>
    </row>
    <row r="423" spans="2:11" s="201" customFormat="1" ht="33" customHeight="1">
      <c r="B423" s="48" t="s">
        <v>63</v>
      </c>
      <c r="C423" s="359" t="s">
        <v>522</v>
      </c>
      <c r="D423" s="141" t="s">
        <v>55</v>
      </c>
      <c r="E423" s="141" t="s">
        <v>30</v>
      </c>
      <c r="F423" s="243" t="s">
        <v>530</v>
      </c>
      <c r="G423" s="129" t="s">
        <v>260</v>
      </c>
      <c r="H423" s="129" t="s">
        <v>9</v>
      </c>
      <c r="I423" s="129" t="s">
        <v>22</v>
      </c>
      <c r="J423" s="144" t="s">
        <v>64</v>
      </c>
      <c r="K423" s="295">
        <f>'Приложение 6 2021 год'!K332</f>
        <v>10</v>
      </c>
    </row>
    <row r="424" spans="2:11" s="201" customFormat="1" ht="40.5" customHeight="1">
      <c r="B424" s="117" t="s">
        <v>527</v>
      </c>
      <c r="C424" s="371" t="s">
        <v>522</v>
      </c>
      <c r="D424" s="224" t="s">
        <v>55</v>
      </c>
      <c r="E424" s="224" t="s">
        <v>33</v>
      </c>
      <c r="F424" s="51" t="s">
        <v>53</v>
      </c>
      <c r="G424" s="129"/>
      <c r="H424" s="129"/>
      <c r="I424" s="129"/>
      <c r="J424" s="144"/>
      <c r="K424" s="295">
        <f>K425</f>
        <v>833</v>
      </c>
    </row>
    <row r="425" spans="2:11" s="201" customFormat="1" ht="78" customHeight="1">
      <c r="B425" s="9" t="s">
        <v>301</v>
      </c>
      <c r="C425" s="368" t="s">
        <v>522</v>
      </c>
      <c r="D425" s="369" t="s">
        <v>55</v>
      </c>
      <c r="E425" s="369" t="s">
        <v>33</v>
      </c>
      <c r="F425" s="27" t="s">
        <v>396</v>
      </c>
      <c r="G425" s="129"/>
      <c r="H425" s="129"/>
      <c r="I425" s="129"/>
      <c r="J425" s="144"/>
      <c r="K425" s="295">
        <f>K426+K427</f>
        <v>833</v>
      </c>
    </row>
    <row r="426" spans="2:11" s="201" customFormat="1" ht="35.25" customHeight="1">
      <c r="B426" s="9" t="s">
        <v>58</v>
      </c>
      <c r="C426" s="368" t="s">
        <v>522</v>
      </c>
      <c r="D426" s="369" t="s">
        <v>55</v>
      </c>
      <c r="E426" s="369" t="s">
        <v>33</v>
      </c>
      <c r="F426" s="27" t="s">
        <v>396</v>
      </c>
      <c r="G426" s="129" t="s">
        <v>260</v>
      </c>
      <c r="H426" s="129" t="s">
        <v>4</v>
      </c>
      <c r="I426" s="129" t="s">
        <v>11</v>
      </c>
      <c r="J426" s="144" t="s">
        <v>59</v>
      </c>
      <c r="K426" s="295">
        <f>'Приложение 6 2021 год'!K246</f>
        <v>591</v>
      </c>
    </row>
    <row r="427" spans="2:11" s="201" customFormat="1" ht="32.25" customHeight="1">
      <c r="B427" s="9" t="s">
        <v>63</v>
      </c>
      <c r="C427" s="368" t="s">
        <v>522</v>
      </c>
      <c r="D427" s="369" t="s">
        <v>55</v>
      </c>
      <c r="E427" s="369" t="s">
        <v>33</v>
      </c>
      <c r="F427" s="27" t="s">
        <v>396</v>
      </c>
      <c r="G427" s="129" t="s">
        <v>260</v>
      </c>
      <c r="H427" s="129" t="s">
        <v>4</v>
      </c>
      <c r="I427" s="129" t="s">
        <v>11</v>
      </c>
      <c r="J427" s="144" t="s">
        <v>64</v>
      </c>
      <c r="K427" s="295">
        <f>'Приложение 6 2021 год'!K247</f>
        <v>242</v>
      </c>
    </row>
    <row r="428" spans="2:11" s="201" customFormat="1" ht="40.5" customHeight="1">
      <c r="B428" s="117" t="s">
        <v>528</v>
      </c>
      <c r="C428" s="359" t="s">
        <v>522</v>
      </c>
      <c r="D428" s="141" t="s">
        <v>55</v>
      </c>
      <c r="E428" s="141" t="s">
        <v>20</v>
      </c>
      <c r="F428" s="302" t="s">
        <v>53</v>
      </c>
      <c r="G428" s="129"/>
      <c r="H428" s="129"/>
      <c r="I428" s="129"/>
      <c r="J428" s="144"/>
      <c r="K428" s="295">
        <f>K429+K432</f>
        <v>2401.3</v>
      </c>
    </row>
    <row r="429" spans="2:11" s="201" customFormat="1" ht="33" customHeight="1">
      <c r="B429" s="9" t="s">
        <v>114</v>
      </c>
      <c r="C429" s="359" t="s">
        <v>522</v>
      </c>
      <c r="D429" s="141" t="s">
        <v>55</v>
      </c>
      <c r="E429" s="141" t="s">
        <v>20</v>
      </c>
      <c r="F429" s="13" t="s">
        <v>115</v>
      </c>
      <c r="G429" s="129"/>
      <c r="H429" s="129"/>
      <c r="I429" s="129"/>
      <c r="J429" s="144"/>
      <c r="K429" s="295">
        <f>K430+K431</f>
        <v>2112</v>
      </c>
    </row>
    <row r="430" spans="2:11" s="201" customFormat="1" ht="33" customHeight="1">
      <c r="B430" s="41" t="s">
        <v>96</v>
      </c>
      <c r="C430" s="359" t="s">
        <v>522</v>
      </c>
      <c r="D430" s="141" t="s">
        <v>55</v>
      </c>
      <c r="E430" s="141" t="s">
        <v>20</v>
      </c>
      <c r="F430" s="13" t="s">
        <v>115</v>
      </c>
      <c r="G430" s="129" t="s">
        <v>260</v>
      </c>
      <c r="H430" s="129" t="s">
        <v>9</v>
      </c>
      <c r="I430" s="129" t="s">
        <v>36</v>
      </c>
      <c r="J430" s="144" t="s">
        <v>97</v>
      </c>
      <c r="K430" s="295">
        <f>'Приложение 6 2021 год'!K317</f>
        <v>1662</v>
      </c>
    </row>
    <row r="431" spans="2:11" s="201" customFormat="1" ht="33" customHeight="1">
      <c r="B431" s="9" t="s">
        <v>63</v>
      </c>
      <c r="C431" s="359" t="s">
        <v>522</v>
      </c>
      <c r="D431" s="141" t="s">
        <v>55</v>
      </c>
      <c r="E431" s="141" t="s">
        <v>20</v>
      </c>
      <c r="F431" s="13" t="s">
        <v>115</v>
      </c>
      <c r="G431" s="129" t="s">
        <v>260</v>
      </c>
      <c r="H431" s="129" t="s">
        <v>9</v>
      </c>
      <c r="I431" s="129" t="s">
        <v>36</v>
      </c>
      <c r="J431" s="144" t="s">
        <v>64</v>
      </c>
      <c r="K431" s="295">
        <f>'Приложение 6 2021 год'!K318</f>
        <v>450</v>
      </c>
    </row>
    <row r="432" spans="2:11" s="201" customFormat="1" ht="52.5" customHeight="1">
      <c r="B432" s="156" t="s">
        <v>298</v>
      </c>
      <c r="C432" s="359" t="s">
        <v>522</v>
      </c>
      <c r="D432" s="141" t="s">
        <v>55</v>
      </c>
      <c r="E432" s="141" t="s">
        <v>20</v>
      </c>
      <c r="F432" s="28" t="s">
        <v>299</v>
      </c>
      <c r="G432" s="129"/>
      <c r="H432" s="129"/>
      <c r="I432" s="129"/>
      <c r="J432" s="144"/>
      <c r="K432" s="295">
        <f>K433</f>
        <v>289.3</v>
      </c>
    </row>
    <row r="433" spans="2:11" s="201" customFormat="1" ht="22.5" customHeight="1">
      <c r="B433" s="227" t="s">
        <v>96</v>
      </c>
      <c r="C433" s="359" t="s">
        <v>522</v>
      </c>
      <c r="D433" s="141" t="s">
        <v>55</v>
      </c>
      <c r="E433" s="141" t="s">
        <v>20</v>
      </c>
      <c r="F433" s="28" t="s">
        <v>299</v>
      </c>
      <c r="G433" s="129" t="s">
        <v>260</v>
      </c>
      <c r="H433" s="129" t="s">
        <v>9</v>
      </c>
      <c r="I433" s="129" t="s">
        <v>36</v>
      </c>
      <c r="J433" s="144" t="s">
        <v>97</v>
      </c>
      <c r="K433" s="295">
        <f>'Приложение 6 2021 год'!K320</f>
        <v>289.3</v>
      </c>
    </row>
    <row r="434" spans="2:11" s="201" customFormat="1" ht="21" customHeight="1">
      <c r="B434" s="387" t="s">
        <v>524</v>
      </c>
      <c r="C434" s="359" t="s">
        <v>522</v>
      </c>
      <c r="D434" s="141" t="s">
        <v>62</v>
      </c>
      <c r="E434" s="141" t="s">
        <v>5</v>
      </c>
      <c r="F434" s="209" t="s">
        <v>53</v>
      </c>
      <c r="G434" s="129"/>
      <c r="H434" s="129"/>
      <c r="I434" s="129"/>
      <c r="J434" s="144"/>
      <c r="K434" s="295">
        <f>K435</f>
        <v>79.21000000000001</v>
      </c>
    </row>
    <row r="435" spans="2:11" s="201" customFormat="1" ht="58.5" customHeight="1">
      <c r="B435" s="117" t="s">
        <v>529</v>
      </c>
      <c r="C435" s="359" t="s">
        <v>522</v>
      </c>
      <c r="D435" s="141" t="s">
        <v>62</v>
      </c>
      <c r="E435" s="141" t="s">
        <v>4</v>
      </c>
      <c r="F435" s="209" t="s">
        <v>53</v>
      </c>
      <c r="G435" s="129"/>
      <c r="H435" s="129"/>
      <c r="I435" s="129"/>
      <c r="J435" s="144"/>
      <c r="K435" s="295">
        <f>K436+K438</f>
        <v>79.21000000000001</v>
      </c>
    </row>
    <row r="436" spans="2:11" s="201" customFormat="1" ht="21" customHeight="1">
      <c r="B436" s="184" t="s">
        <v>548</v>
      </c>
      <c r="C436" s="359" t="s">
        <v>522</v>
      </c>
      <c r="D436" s="141" t="s">
        <v>62</v>
      </c>
      <c r="E436" s="141" t="s">
        <v>4</v>
      </c>
      <c r="F436" s="59" t="s">
        <v>530</v>
      </c>
      <c r="G436" s="129"/>
      <c r="H436" s="129"/>
      <c r="I436" s="129"/>
      <c r="J436" s="144"/>
      <c r="K436" s="295">
        <f>K437</f>
        <v>15</v>
      </c>
    </row>
    <row r="437" spans="2:11" s="201" customFormat="1" ht="22.5" customHeight="1">
      <c r="B437" s="9" t="s">
        <v>70</v>
      </c>
      <c r="C437" s="359" t="s">
        <v>522</v>
      </c>
      <c r="D437" s="141" t="s">
        <v>62</v>
      </c>
      <c r="E437" s="141" t="s">
        <v>4</v>
      </c>
      <c r="F437" s="58" t="s">
        <v>530</v>
      </c>
      <c r="G437" s="129" t="s">
        <v>246</v>
      </c>
      <c r="H437" s="129" t="s">
        <v>17</v>
      </c>
      <c r="I437" s="129" t="s">
        <v>4</v>
      </c>
      <c r="J437" s="144" t="s">
        <v>135</v>
      </c>
      <c r="K437" s="295">
        <f>'Приложение 6 2021 год'!K185</f>
        <v>15</v>
      </c>
    </row>
    <row r="438" spans="2:11" s="201" customFormat="1" ht="31.5" customHeight="1">
      <c r="B438" s="184" t="s">
        <v>554</v>
      </c>
      <c r="C438" s="378" t="s">
        <v>522</v>
      </c>
      <c r="D438" s="224" t="s">
        <v>62</v>
      </c>
      <c r="E438" s="224" t="s">
        <v>4</v>
      </c>
      <c r="F438" s="224" t="s">
        <v>553</v>
      </c>
      <c r="G438" s="129"/>
      <c r="H438" s="129"/>
      <c r="I438" s="129"/>
      <c r="J438" s="144"/>
      <c r="K438" s="295">
        <f>K439</f>
        <v>64.21000000000001</v>
      </c>
    </row>
    <row r="439" spans="2:11" s="201" customFormat="1" ht="31.5" customHeight="1">
      <c r="B439" s="9" t="s">
        <v>63</v>
      </c>
      <c r="C439" s="208" t="s">
        <v>522</v>
      </c>
      <c r="D439" s="141" t="s">
        <v>62</v>
      </c>
      <c r="E439" s="141" t="s">
        <v>4</v>
      </c>
      <c r="F439" s="209" t="s">
        <v>553</v>
      </c>
      <c r="G439" s="129" t="s">
        <v>268</v>
      </c>
      <c r="H439" s="129" t="s">
        <v>30</v>
      </c>
      <c r="I439" s="129" t="s">
        <v>20</v>
      </c>
      <c r="J439" s="144" t="s">
        <v>64</v>
      </c>
      <c r="K439" s="295">
        <f>'Приложение 6 2021 год'!K645</f>
        <v>64.21000000000001</v>
      </c>
    </row>
    <row r="440" spans="2:11" s="201" customFormat="1" ht="55.5" customHeight="1">
      <c r="B440" s="387" t="s">
        <v>525</v>
      </c>
      <c r="C440" s="359" t="s">
        <v>522</v>
      </c>
      <c r="D440" s="141" t="s">
        <v>3</v>
      </c>
      <c r="E440" s="141" t="s">
        <v>5</v>
      </c>
      <c r="F440" s="209" t="s">
        <v>53</v>
      </c>
      <c r="G440" s="129"/>
      <c r="H440" s="129"/>
      <c r="I440" s="129"/>
      <c r="J440" s="144"/>
      <c r="K440" s="295">
        <f>K441</f>
        <v>10</v>
      </c>
    </row>
    <row r="441" spans="2:11" s="201" customFormat="1" ht="46.5" customHeight="1">
      <c r="B441" s="117" t="s">
        <v>532</v>
      </c>
      <c r="C441" s="359" t="s">
        <v>522</v>
      </c>
      <c r="D441" s="141" t="s">
        <v>3</v>
      </c>
      <c r="E441" s="141" t="s">
        <v>4</v>
      </c>
      <c r="F441" s="209" t="s">
        <v>53</v>
      </c>
      <c r="G441" s="129"/>
      <c r="H441" s="129"/>
      <c r="I441" s="129"/>
      <c r="J441" s="144"/>
      <c r="K441" s="295">
        <f>K442</f>
        <v>10</v>
      </c>
    </row>
    <row r="442" spans="2:11" s="201" customFormat="1" ht="23.25" customHeight="1">
      <c r="B442" s="184" t="s">
        <v>548</v>
      </c>
      <c r="C442" s="359" t="s">
        <v>522</v>
      </c>
      <c r="D442" s="141" t="s">
        <v>3</v>
      </c>
      <c r="E442" s="141" t="s">
        <v>4</v>
      </c>
      <c r="F442" s="59" t="s">
        <v>530</v>
      </c>
      <c r="G442" s="129"/>
      <c r="H442" s="129"/>
      <c r="I442" s="129"/>
      <c r="J442" s="144"/>
      <c r="K442" s="295">
        <f>K443+K444</f>
        <v>10</v>
      </c>
    </row>
    <row r="443" spans="2:11" s="201" customFormat="1" ht="33" customHeight="1">
      <c r="B443" s="9" t="s">
        <v>63</v>
      </c>
      <c r="C443" s="359" t="s">
        <v>522</v>
      </c>
      <c r="D443" s="141" t="s">
        <v>3</v>
      </c>
      <c r="E443" s="141" t="s">
        <v>4</v>
      </c>
      <c r="F443" s="58" t="s">
        <v>530</v>
      </c>
      <c r="G443" s="129" t="s">
        <v>246</v>
      </c>
      <c r="H443" s="129" t="s">
        <v>9</v>
      </c>
      <c r="I443" s="129" t="s">
        <v>22</v>
      </c>
      <c r="J443" s="144" t="s">
        <v>64</v>
      </c>
      <c r="K443" s="295">
        <f>'Приложение 6 2021 год'!K37</f>
        <v>5</v>
      </c>
    </row>
    <row r="444" spans="2:11" s="201" customFormat="1" ht="27" customHeight="1">
      <c r="B444" s="9" t="s">
        <v>63</v>
      </c>
      <c r="C444" s="359" t="s">
        <v>522</v>
      </c>
      <c r="D444" s="141" t="s">
        <v>3</v>
      </c>
      <c r="E444" s="141" t="s">
        <v>4</v>
      </c>
      <c r="F444" s="58" t="s">
        <v>530</v>
      </c>
      <c r="G444" s="129" t="s">
        <v>268</v>
      </c>
      <c r="H444" s="129" t="s">
        <v>9</v>
      </c>
      <c r="I444" s="129" t="s">
        <v>22</v>
      </c>
      <c r="J444" s="144" t="s">
        <v>64</v>
      </c>
      <c r="K444" s="295">
        <f>'Приложение 6 2021 год'!K555</f>
        <v>5</v>
      </c>
    </row>
    <row r="445" spans="2:11" s="201" customFormat="1" ht="46.5" customHeight="1">
      <c r="B445" s="336" t="s">
        <v>101</v>
      </c>
      <c r="C445" s="339">
        <v>37</v>
      </c>
      <c r="D445" s="340">
        <v>0</v>
      </c>
      <c r="E445" s="340" t="s">
        <v>5</v>
      </c>
      <c r="F445" s="340" t="s">
        <v>53</v>
      </c>
      <c r="G445" s="337"/>
      <c r="H445" s="337"/>
      <c r="I445" s="337"/>
      <c r="J445" s="338"/>
      <c r="K445" s="191">
        <f>K446+K449+K451+K454</f>
        <v>1451.6</v>
      </c>
    </row>
    <row r="446" spans="2:11" s="201" customFormat="1" ht="46.5" customHeight="1">
      <c r="B446" s="31" t="s">
        <v>102</v>
      </c>
      <c r="C446" s="59" t="s">
        <v>103</v>
      </c>
      <c r="D446" s="59" t="s">
        <v>52</v>
      </c>
      <c r="E446" s="59" t="s">
        <v>4</v>
      </c>
      <c r="F446" s="59" t="s">
        <v>57</v>
      </c>
      <c r="G446" s="283"/>
      <c r="H446" s="283"/>
      <c r="I446" s="283"/>
      <c r="J446" s="193"/>
      <c r="K446" s="75">
        <f>K447</f>
        <v>100</v>
      </c>
    </row>
    <row r="447" spans="2:11" s="201" customFormat="1" ht="27" customHeight="1">
      <c r="B447" s="39" t="s">
        <v>56</v>
      </c>
      <c r="C447" s="57" t="s">
        <v>103</v>
      </c>
      <c r="D447" s="58" t="s">
        <v>52</v>
      </c>
      <c r="E447" s="58" t="s">
        <v>4</v>
      </c>
      <c r="F447" s="28" t="s">
        <v>57</v>
      </c>
      <c r="G447" s="283"/>
      <c r="H447" s="283"/>
      <c r="I447" s="283"/>
      <c r="J447" s="193"/>
      <c r="K447" s="75">
        <f>K448</f>
        <v>100</v>
      </c>
    </row>
    <row r="448" spans="2:11" s="201" customFormat="1" ht="27" customHeight="1">
      <c r="B448" s="31" t="s">
        <v>63</v>
      </c>
      <c r="C448" s="59" t="s">
        <v>103</v>
      </c>
      <c r="D448" s="59" t="s">
        <v>52</v>
      </c>
      <c r="E448" s="59" t="s">
        <v>4</v>
      </c>
      <c r="F448" s="59" t="s">
        <v>57</v>
      </c>
      <c r="G448" s="32" t="s">
        <v>260</v>
      </c>
      <c r="H448" s="32" t="s">
        <v>4</v>
      </c>
      <c r="I448" s="32" t="s">
        <v>19</v>
      </c>
      <c r="J448" s="193">
        <v>240</v>
      </c>
      <c r="K448" s="75">
        <f>'Приложение 6 2021 год'!K288</f>
        <v>100</v>
      </c>
    </row>
    <row r="449" spans="2:11" s="201" customFormat="1" ht="93.75" customHeight="1">
      <c r="B449" s="39" t="s">
        <v>104</v>
      </c>
      <c r="C449" s="284">
        <v>37</v>
      </c>
      <c r="D449" s="285">
        <v>0</v>
      </c>
      <c r="E449" s="58" t="s">
        <v>7</v>
      </c>
      <c r="F449" s="58" t="s">
        <v>57</v>
      </c>
      <c r="G449" s="283"/>
      <c r="H449" s="283"/>
      <c r="I449" s="283"/>
      <c r="J449" s="193"/>
      <c r="K449" s="75">
        <f>K450</f>
        <v>20</v>
      </c>
    </row>
    <row r="450" spans="2:11" s="201" customFormat="1" ht="27" customHeight="1">
      <c r="B450" s="31" t="s">
        <v>63</v>
      </c>
      <c r="C450" s="57" t="s">
        <v>103</v>
      </c>
      <c r="D450" s="58" t="s">
        <v>52</v>
      </c>
      <c r="E450" s="58" t="s">
        <v>7</v>
      </c>
      <c r="F450" s="58" t="s">
        <v>57</v>
      </c>
      <c r="G450" s="32" t="s">
        <v>266</v>
      </c>
      <c r="H450" s="32" t="s">
        <v>4</v>
      </c>
      <c r="I450" s="32" t="s">
        <v>19</v>
      </c>
      <c r="J450" s="193">
        <v>240</v>
      </c>
      <c r="K450" s="75">
        <f>'Приложение 6 2021 год'!K493</f>
        <v>20</v>
      </c>
    </row>
    <row r="451" spans="2:11" s="201" customFormat="1" ht="27" customHeight="1">
      <c r="B451" s="31" t="s">
        <v>105</v>
      </c>
      <c r="C451" s="59" t="s">
        <v>103</v>
      </c>
      <c r="D451" s="59" t="s">
        <v>52</v>
      </c>
      <c r="E451" s="59" t="s">
        <v>13</v>
      </c>
      <c r="F451" s="59" t="s">
        <v>57</v>
      </c>
      <c r="G451" s="283"/>
      <c r="H451" s="283"/>
      <c r="I451" s="283"/>
      <c r="J451" s="193"/>
      <c r="K451" s="75">
        <f>K452</f>
        <v>10</v>
      </c>
    </row>
    <row r="452" spans="2:11" s="201" customFormat="1" ht="25.5">
      <c r="B452" s="39" t="s">
        <v>56</v>
      </c>
      <c r="C452" s="57" t="s">
        <v>103</v>
      </c>
      <c r="D452" s="58" t="s">
        <v>52</v>
      </c>
      <c r="E452" s="58" t="s">
        <v>13</v>
      </c>
      <c r="F452" s="58" t="s">
        <v>57</v>
      </c>
      <c r="G452" s="32"/>
      <c r="H452" s="32"/>
      <c r="I452" s="32"/>
      <c r="J452" s="193"/>
      <c r="K452" s="75">
        <f>K453</f>
        <v>10</v>
      </c>
    </row>
    <row r="453" spans="2:11" s="201" customFormat="1" ht="25.5">
      <c r="B453" s="31" t="s">
        <v>63</v>
      </c>
      <c r="C453" s="57" t="s">
        <v>103</v>
      </c>
      <c r="D453" s="58" t="s">
        <v>52</v>
      </c>
      <c r="E453" s="58" t="s">
        <v>13</v>
      </c>
      <c r="F453" s="58" t="s">
        <v>57</v>
      </c>
      <c r="G453" s="32" t="s">
        <v>260</v>
      </c>
      <c r="H453" s="32" t="s">
        <v>4</v>
      </c>
      <c r="I453" s="32" t="s">
        <v>19</v>
      </c>
      <c r="J453" s="193">
        <v>240</v>
      </c>
      <c r="K453" s="75">
        <f>'Приложение 6 2021 год'!K291</f>
        <v>10</v>
      </c>
    </row>
    <row r="454" spans="2:11" ht="45.75" customHeight="1">
      <c r="B454" s="31" t="s">
        <v>430</v>
      </c>
      <c r="C454" s="131" t="s">
        <v>103</v>
      </c>
      <c r="D454" s="286" t="s">
        <v>52</v>
      </c>
      <c r="E454" s="286" t="s">
        <v>15</v>
      </c>
      <c r="F454" s="72" t="s">
        <v>53</v>
      </c>
      <c r="G454" s="193"/>
      <c r="H454" s="193"/>
      <c r="I454" s="193"/>
      <c r="J454" s="193"/>
      <c r="K454" s="75">
        <f>K455</f>
        <v>1321.6</v>
      </c>
    </row>
    <row r="455" spans="2:11" ht="34.5" customHeight="1">
      <c r="B455" s="31" t="s">
        <v>277</v>
      </c>
      <c r="C455" s="57" t="s">
        <v>103</v>
      </c>
      <c r="D455" s="287" t="s">
        <v>52</v>
      </c>
      <c r="E455" s="287" t="s">
        <v>15</v>
      </c>
      <c r="F455" s="58" t="s">
        <v>124</v>
      </c>
      <c r="G455" s="193"/>
      <c r="H455" s="193"/>
      <c r="I455" s="193"/>
      <c r="J455" s="193"/>
      <c r="K455" s="75">
        <f>K456</f>
        <v>1321.6</v>
      </c>
    </row>
    <row r="456" spans="2:11" ht="38.25">
      <c r="B456" s="31" t="s">
        <v>431</v>
      </c>
      <c r="C456" s="57" t="s">
        <v>103</v>
      </c>
      <c r="D456" s="287" t="s">
        <v>52</v>
      </c>
      <c r="E456" s="287" t="s">
        <v>15</v>
      </c>
      <c r="F456" s="58" t="s">
        <v>124</v>
      </c>
      <c r="G456" s="193">
        <v>116</v>
      </c>
      <c r="H456" s="32" t="s">
        <v>11</v>
      </c>
      <c r="I456" s="193">
        <v>12</v>
      </c>
      <c r="J456" s="193">
        <v>810</v>
      </c>
      <c r="K456" s="75">
        <f>'Приложение 6 2021 год'!K352</f>
        <v>1321.6</v>
      </c>
    </row>
    <row r="457" spans="2:11" ht="38.25" customHeight="1">
      <c r="B457" s="288" t="s">
        <v>91</v>
      </c>
      <c r="C457" s="269" t="s">
        <v>92</v>
      </c>
      <c r="D457" s="270">
        <v>0</v>
      </c>
      <c r="E457" s="270" t="s">
        <v>5</v>
      </c>
      <c r="F457" s="270" t="s">
        <v>53</v>
      </c>
      <c r="G457" s="272"/>
      <c r="H457" s="261"/>
      <c r="I457" s="272"/>
      <c r="J457" s="272"/>
      <c r="K457" s="92">
        <f>K458+K464</f>
        <v>20283.1</v>
      </c>
    </row>
    <row r="458" spans="2:11" ht="25.5">
      <c r="B458" s="31" t="s">
        <v>93</v>
      </c>
      <c r="C458" s="71" t="s">
        <v>92</v>
      </c>
      <c r="D458" s="72" t="s">
        <v>52</v>
      </c>
      <c r="E458" s="72" t="s">
        <v>4</v>
      </c>
      <c r="F458" s="72" t="s">
        <v>53</v>
      </c>
      <c r="G458" s="193"/>
      <c r="H458" s="32"/>
      <c r="I458" s="193"/>
      <c r="J458" s="193"/>
      <c r="K458" s="75">
        <f>K459+K461+K463</f>
        <v>18702.3</v>
      </c>
    </row>
    <row r="459" spans="2:11" ht="76.5">
      <c r="B459" s="69" t="s">
        <v>94</v>
      </c>
      <c r="C459" s="71" t="s">
        <v>92</v>
      </c>
      <c r="D459" s="72" t="s">
        <v>52</v>
      </c>
      <c r="E459" s="72" t="s">
        <v>4</v>
      </c>
      <c r="F459" s="72" t="s">
        <v>95</v>
      </c>
      <c r="G459" s="193"/>
      <c r="H459" s="32"/>
      <c r="I459" s="193"/>
      <c r="J459" s="193"/>
      <c r="K459" s="75">
        <f>K460</f>
        <v>3500</v>
      </c>
    </row>
    <row r="460" spans="2:11" ht="12.75">
      <c r="B460" s="56" t="s">
        <v>96</v>
      </c>
      <c r="C460" s="71" t="s">
        <v>92</v>
      </c>
      <c r="D460" s="72" t="s">
        <v>52</v>
      </c>
      <c r="E460" s="72" t="s">
        <v>4</v>
      </c>
      <c r="F460" s="72" t="s">
        <v>95</v>
      </c>
      <c r="G460" s="193">
        <v>116</v>
      </c>
      <c r="H460" s="32" t="s">
        <v>4</v>
      </c>
      <c r="I460" s="193">
        <v>13</v>
      </c>
      <c r="J460" s="193">
        <v>110</v>
      </c>
      <c r="K460" s="75">
        <f>'Приложение 6 2021 год'!K262</f>
        <v>3500</v>
      </c>
    </row>
    <row r="461" spans="2:11" ht="51">
      <c r="B461" s="39" t="s">
        <v>298</v>
      </c>
      <c r="C461" s="71" t="s">
        <v>92</v>
      </c>
      <c r="D461" s="72" t="s">
        <v>52</v>
      </c>
      <c r="E461" s="72" t="s">
        <v>4</v>
      </c>
      <c r="F461" s="73" t="s">
        <v>299</v>
      </c>
      <c r="G461" s="193"/>
      <c r="H461" s="32"/>
      <c r="I461" s="193"/>
      <c r="J461" s="193"/>
      <c r="K461" s="75">
        <f>K462</f>
        <v>6202.3</v>
      </c>
    </row>
    <row r="462" spans="2:11" ht="12.75">
      <c r="B462" s="39" t="s">
        <v>70</v>
      </c>
      <c r="C462" s="71" t="s">
        <v>92</v>
      </c>
      <c r="D462" s="72" t="s">
        <v>52</v>
      </c>
      <c r="E462" s="72" t="s">
        <v>4</v>
      </c>
      <c r="F462" s="73" t="s">
        <v>299</v>
      </c>
      <c r="G462" s="193">
        <v>116</v>
      </c>
      <c r="H462" s="32" t="s">
        <v>4</v>
      </c>
      <c r="I462" s="193">
        <v>13</v>
      </c>
      <c r="J462" s="193">
        <v>110</v>
      </c>
      <c r="K462" s="75">
        <f>'Приложение 6 2021 год'!K264</f>
        <v>6202.3</v>
      </c>
    </row>
    <row r="463" spans="2:11" ht="12.75">
      <c r="B463" s="56" t="s">
        <v>96</v>
      </c>
      <c r="C463" s="71" t="s">
        <v>92</v>
      </c>
      <c r="D463" s="72" t="s">
        <v>52</v>
      </c>
      <c r="E463" s="72" t="s">
        <v>4</v>
      </c>
      <c r="F463" s="72" t="s">
        <v>98</v>
      </c>
      <c r="G463" s="193">
        <v>116</v>
      </c>
      <c r="H463" s="32" t="s">
        <v>4</v>
      </c>
      <c r="I463" s="193">
        <v>13</v>
      </c>
      <c r="J463" s="193">
        <v>110</v>
      </c>
      <c r="K463" s="75">
        <f>'Приложение 6 2021 год'!K260</f>
        <v>9000</v>
      </c>
    </row>
    <row r="464" spans="2:11" ht="25.5">
      <c r="B464" s="31" t="s">
        <v>67</v>
      </c>
      <c r="C464" s="71" t="s">
        <v>92</v>
      </c>
      <c r="D464" s="72" t="s">
        <v>52</v>
      </c>
      <c r="E464" s="72" t="s">
        <v>7</v>
      </c>
      <c r="F464" s="72" t="s">
        <v>53</v>
      </c>
      <c r="G464" s="193"/>
      <c r="H464" s="32"/>
      <c r="I464" s="193"/>
      <c r="J464" s="193"/>
      <c r="K464" s="75">
        <f>K465+K468+K469</f>
        <v>1580.8</v>
      </c>
    </row>
    <row r="465" spans="2:11" ht="76.5">
      <c r="B465" s="31" t="s">
        <v>94</v>
      </c>
      <c r="C465" s="59" t="s">
        <v>92</v>
      </c>
      <c r="D465" s="59" t="s">
        <v>52</v>
      </c>
      <c r="E465" s="59" t="s">
        <v>7</v>
      </c>
      <c r="F465" s="289" t="s">
        <v>95</v>
      </c>
      <c r="G465" s="193"/>
      <c r="H465" s="32"/>
      <c r="I465" s="193"/>
      <c r="J465" s="193"/>
      <c r="K465" s="75">
        <f>K466+K467</f>
        <v>1310.8</v>
      </c>
    </row>
    <row r="466" spans="2:11" ht="25.5">
      <c r="B466" s="31" t="s">
        <v>63</v>
      </c>
      <c r="C466" s="57" t="s">
        <v>92</v>
      </c>
      <c r="D466" s="58" t="s">
        <v>52</v>
      </c>
      <c r="E466" s="58" t="s">
        <v>7</v>
      </c>
      <c r="F466" s="72" t="s">
        <v>95</v>
      </c>
      <c r="G466" s="193">
        <v>116</v>
      </c>
      <c r="H466" s="32" t="s">
        <v>4</v>
      </c>
      <c r="I466" s="193">
        <v>13</v>
      </c>
      <c r="J466" s="193">
        <v>240</v>
      </c>
      <c r="K466" s="75">
        <f>'Приложение 6 2021 год'!K267</f>
        <v>1300.8</v>
      </c>
    </row>
    <row r="467" spans="2:11" ht="12.75">
      <c r="B467" s="290" t="s">
        <v>65</v>
      </c>
      <c r="C467" s="57" t="s">
        <v>92</v>
      </c>
      <c r="D467" s="58" t="s">
        <v>52</v>
      </c>
      <c r="E467" s="58" t="s">
        <v>7</v>
      </c>
      <c r="F467" s="72" t="s">
        <v>95</v>
      </c>
      <c r="G467" s="193">
        <v>116</v>
      </c>
      <c r="H467" s="32" t="s">
        <v>4</v>
      </c>
      <c r="I467" s="193">
        <v>13</v>
      </c>
      <c r="J467" s="193">
        <v>850</v>
      </c>
      <c r="K467" s="75">
        <f>'Приложение 6 2021 год'!K268</f>
        <v>10</v>
      </c>
    </row>
    <row r="468" spans="2:11" ht="25.5">
      <c r="B468" s="31" t="s">
        <v>63</v>
      </c>
      <c r="C468" s="57" t="s">
        <v>92</v>
      </c>
      <c r="D468" s="58" t="s">
        <v>52</v>
      </c>
      <c r="E468" s="58" t="s">
        <v>7</v>
      </c>
      <c r="F468" s="72" t="s">
        <v>98</v>
      </c>
      <c r="G468" s="193">
        <v>116</v>
      </c>
      <c r="H468" s="32" t="s">
        <v>4</v>
      </c>
      <c r="I468" s="193">
        <v>13</v>
      </c>
      <c r="J468" s="193">
        <v>240</v>
      </c>
      <c r="K468" s="75">
        <f>'Приложение 6 2021 год'!K269</f>
        <v>250</v>
      </c>
    </row>
    <row r="469" spans="2:11" ht="12.75">
      <c r="B469" s="290" t="s">
        <v>65</v>
      </c>
      <c r="C469" s="57" t="s">
        <v>92</v>
      </c>
      <c r="D469" s="58" t="s">
        <v>52</v>
      </c>
      <c r="E469" s="58" t="s">
        <v>7</v>
      </c>
      <c r="F469" s="72" t="s">
        <v>98</v>
      </c>
      <c r="G469" s="278">
        <v>116</v>
      </c>
      <c r="H469" s="74" t="s">
        <v>4</v>
      </c>
      <c r="I469" s="278">
        <v>13</v>
      </c>
      <c r="J469" s="278">
        <v>850</v>
      </c>
      <c r="K469" s="291">
        <f>'Приложение 6 2021 год'!K270</f>
        <v>20</v>
      </c>
    </row>
    <row r="470" spans="2:11" ht="44.25" customHeight="1">
      <c r="B470" s="292" t="s">
        <v>285</v>
      </c>
      <c r="C470" s="269" t="s">
        <v>286</v>
      </c>
      <c r="D470" s="270" t="s">
        <v>52</v>
      </c>
      <c r="E470" s="270" t="s">
        <v>5</v>
      </c>
      <c r="F470" s="254" t="s">
        <v>53</v>
      </c>
      <c r="G470" s="293"/>
      <c r="H470" s="241"/>
      <c r="I470" s="293"/>
      <c r="J470" s="293"/>
      <c r="K470" s="294">
        <f>K471+K474</f>
        <v>9666.7</v>
      </c>
    </row>
    <row r="471" spans="2:11" ht="25.5">
      <c r="B471" s="31" t="s">
        <v>67</v>
      </c>
      <c r="C471" s="57" t="s">
        <v>286</v>
      </c>
      <c r="D471" s="58" t="s">
        <v>52</v>
      </c>
      <c r="E471" s="58" t="s">
        <v>4</v>
      </c>
      <c r="F471" s="72" t="s">
        <v>53</v>
      </c>
      <c r="G471" s="280"/>
      <c r="H471" s="144"/>
      <c r="I471" s="280"/>
      <c r="J471" s="280"/>
      <c r="K471" s="295">
        <f>K472+K473</f>
        <v>755</v>
      </c>
    </row>
    <row r="472" spans="2:11" ht="25.5">
      <c r="B472" s="31" t="s">
        <v>63</v>
      </c>
      <c r="C472" s="57" t="s">
        <v>286</v>
      </c>
      <c r="D472" s="58" t="s">
        <v>52</v>
      </c>
      <c r="E472" s="58" t="s">
        <v>4</v>
      </c>
      <c r="F472" s="72" t="s">
        <v>100</v>
      </c>
      <c r="G472" s="193">
        <v>116</v>
      </c>
      <c r="H472" s="32" t="s">
        <v>4</v>
      </c>
      <c r="I472" s="193">
        <v>13</v>
      </c>
      <c r="J472" s="193">
        <v>240</v>
      </c>
      <c r="K472" s="295">
        <f>'Приложение 6 2021 год'!K273</f>
        <v>750</v>
      </c>
    </row>
    <row r="473" spans="2:11" ht="12.75">
      <c r="B473" s="69" t="s">
        <v>65</v>
      </c>
      <c r="C473" s="57" t="s">
        <v>286</v>
      </c>
      <c r="D473" s="58" t="s">
        <v>52</v>
      </c>
      <c r="E473" s="58" t="s">
        <v>4</v>
      </c>
      <c r="F473" s="72" t="s">
        <v>100</v>
      </c>
      <c r="G473" s="278">
        <v>116</v>
      </c>
      <c r="H473" s="74" t="s">
        <v>4</v>
      </c>
      <c r="I473" s="278">
        <v>13</v>
      </c>
      <c r="J473" s="278">
        <v>850</v>
      </c>
      <c r="K473" s="295">
        <f>'Приложение 6 2021 год'!K274</f>
        <v>5</v>
      </c>
    </row>
    <row r="474" spans="2:11" ht="29.25" customHeight="1">
      <c r="B474" s="184" t="s">
        <v>93</v>
      </c>
      <c r="C474" s="57" t="s">
        <v>286</v>
      </c>
      <c r="D474" s="58" t="s">
        <v>52</v>
      </c>
      <c r="E474" s="58" t="s">
        <v>7</v>
      </c>
      <c r="F474" s="72" t="s">
        <v>53</v>
      </c>
      <c r="G474" s="280"/>
      <c r="H474" s="144"/>
      <c r="I474" s="280"/>
      <c r="J474" s="280"/>
      <c r="K474" s="295">
        <f>K475+K477</f>
        <v>8911.7</v>
      </c>
    </row>
    <row r="475" spans="2:11" ht="25.5">
      <c r="B475" s="184" t="s">
        <v>114</v>
      </c>
      <c r="C475" s="57" t="s">
        <v>286</v>
      </c>
      <c r="D475" s="58" t="s">
        <v>52</v>
      </c>
      <c r="E475" s="58" t="s">
        <v>7</v>
      </c>
      <c r="F475" s="72" t="s">
        <v>100</v>
      </c>
      <c r="G475" s="280"/>
      <c r="H475" s="144"/>
      <c r="I475" s="280"/>
      <c r="J475" s="280"/>
      <c r="K475" s="295">
        <f>K476</f>
        <v>6977.6</v>
      </c>
    </row>
    <row r="476" spans="2:11" ht="12.75">
      <c r="B476" s="227" t="s">
        <v>96</v>
      </c>
      <c r="C476" s="57" t="s">
        <v>286</v>
      </c>
      <c r="D476" s="58" t="s">
        <v>52</v>
      </c>
      <c r="E476" s="58" t="s">
        <v>7</v>
      </c>
      <c r="F476" s="72" t="s">
        <v>100</v>
      </c>
      <c r="G476" s="280">
        <v>116</v>
      </c>
      <c r="H476" s="144" t="s">
        <v>4</v>
      </c>
      <c r="I476" s="280">
        <v>13</v>
      </c>
      <c r="J476" s="280">
        <v>110</v>
      </c>
      <c r="K476" s="295">
        <f>'Приложение 6 2021 год'!K277</f>
        <v>6977.6</v>
      </c>
    </row>
    <row r="477" spans="2:11" ht="51">
      <c r="B477" s="156" t="s">
        <v>298</v>
      </c>
      <c r="C477" s="57" t="s">
        <v>286</v>
      </c>
      <c r="D477" s="58" t="s">
        <v>52</v>
      </c>
      <c r="E477" s="58" t="s">
        <v>7</v>
      </c>
      <c r="F477" s="72" t="s">
        <v>299</v>
      </c>
      <c r="G477" s="280"/>
      <c r="H477" s="144"/>
      <c r="I477" s="280"/>
      <c r="J477" s="280"/>
      <c r="K477" s="295">
        <f>K478</f>
        <v>1934.1</v>
      </c>
    </row>
    <row r="478" spans="2:11" ht="12.75">
      <c r="B478" s="156" t="s">
        <v>70</v>
      </c>
      <c r="C478" s="57" t="s">
        <v>286</v>
      </c>
      <c r="D478" s="58" t="s">
        <v>52</v>
      </c>
      <c r="E478" s="58" t="s">
        <v>7</v>
      </c>
      <c r="F478" s="72" t="s">
        <v>299</v>
      </c>
      <c r="G478" s="280">
        <v>116</v>
      </c>
      <c r="H478" s="144" t="s">
        <v>4</v>
      </c>
      <c r="I478" s="280">
        <v>13</v>
      </c>
      <c r="J478" s="280">
        <v>110</v>
      </c>
      <c r="K478" s="295">
        <f>'Приложение 6 2021 год'!K279</f>
        <v>1934.1</v>
      </c>
    </row>
    <row r="479" spans="2:11" ht="47.25" customHeight="1">
      <c r="B479" s="139" t="s">
        <v>457</v>
      </c>
      <c r="C479" s="188" t="s">
        <v>456</v>
      </c>
      <c r="D479" s="212" t="s">
        <v>52</v>
      </c>
      <c r="E479" s="212" t="s">
        <v>5</v>
      </c>
      <c r="F479" s="324" t="s">
        <v>53</v>
      </c>
      <c r="G479" s="293"/>
      <c r="H479" s="241"/>
      <c r="I479" s="293"/>
      <c r="J479" s="293"/>
      <c r="K479" s="46">
        <f>K480+K485</f>
        <v>1150</v>
      </c>
    </row>
    <row r="480" spans="2:11" ht="43.5" customHeight="1">
      <c r="B480" s="317" t="s">
        <v>463</v>
      </c>
      <c r="C480" s="11" t="s">
        <v>456</v>
      </c>
      <c r="D480" s="12" t="s">
        <v>52</v>
      </c>
      <c r="E480" s="12" t="s">
        <v>9</v>
      </c>
      <c r="F480" s="27" t="s">
        <v>53</v>
      </c>
      <c r="G480" s="280"/>
      <c r="H480" s="144"/>
      <c r="I480" s="280"/>
      <c r="J480" s="280"/>
      <c r="K480" s="2">
        <f>K481+K483</f>
        <v>700</v>
      </c>
    </row>
    <row r="481" spans="2:11" ht="38.25">
      <c r="B481" s="318" t="s">
        <v>283</v>
      </c>
      <c r="C481" s="11" t="s">
        <v>456</v>
      </c>
      <c r="D481" s="12" t="s">
        <v>52</v>
      </c>
      <c r="E481" s="12" t="s">
        <v>9</v>
      </c>
      <c r="F481" s="27" t="s">
        <v>460</v>
      </c>
      <c r="G481" s="280"/>
      <c r="H481" s="144"/>
      <c r="I481" s="280"/>
      <c r="J481" s="280"/>
      <c r="K481" s="2">
        <f>K482</f>
        <v>500</v>
      </c>
    </row>
    <row r="482" spans="2:11" ht="44.25" customHeight="1">
      <c r="B482" s="316" t="s">
        <v>459</v>
      </c>
      <c r="C482" s="11" t="s">
        <v>456</v>
      </c>
      <c r="D482" s="12" t="s">
        <v>52</v>
      </c>
      <c r="E482" s="12" t="s">
        <v>9</v>
      </c>
      <c r="F482" s="27" t="s">
        <v>460</v>
      </c>
      <c r="G482" s="280">
        <v>116</v>
      </c>
      <c r="H482" s="144" t="s">
        <v>36</v>
      </c>
      <c r="I482" s="10" t="s">
        <v>15</v>
      </c>
      <c r="J482" s="280">
        <v>630</v>
      </c>
      <c r="K482" s="2">
        <f>'Приложение 6 2021 год'!K454</f>
        <v>500</v>
      </c>
    </row>
    <row r="483" spans="2:11" ht="28.5" customHeight="1">
      <c r="B483" s="317" t="s">
        <v>464</v>
      </c>
      <c r="C483" s="11" t="s">
        <v>456</v>
      </c>
      <c r="D483" s="12" t="s">
        <v>52</v>
      </c>
      <c r="E483" s="12" t="s">
        <v>9</v>
      </c>
      <c r="F483" s="27" t="s">
        <v>465</v>
      </c>
      <c r="G483" s="280"/>
      <c r="H483" s="144"/>
      <c r="I483" s="280"/>
      <c r="J483" s="280"/>
      <c r="K483" s="2">
        <f>K484</f>
        <v>200</v>
      </c>
    </row>
    <row r="484" spans="2:11" ht="51">
      <c r="B484" s="316" t="s">
        <v>459</v>
      </c>
      <c r="C484" s="11" t="s">
        <v>456</v>
      </c>
      <c r="D484" s="12" t="s">
        <v>52</v>
      </c>
      <c r="E484" s="12" t="s">
        <v>9</v>
      </c>
      <c r="F484" s="27" t="s">
        <v>465</v>
      </c>
      <c r="G484" s="280">
        <v>116</v>
      </c>
      <c r="H484" s="144" t="s">
        <v>36</v>
      </c>
      <c r="I484" s="10" t="s">
        <v>15</v>
      </c>
      <c r="J484" s="280">
        <v>630</v>
      </c>
      <c r="K484" s="2">
        <f>'Приложение 6 2021 год'!K456</f>
        <v>200</v>
      </c>
    </row>
    <row r="485" spans="2:11" ht="30.75" customHeight="1">
      <c r="B485" s="316" t="s">
        <v>458</v>
      </c>
      <c r="C485" s="11" t="s">
        <v>456</v>
      </c>
      <c r="D485" s="12" t="s">
        <v>52</v>
      </c>
      <c r="E485" s="12" t="s">
        <v>30</v>
      </c>
      <c r="F485" s="27" t="s">
        <v>53</v>
      </c>
      <c r="G485" s="280"/>
      <c r="H485" s="144"/>
      <c r="I485" s="280"/>
      <c r="J485" s="280"/>
      <c r="K485" s="2">
        <f>K486</f>
        <v>450</v>
      </c>
    </row>
    <row r="486" spans="2:11" ht="28.5" customHeight="1">
      <c r="B486" s="316" t="s">
        <v>461</v>
      </c>
      <c r="C486" s="11" t="s">
        <v>456</v>
      </c>
      <c r="D486" s="12" t="s">
        <v>52</v>
      </c>
      <c r="E486" s="12" t="s">
        <v>30</v>
      </c>
      <c r="F486" s="27" t="s">
        <v>462</v>
      </c>
      <c r="G486" s="280"/>
      <c r="H486" s="144"/>
      <c r="I486" s="280"/>
      <c r="J486" s="280"/>
      <c r="K486" s="2">
        <f>K487</f>
        <v>450</v>
      </c>
    </row>
    <row r="487" spans="2:11" ht="51">
      <c r="B487" s="316" t="s">
        <v>459</v>
      </c>
      <c r="C487" s="11" t="s">
        <v>456</v>
      </c>
      <c r="D487" s="12" t="s">
        <v>52</v>
      </c>
      <c r="E487" s="12" t="s">
        <v>30</v>
      </c>
      <c r="F487" s="27" t="s">
        <v>462</v>
      </c>
      <c r="G487" s="280">
        <v>116</v>
      </c>
      <c r="H487" s="144" t="s">
        <v>36</v>
      </c>
      <c r="I487" s="10" t="s">
        <v>15</v>
      </c>
      <c r="J487" s="280">
        <v>630</v>
      </c>
      <c r="K487" s="2">
        <f>'Приложение 6 2021 год'!K459</f>
        <v>450</v>
      </c>
    </row>
    <row r="488" spans="2:11" ht="12.75">
      <c r="B488" s="206"/>
      <c r="C488" s="51"/>
      <c r="D488" s="51"/>
      <c r="E488" s="51"/>
      <c r="F488" s="54"/>
      <c r="H488" s="59"/>
      <c r="I488" s="171"/>
      <c r="J488" s="171"/>
      <c r="K488" s="207"/>
    </row>
    <row r="489" spans="2:11" ht="12.75">
      <c r="B489" s="206"/>
      <c r="C489" s="51"/>
      <c r="D489" s="51"/>
      <c r="E489" s="51"/>
      <c r="F489" s="54"/>
      <c r="H489" s="59"/>
      <c r="I489" s="171"/>
      <c r="J489" s="171"/>
      <c r="K489" s="207">
        <f>K20+K90+K245+K269+K306+K224+K228+K445+K457+K470+K479+K349+K372+K404</f>
        <v>630674.5499999998</v>
      </c>
    </row>
    <row r="490" spans="2:11" ht="12.75">
      <c r="B490" s="206"/>
      <c r="C490" s="51"/>
      <c r="D490" s="51"/>
      <c r="E490" s="51"/>
      <c r="F490" s="54"/>
      <c r="H490" s="59"/>
      <c r="I490" s="171"/>
      <c r="J490" s="171"/>
      <c r="K490" s="207">
        <f>K489/'Приложение 6 2021 год'!K736*100</f>
        <v>95.69916921362622</v>
      </c>
    </row>
    <row r="491" ht="12.75">
      <c r="K491" s="197"/>
    </row>
    <row r="493" ht="12.75">
      <c r="K493" s="163"/>
    </row>
    <row r="495" ht="12.75">
      <c r="K495" s="197"/>
    </row>
    <row r="496" ht="12.75">
      <c r="K496" s="197"/>
    </row>
  </sheetData>
  <sheetProtection selectLockedCells="1" selectUnlockedCells="1"/>
  <autoFilter ref="B16:K16"/>
  <mergeCells count="11">
    <mergeCell ref="J17:J18"/>
    <mergeCell ref="G1:J1"/>
    <mergeCell ref="C2:J2"/>
    <mergeCell ref="C3:J3"/>
    <mergeCell ref="B14:K15"/>
    <mergeCell ref="C19:F19"/>
    <mergeCell ref="B17:B18"/>
    <mergeCell ref="C17:F18"/>
    <mergeCell ref="G17:G18"/>
    <mergeCell ref="H17:H18"/>
    <mergeCell ref="I17:I18"/>
  </mergeCells>
  <printOptions/>
  <pageMargins left="0.984251968503937" right="0.5905511811023623" top="0.5905511811023623" bottom="0.3937007874015748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fin-2</dc:creator>
  <cp:keywords/>
  <dc:description/>
  <cp:lastModifiedBy>Устинов</cp:lastModifiedBy>
  <cp:lastPrinted>2021-05-28T08:22:37Z</cp:lastPrinted>
  <dcterms:created xsi:type="dcterms:W3CDTF">2019-04-17T06:15:10Z</dcterms:created>
  <dcterms:modified xsi:type="dcterms:W3CDTF">2021-05-28T08:22:45Z</dcterms:modified>
  <cp:category/>
  <cp:version/>
  <cp:contentType/>
  <cp:contentStatus/>
</cp:coreProperties>
</file>