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иложение 3" sheetId="1" r:id="rId1"/>
    <sheet name="приложение 4" sheetId="2" r:id="rId2"/>
    <sheet name="приложение 5" sheetId="3" r:id="rId3"/>
    <sheet name="приложение 6 (мун.прогр.)" sheetId="4" r:id="rId4"/>
  </sheets>
  <definedNames>
    <definedName name="_xlnm._FilterDatabase" localSheetId="1" hidden="1">'приложение 4'!$C$14:$H$530</definedName>
    <definedName name="_xlnm._FilterDatabase" localSheetId="2" hidden="1">'приложение 5'!$A$11:$H$583</definedName>
    <definedName name="_xlnm.Print_Titles" localSheetId="1">'приложение 4'!$15:$18</definedName>
    <definedName name="_xlnm.Print_Titles" localSheetId="2">'приложение 5'!$15:$18</definedName>
    <definedName name="_xlnm.Print_Area" localSheetId="1">'приложение 4'!$B$1:$H$530</definedName>
    <definedName name="_xlnm.Print_Area" localSheetId="2">'приложение 5'!$B$1:$H$583</definedName>
    <definedName name="_xlnm.Print_Area" localSheetId="3">'приложение 6 (мун.прогр.)'!$A$1:$G$336</definedName>
  </definedNames>
  <calcPr fullCalcOnLoad="1"/>
</workbook>
</file>

<file path=xl/sharedStrings.xml><?xml version="1.0" encoding="utf-8"?>
<sst xmlns="http://schemas.openxmlformats.org/spreadsheetml/2006/main" count="6421" uniqueCount="712">
  <si>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</t>
  </si>
  <si>
    <t>Санитарно-эпидемиологическое благополучие</t>
  </si>
  <si>
    <t>120</t>
  </si>
  <si>
    <t>Расходы на выплаты персоналу муниципальных органов</t>
  </si>
  <si>
    <t>Высшее должностное лицо муниципального образования</t>
  </si>
  <si>
    <t>Уплата налогов, сборов и иных платежей</t>
  </si>
  <si>
    <t>240</t>
  </si>
  <si>
    <t>850</t>
  </si>
  <si>
    <t>Предоставление субсидий социально ориентированным некоммерческим организациям</t>
  </si>
  <si>
    <t>630</t>
  </si>
  <si>
    <t>Иные закупки товаров, работ и услуг для муниципальных нужд</t>
  </si>
  <si>
    <t>Субсидии бюджетным учреждениям</t>
  </si>
  <si>
    <t>610</t>
  </si>
  <si>
    <t>Массовый спорт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</si>
  <si>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</si>
  <si>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Выплата и проведение мероприятий по присуждению  премий </t>
  </si>
  <si>
    <t>Наименование</t>
  </si>
  <si>
    <t>КЦСР</t>
  </si>
  <si>
    <t>ГРБС</t>
  </si>
  <si>
    <t>РЗ</t>
  </si>
  <si>
    <t>ПР</t>
  </si>
  <si>
    <t>КВР</t>
  </si>
  <si>
    <t>Подпрограмма 1 «Профилактика преступлений и иных правонарушений»</t>
  </si>
  <si>
    <t>Ремонт и капитальный ремонт автомобильных дорог и искусственных сооружений</t>
  </si>
  <si>
    <t xml:space="preserve">Общее образование </t>
  </si>
  <si>
    <t>Иные закупки товаров, работ и услуг для обеспечения государственных (муниципальных) нужд</t>
  </si>
  <si>
    <t>Организация летнего отдыха в каникулярное время</t>
  </si>
  <si>
    <t>08 0 01 S1360</t>
  </si>
  <si>
    <t>Расходы на ведение бухгалтерского учета в в образовательных учреждениях за счет субвенции</t>
  </si>
  <si>
    <t>Основное мероприятие 4 "Приобретение бланков маршрутных карт автобусных маршрутов и бланков свидетельств об осуществлении перевозок по маршруту регулярных перевозок</t>
  </si>
  <si>
    <t>08 0 04 00704</t>
  </si>
  <si>
    <t>Приобретение маршрутных карт</t>
  </si>
  <si>
    <t>Муниципальная программа «Развитие дошкольного, общего и дополнительного образования в Устюженском муниципальном районе на 2016-2018 годы»</t>
  </si>
  <si>
    <t>Обеспечение дошкольного образования и общеобразовательного процесса в муниципальных образовательных организациях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</si>
  <si>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</si>
  <si>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Расходы на обеспечение деятельности (оказание услуг) муниципальных учреждений</t>
  </si>
  <si>
    <t>01 0 12 L4980</t>
  </si>
  <si>
    <t>Расходы на обеспечение функций органов местного самоуправления</t>
  </si>
  <si>
    <t>01 0 11 00000</t>
  </si>
  <si>
    <t>01 0 11 S3230</t>
  </si>
  <si>
    <t>01 0 13 L0970</t>
  </si>
  <si>
    <t>Муниципальная программа  «Сохранение и развитие культурного потенциала Устюженского  муниципального района  на 2016-2018 годы»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</si>
  <si>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2015-2020 годы» 
</t>
  </si>
  <si>
    <t xml:space="preserve">Муниципальная программа «Развитие муниципальной службы в администрации Устюженского муниципального района на 2016-2020 годы» </t>
  </si>
  <si>
    <t>Муниципальная программа "Устойчивое развитие сельских территорий Устюженского муниципального района на период 2014-2017 годы до 2020 года"</t>
  </si>
  <si>
    <t>Муниципальная программа «Управление муниципальным имуществом Устюженского муниципального района на период 2016-2020 годы»</t>
  </si>
  <si>
    <t>01 0 12 00000</t>
  </si>
  <si>
    <t>расходы на реализацию системы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</si>
  <si>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учреждений)</t>
  </si>
  <si>
    <t xml:space="preserve">Основное мероприятие 13 Создание в общеобразовательных организациях, расположенных в сельской местности, условий для занятия физической культурой и спортом 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</si>
  <si>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</si>
  <si>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01 0 13 00000</t>
  </si>
  <si>
    <t>04 0 01 00000</t>
  </si>
  <si>
    <t>06 0 0313590</t>
  </si>
  <si>
    <t>06 0 0000000</t>
  </si>
  <si>
    <t>01 0 11 16590</t>
  </si>
  <si>
    <t>Организация и осуществление мероприятий по работе с детьми и молодежью</t>
  </si>
  <si>
    <t>04 0 01 20590</t>
  </si>
  <si>
    <t>04 0 03 00000</t>
  </si>
  <si>
    <t>04 0 03 20590</t>
  </si>
  <si>
    <t>Учреждения культуры (Дома культуры)</t>
  </si>
  <si>
    <t>02 0 01 00000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</si>
  <si>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</si>
  <si>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>Учреждения культуры (Музеи)</t>
  </si>
  <si>
    <t>02 0 02 00000</t>
  </si>
  <si>
    <t>02 0 03 00000</t>
  </si>
  <si>
    <t>Учреждения культуры (Библиотеки)</t>
  </si>
  <si>
    <t>02 0 03 05280</t>
  </si>
  <si>
    <t>Софинансирование расходов на комплектование книжных  фондов общедоступных библиотек</t>
  </si>
  <si>
    <t>Расходы на содержание управления по культуре, туризму, спорту и молодежной политике администрации района</t>
  </si>
  <si>
    <t>02 0 04 00000</t>
  </si>
  <si>
    <t>04 0 04 20590</t>
  </si>
  <si>
    <t>04 0 04 00000</t>
  </si>
  <si>
    <t>04 0 02 00000</t>
  </si>
  <si>
    <t>04 0 02 20590</t>
  </si>
  <si>
    <t>Мероприятия в области туризма</t>
  </si>
  <si>
    <t>12 0 05 00000</t>
  </si>
  <si>
    <t>Расходы на обеспечение функций государственных (муниципальных) органов</t>
  </si>
  <si>
    <t>12 0 01 00190</t>
  </si>
  <si>
    <t>Мероприятия в области спорта и физической культуры</t>
  </si>
  <si>
    <t>05 0 01 00000</t>
  </si>
  <si>
    <t>Мероприятия по профилактиве преступлений и иных правонарушений</t>
  </si>
  <si>
    <t>03 1 03 00000</t>
  </si>
  <si>
    <t>Проведение мероприятий на внедрение и (или) эксплуатацию аппаратно-программного комплекса "Безопасный город"</t>
  </si>
  <si>
    <t>03 1 01 01020</t>
  </si>
  <si>
    <t>16 0 02 01611</t>
  </si>
  <si>
    <t>12 0 05 01130</t>
  </si>
  <si>
    <t>05 0 02 00000</t>
  </si>
  <si>
    <t>05 0 02 00490</t>
  </si>
  <si>
    <t>05 0 02 05280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</si>
  <si>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</si>
  <si>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выплаты персоналу казенных учреждений</t>
  </si>
  <si>
    <t>Муниципальная программа "Формирование доступной среды жизнедеятельности для инвалидов и других маломобильных групп населения в Устюженском муниципальном районе на 2016-2020 годы"</t>
  </si>
  <si>
    <t>18 0 00 00000</t>
  </si>
  <si>
    <t>18 0 02 00000</t>
  </si>
  <si>
    <t>18 0 02 00118</t>
  </si>
  <si>
    <t>Основное мероприятие "Комплексное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дорог"</t>
  </si>
  <si>
    <t xml:space="preserve">Социальные выплаты гражданам, кроме публичных нормативных социальных выплат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</si>
  <si>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</si>
  <si>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14 0 04 00000</t>
  </si>
  <si>
    <t>ведомственная целевая программа "Предотвращение распространения сорного растения борщевик Сосновского на территории Устюженского муниципального района на 2017-2020 годы"</t>
  </si>
  <si>
    <t>35 0 00 00000</t>
  </si>
  <si>
    <t>35 0 00 S1400</t>
  </si>
  <si>
    <t>Проектно-сметная документация в отношении а/д общего пользования местного значения для обеспечения подъездов к земельным участкам,предоставленных отдельным категориям граждан</t>
  </si>
  <si>
    <t>Строительство, реконструкция и ремонт объектов  системы теплоснабжения</t>
  </si>
  <si>
    <t xml:space="preserve">Основное мероприятие "Реализация мероприятий по замене (ремонту) электро,-тепломеханического  оборудования котельных и тепловых сетей" </t>
  </si>
  <si>
    <t>Строительство, реконструкция и ремонт объектов  системы водоснабжения и водоотведения</t>
  </si>
  <si>
    <t>01 0 11 00230</t>
  </si>
  <si>
    <t>Ремонт помещения дошкольной группы</t>
  </si>
  <si>
    <t>01 0 12 00120</t>
  </si>
  <si>
    <t>реализация проекта "Народный бюджет"</t>
  </si>
  <si>
    <t>75 0 00 00090</t>
  </si>
  <si>
    <t>830</t>
  </si>
  <si>
    <t>Выплаты по исполнительным листам</t>
  </si>
  <si>
    <t>исполнительные листы</t>
  </si>
  <si>
    <t>Расходы на комплектование книжных  фондов общедоступных библиотек</t>
  </si>
  <si>
    <t>Расходы на обеспечение развития и укрепления материально-технической базы муниципальных домов культуры</t>
  </si>
  <si>
    <t>14 0 04 02250</t>
  </si>
  <si>
    <t>Другие вопросы в области здравоохранения</t>
  </si>
  <si>
    <t xml:space="preserve">         Устюженского муниципального района</t>
  </si>
  <si>
    <t xml:space="preserve">         к решению  Земского Собрания</t>
  </si>
  <si>
    <t>12 0 06 S1250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</si>
  <si>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</si>
  <si>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</si>
  <si>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</si>
  <si>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  Строительство, реконструкция объектов социальной и коммунальной инфраструктуры муниципальной собственности</t>
  </si>
  <si>
    <t>Основное мероприятие  Развитие культурно-досуговой деятельности</t>
  </si>
  <si>
    <t>Основное мероприятие  Развитие музейного дела</t>
  </si>
  <si>
    <t>Основное мероприятие  "Развитие общедоступных библиотек"</t>
  </si>
  <si>
    <t>Основное мероприятие  "Обеспечение условий реализации программы"</t>
  </si>
  <si>
    <t>Основное мероприятие  «Организация предоставления дополнительного образования в муниципальных образовательных организациях района»</t>
  </si>
  <si>
    <t>02 0 05 00000</t>
  </si>
  <si>
    <t>02 0 05 05590</t>
  </si>
  <si>
    <t>Муниципальная программа "Энергосбережение на территории Устюженского муниципального раойна на 2016-2020 годы"</t>
  </si>
  <si>
    <t>06 0 00 00000</t>
  </si>
  <si>
    <t>Основное мероприятие "Проведение энергетического обследования муниципальных учреждений района"</t>
  </si>
  <si>
    <t>06 0 01 00000</t>
  </si>
  <si>
    <t>06 0 01 00601</t>
  </si>
  <si>
    <t xml:space="preserve">Реализация непрограммных расходов бюджета </t>
  </si>
  <si>
    <t>75 0 00 05590</t>
  </si>
  <si>
    <t>75 0 00 00500</t>
  </si>
  <si>
    <t>Реализация непрограммных расходов бюджета  (гашение просроченной кредиторской  задолженности прошлых лет)</t>
  </si>
  <si>
    <t>Реализация непрограммных расходов бюджета  (гашение просроченной  кредиторской задолженности прошлых лет)</t>
  </si>
  <si>
    <t>Основное мероприятие "Предотвращение распространения сорного растения борщевик Сосновского"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</si>
  <si>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</si>
  <si>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 xml:space="preserve">02 </t>
  </si>
  <si>
    <t>ЖИЛИЩНО-КОММУНАЛЬНОЕ ХОЗЯЙСТВО</t>
  </si>
  <si>
    <t>Жилищное хозяйство</t>
  </si>
  <si>
    <t>Капитальный ремонт жилого фонда</t>
  </si>
  <si>
    <t>Распределение бюджетных ассигнований на реализацию муниципальных программ Устюженского муниципального района</t>
  </si>
  <si>
    <t>Резервный фонд</t>
  </si>
  <si>
    <t>Резервные средства</t>
  </si>
  <si>
    <t>870</t>
  </si>
  <si>
    <t>ИТОГО</t>
  </si>
  <si>
    <t>КУЛЬТУРА И КИНЕМАТОГРАФИЯ</t>
  </si>
  <si>
    <t xml:space="preserve">Муниципальная  программа «Обеспечение законности, правопорядка и общественной безопасности 
в Устюженском муниципальном районе на 2014-2020 годы» 
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</si>
  <si>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2014-2020 годы» 
</t>
  </si>
  <si>
    <t>Муниципальная программа "Устойчивое развитие сельских территорий Устюженского района Вологодской области на 2014-2017 годы и на период до 2020 года"</t>
  </si>
  <si>
    <t>Привлечение общественности к охране общественного порядка</t>
  </si>
  <si>
    <t>Судебная система</t>
  </si>
  <si>
    <t>Общеэкономические вопросы</t>
  </si>
  <si>
    <t>Управление по культуре, туризму, спорту и молодежной политике администрации   Устюженского муниципального района</t>
  </si>
  <si>
    <t>ВСЕГО  РАСХОДОВ</t>
  </si>
  <si>
    <t xml:space="preserve">Комитет по управлению имуществом администрации Устюженского муниципального района </t>
  </si>
  <si>
    <t>Финансовое управление администрации Устюженского муниципального района</t>
  </si>
  <si>
    <t>Управление образования администрации Устюженского муниципального  района</t>
  </si>
  <si>
    <t>75 0 00 00031</t>
  </si>
  <si>
    <t>01 0 04 72010</t>
  </si>
  <si>
    <t>540</t>
  </si>
  <si>
    <t>Иные межбюджетные трансферты</t>
  </si>
  <si>
    <t>Обслуживание муниципального долга</t>
  </si>
  <si>
    <t>Расходы на обеспечение деятельности (оказание услуг) казенных учреждений</t>
  </si>
  <si>
    <t>75 0 00 00150</t>
  </si>
  <si>
    <t>Обеспечение проведения выборов и референдумов</t>
  </si>
  <si>
    <t>Обеспечение деятельности избирательной комиссии</t>
  </si>
  <si>
    <t>75 0 00 00300</t>
  </si>
  <si>
    <t xml:space="preserve">Межбюджетные трансферты на выполнение полномочий по утверждению генеральных планов поселений, правил землепользования и застройки, утверждению подготовленной на основе генеральных планов поселений документации по планировке территории (в части подготовки и утверждения проектов планировки территорий, проектов межевания территорий)  </t>
  </si>
  <si>
    <t>75 0 00 00400</t>
  </si>
  <si>
    <t>110</t>
  </si>
  <si>
    <t>Организация деятельности МКУ "Устюженский МФЦ"</t>
  </si>
  <si>
    <t>Отдел централизованной бухгалтерии</t>
  </si>
  <si>
    <t>75 0 00 00401</t>
  </si>
  <si>
    <t>91 0 00 00000</t>
  </si>
  <si>
    <t>91 1 00 00000</t>
  </si>
  <si>
    <t>91 1 00 00190</t>
  </si>
  <si>
    <t>96 0 00 00000</t>
  </si>
  <si>
    <t>96 2 00 00190</t>
  </si>
  <si>
    <t>97 0 00 00000</t>
  </si>
  <si>
    <t>97 0 00 21030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</si>
  <si>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</si>
  <si>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13 0 06 00000</t>
  </si>
  <si>
    <t>13 0 06 72180</t>
  </si>
  <si>
    <t>13 0 00 00000</t>
  </si>
  <si>
    <t>Основное мероприятие 1 Предупреждение безпризорности, безнадзорности, профилактика правонарушений несовершеннолетних</t>
  </si>
  <si>
    <t>Муниципальная программа "Стимулирование развития жилищного строительства на территории Устюженского муниципального района на 2016-2020 годы"</t>
  </si>
  <si>
    <t>Муниципальная программа «Поддержка и развитие субъектов малого и среднего предпринимательства в Устюженском  муниципальном районе на период 2016-2018 годы»</t>
  </si>
  <si>
    <t>03 1 04 S1060</t>
  </si>
  <si>
    <t>Обеспечение расходов в рамках государственной программы "Развитие транспортной системы Вологодской области на 2014-2020 годы"</t>
  </si>
  <si>
    <t>08 0 01 71350</t>
  </si>
  <si>
    <t>01 0 10 00000</t>
  </si>
  <si>
    <t>03 0 00 00000</t>
  </si>
  <si>
    <t>03 1 00 0000</t>
  </si>
  <si>
    <t>03 1 01 00000</t>
  </si>
  <si>
    <t>03 1 01 72140</t>
  </si>
  <si>
    <t>75 0 00 00020</t>
  </si>
  <si>
    <t>Снижение количества экстремистских проявлений, недопущение террористических актов</t>
  </si>
  <si>
    <t>03 1 03 00330</t>
  </si>
  <si>
    <t>75 0 00 00060</t>
  </si>
  <si>
    <t>93 0 00 00000</t>
  </si>
  <si>
    <t>93 1 00 00190</t>
  </si>
  <si>
    <t>75 0 00 00080</t>
  </si>
  <si>
    <t>(тыс. рублей)</t>
  </si>
  <si>
    <t>раздел</t>
  </si>
  <si>
    <t>подраздел</t>
  </si>
  <si>
    <t>Вид расходов</t>
  </si>
  <si>
    <t>Целевая статья</t>
  </si>
  <si>
    <t>410</t>
  </si>
  <si>
    <t>Муниципальная программа «Развитие дошкольного, общего и дополнительного образования в Устюженском муниципальном районе на 2015-2018 годы»</t>
  </si>
  <si>
    <t>01 0 00 00000</t>
  </si>
  <si>
    <t>01 0 01 00000</t>
  </si>
  <si>
    <t>Расходы на обеспечение деятельности (оказание услуг) дошкольных образовательных учреждений</t>
  </si>
  <si>
    <t>01 0 01 72010</t>
  </si>
  <si>
    <t>01 0 02 72010</t>
  </si>
  <si>
    <t>01 0 03 00000</t>
  </si>
  <si>
    <t xml:space="preserve">Сумма </t>
  </si>
  <si>
    <t>08 0 03 00703</t>
  </si>
  <si>
    <t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</t>
  </si>
  <si>
    <t>05 0 01 00490</t>
  </si>
  <si>
    <t>05 0 04 00490</t>
  </si>
  <si>
    <t>05 0 01 05280</t>
  </si>
  <si>
    <t>Сельское хозяйство и рыболовство</t>
  </si>
  <si>
    <t>Коммунальное хозяйство</t>
  </si>
  <si>
    <t>4</t>
  </si>
  <si>
    <t>01 0 04 00000</t>
  </si>
  <si>
    <t>01 0 03 16590</t>
  </si>
  <si>
    <t>Основное мероприятие 5 «Обеспечение условий для функционирования муниципальных общеобразовательных организаций района»</t>
  </si>
  <si>
    <t>01 0 05 00000</t>
  </si>
  <si>
    <t>01 0 05 13590</t>
  </si>
  <si>
    <t>01 0 06 00000</t>
  </si>
  <si>
    <t>01 0 06 72020</t>
  </si>
  <si>
    <t>01 0 06 72040</t>
  </si>
  <si>
    <t>01 0 07 00000</t>
  </si>
  <si>
    <t>01 0 07 15590</t>
  </si>
  <si>
    <t>10 0 00 00000</t>
  </si>
  <si>
    <t>Муниципальная программа "Управление муниципальными финансами Устюженского муниципального района на 2016-2020 годы"</t>
  </si>
  <si>
    <t>10 1 00 00000</t>
  </si>
  <si>
    <t>10 2 00 00000</t>
  </si>
  <si>
    <t>10 3 00 00000</t>
  </si>
  <si>
    <t>10 2 00 01501</t>
  </si>
  <si>
    <t>10 3 00 00190</t>
  </si>
  <si>
    <t>03 1 01 00310</t>
  </si>
  <si>
    <t>10 3 00 05280</t>
  </si>
  <si>
    <t>10 1 00 01010</t>
  </si>
  <si>
    <t>10 2 01 00000</t>
  </si>
  <si>
    <t>10 2 01 01401</t>
  </si>
  <si>
    <t>10 2 01 72220</t>
  </si>
  <si>
    <t>10 2 02 00000</t>
  </si>
  <si>
    <t>10 2 02 01501</t>
  </si>
  <si>
    <t>01 0 02 00000</t>
  </si>
  <si>
    <t>01 0 08 00000</t>
  </si>
  <si>
    <t>01 0 08 00190</t>
  </si>
  <si>
    <t>Муниципальная программа «Реализация молодёжной политики в Устюженском муниципальном районе на 2016-2018 годы»</t>
  </si>
  <si>
    <t>04 0 00 00000</t>
  </si>
  <si>
    <t>Муниципальная программа  «Сохранение и развитие культурного потенциала Устюженского района  на 2016-2018 годы»</t>
  </si>
  <si>
    <t>02 0 00 00000</t>
  </si>
  <si>
    <t>02 0 01 01590</t>
  </si>
  <si>
    <t>02 0 02 02590</t>
  </si>
  <si>
    <t>02 0 01 05280</t>
  </si>
  <si>
    <t>02 0 03 03590</t>
  </si>
  <si>
    <t>02 0 04 00590</t>
  </si>
  <si>
    <t>Основное мероприятие 2 Реализация профилактических и пропогандистских мер, направленных на культурное, спортивное, правовое и военно-патриотическое воспитание граждан</t>
  </si>
  <si>
    <t>03 1 02 00000</t>
  </si>
  <si>
    <t>03 1 02 01020</t>
  </si>
  <si>
    <t>05 0 00 00000</t>
  </si>
  <si>
    <t>Дополнительное образование детей</t>
  </si>
  <si>
    <t>Строительство детского сада на 80 мест 2016г.</t>
  </si>
  <si>
    <t xml:space="preserve">Муниципальная программа «Развитие автомобильных дорог общего пользования в границах Устюженского  муниципального района до 2020 года» </t>
  </si>
  <si>
    <t>730</t>
  </si>
  <si>
    <t xml:space="preserve">  Строительство, реконструкция объектов социальной и коммунальной инфраструктур муниципальной собственности</t>
  </si>
  <si>
    <t>Муниципальная программа Устюженского муниципального района «Управление муниципальным имуществом Устюженского муниципального района на период 2016-2020 годы»</t>
  </si>
  <si>
    <t>07 0 04 00000</t>
  </si>
  <si>
    <t>07 0 04 02130</t>
  </si>
  <si>
    <t>Распределение бюджетных ассигнований по разделам, подразделам классификации расходов на 2018 год</t>
  </si>
  <si>
    <t xml:space="preserve">Физическая культура    </t>
  </si>
  <si>
    <t>Основное мероприятие "Бюджетные инвестиции на строительство объектов инфраструктуры местного значения</t>
  </si>
  <si>
    <t>строительство универсальной спортивной  площадки в г. Устюжна</t>
  </si>
  <si>
    <t>Основное мероприятие  "Организация, проведение и участие в официальных физкультурных и спортивных мероприятиях"</t>
  </si>
  <si>
    <t xml:space="preserve">Физическая культура   </t>
  </si>
  <si>
    <t>Основное мероприятие  "Обеспечение доступа к открытым и закрытым спортивным объектам</t>
  </si>
  <si>
    <t>Основное мероприятие "Реализация проектов (мероприятий) по поощрению и популизации достижений</t>
  </si>
  <si>
    <t>14 0 11 02250</t>
  </si>
  <si>
    <t>Другие вопросы в области охраны окружающей среды</t>
  </si>
  <si>
    <t>Основное мероприятие "Строительство колодцев общего пользования на территории Устюженского муниципального района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</si>
  <si>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</si>
  <si>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Расходы на природноохранные мероприятия</t>
  </si>
  <si>
    <t>13 0 07 00000</t>
  </si>
  <si>
    <t>13 0 07 01400</t>
  </si>
  <si>
    <t>Муниципальная программа "Энергосбережение на территории Устюженского муниципального района на 2016-2020 годы"</t>
  </si>
  <si>
    <t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</si>
  <si>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Распределение бюджетных ассигнований по разделам, подразделам, целевым статьям (муниципальным программам непрограммным направлениям), группам (группам и подгруппам) видам расходов классификации расходов на 2018 год</t>
  </si>
  <si>
    <t xml:space="preserve">Основное мероприятие "Ремонт и наладка инженерного оборудования; модернизация тепловых узлов; ремонт и регулировка систем отопления; водоснабжения, электроснабжения в муниципальных учреждениях" </t>
  </si>
  <si>
    <t>Замена оконных блоков в коридорах здания МОУ "Гимназия"</t>
  </si>
  <si>
    <t>06 0 03 00000</t>
  </si>
  <si>
    <t>06 0 03 13590</t>
  </si>
  <si>
    <t>ведомственной целевой программы «Создание условий для обеспечения деятельности администрации Устюженского муниципального района»</t>
  </si>
  <si>
    <t>36 0 00 00000</t>
  </si>
  <si>
    <t>36 0 00 00190</t>
  </si>
  <si>
    <t>36 0 00 00191</t>
  </si>
  <si>
    <t xml:space="preserve"> Основное мероприятие: Материально-техническое обеспечение деятельности</t>
  </si>
  <si>
    <t>Основное мероприятие: Расходы на обеспечение функций муниципальных органов</t>
  </si>
  <si>
    <t xml:space="preserve"> «Приложение 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</si>
  <si>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</si>
  <si>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78 0 00 00000</t>
  </si>
  <si>
    <t>Осуществление отдельных государственных полномочий</t>
  </si>
  <si>
    <t>78 0 00 51200</t>
  </si>
  <si>
    <t>Резервные фонды</t>
  </si>
  <si>
    <t>70 0 00 00000</t>
  </si>
  <si>
    <t>70 5 00 00000</t>
  </si>
  <si>
    <t>Резервные фонды испольнительных органов муниципальной власти</t>
  </si>
  <si>
    <t>Основное мероприятие "Создание положительного имиджа Устюженского муниципального района"</t>
  </si>
  <si>
    <t>Основное мероприятие "Формирование конкурентоспособного туристского продукта в районе"</t>
  </si>
  <si>
    <t>Муниципальная программа  «Сохранение и развитие культурного потенциала Устюженского муниципальноно района на 2016-2018 годы»</t>
  </si>
  <si>
    <t>Основное мероприятие «Организация предоставления дополнительного образования детям в муниципальных образовательных организациях района»</t>
  </si>
  <si>
    <t>Основное мероприятие  "Организация участия представителей Устюженского района в областных образовательных семинарах, форумах, конкурсах, фестивалях, сборах"</t>
  </si>
  <si>
    <t>Основное мероприятие "Материальное обеспечение молодежных и творческих объединений, клубов, волонтерских отрядов"</t>
  </si>
  <si>
    <t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</t>
  </si>
  <si>
    <t>Основное мероприятие "Организация труда и летнего отдыха молодежи"</t>
  </si>
  <si>
    <t>Основное мероприятие "Содействие развитию молодежного предпринимательства: комплекс мероприятий по вовлечению молодежи в предпринимательскую деятельность"</t>
  </si>
  <si>
    <t>Мероприятия направленные на развитие молодежного предпринимательства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</si>
  <si>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</si>
  <si>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</si>
  <si>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Основное мероприятие  "Обеспечение условий реализации муниципальной программы"</t>
  </si>
  <si>
    <t>Основное мероприятие  "Обеспечение доступа к открытым и закрытым спортивным объектам"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</si>
  <si>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</si>
  <si>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05 0 05 00000</t>
  </si>
  <si>
    <t>05 0 05 S3230</t>
  </si>
  <si>
    <t>Основное мероприятие "Бюджетные инвестиции на строительство объектов инфраструктуры местного значения"</t>
  </si>
  <si>
    <t>Подпрограмма "Профилактика преступлений и иных правонарушений"</t>
  </si>
  <si>
    <t>Основное мероприятие  "Реализация профилактических и пропогандистских мер, направленных на культурное, спортивное, правовое и военно-патриотическое воспитание граждан"</t>
  </si>
  <si>
    <t>Функционирование высшего должностного лица  субъекта Российской Федерации и муниципального образования</t>
  </si>
  <si>
    <t xml:space="preserve">Обеспечение деятельности органов государственной (муниципальных) органов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</si>
  <si>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</si>
  <si>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органов государственной (муниципальной) власти</t>
  </si>
  <si>
    <t>Реализация государственных (муниципальных) функций, связанных с общегосударственным управлением</t>
  </si>
  <si>
    <t>Членский взнос в ассоциацию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</si>
  <si>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</si>
  <si>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«Создание условий для обеспечения деятельности администрации Устюженского муниципального района»</t>
  </si>
  <si>
    <t xml:space="preserve"> Основное мероприятие "Материально-техническое обеспечение деятельности"</t>
  </si>
  <si>
    <t>Основное мероприятие "Расходы на обеспечение функций муниципальных органов"</t>
  </si>
  <si>
    <t>Выполнение полномочий муниципальных образований района в соответствии с заключенными соглашениями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</si>
  <si>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</si>
  <si>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Основное мероприятие "Проведение надзорных мероприятий в рамках осуществления государственного экологического надзора"</t>
  </si>
  <si>
    <t>Подпрограмма  "Профилактика преступлений и иных правонарушений"</t>
  </si>
  <si>
    <t>Основное мероприятие "Предупреждение безпризорности, безнадзорности, профилактика правонарушений несовершеннолетних"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</si>
  <si>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</si>
  <si>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Основное мероприятие "Мероприятия, направленные на повышение престижа муниципальной службы"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</si>
  <si>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</si>
  <si>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Основное мероприятие  "Обеспечение комфортных условий жизнедеятельности инвалидов и других маломобильных групп населения путем адаптации объектов социальной инфраструктуры для их нужд"</t>
  </si>
  <si>
    <t>Мероприятия направленные на обеспечение комфортных условий жизнедеятельности инвалидов и других маломобильных групп</t>
  </si>
  <si>
    <t>Основное мероприятие "Предупреждение экстремизма и терроризма"</t>
  </si>
  <si>
    <t>Основное меропрятие "Внедрение современных технических средств, направленных на предупреждение правонарушений и преступлений в общественных местах и на улицах"</t>
  </si>
  <si>
    <t>Основное мероприятие  "Содержание автодорог общего пользования местного значения  вне границ населенных пунктов"</t>
  </si>
  <si>
    <t xml:space="preserve">Основное мероприятие "Реализация мероприятий по замене (ремонту)  систем водоснабжения и водоотведения" 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</si>
  <si>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</si>
  <si>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36 0 00 72190</t>
  </si>
  <si>
    <t>36 0 00 72210</t>
  </si>
  <si>
    <t>Основное мероприятие  " Мероприятия, направленные на применение эффективных кадровых технологий и новых принципов кадровой политики в системе муниципальной службы"</t>
  </si>
  <si>
    <t>14 0 11 00000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</si>
  <si>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</si>
  <si>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78 0 00 72230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</si>
  <si>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РФ от 7 мая 2008 года №714 "Об обеспечении жильем ветеранов ВОВ 1941-1945 годов"</t>
  </si>
  <si>
    <t>36 0 00 72060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</si>
  <si>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</si>
  <si>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Подпрограмма "Повышение эффективности управления муниципальным имуществом Устюженского муниципального района на 2016-2020 годы»</t>
  </si>
  <si>
    <t>Основное мероприятие "Повышение эффективности использования объектов муниципального имущества"</t>
  </si>
  <si>
    <t>Основное мероприятие "Оформление технических планов и паспортов на объекты имущества и выполнение кадастровых работ в отношении земельных участков"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</si>
  <si>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</si>
  <si>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Межевание земельного участка и постановка на кадастровый учет земельного участка для строительства колодца общего пользования</t>
  </si>
  <si>
    <t>13 0 07 01500</t>
  </si>
  <si>
    <t>13 0 07 01600</t>
  </si>
  <si>
    <t>Техническая инвентаризация объекта и постановка на кадастровый учет колодца общего пользования</t>
  </si>
  <si>
    <t>Подпрограмма "Обеспечение реализации муниципальной программы управлением муниципальным имуществом Устюженского муниципального района на 2016-2020 годы"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</si>
  <si>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</si>
  <si>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</si>
  <si>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Подпрограмма  "Повышение эффективности управления муниципальным имуществом Устюженского муниципального района на 2016-2020 годы"</t>
  </si>
  <si>
    <t>Основное мероприятие "Выполнение текущего и капитального ремонта объектов муниципального имущества"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</si>
  <si>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</si>
  <si>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</si>
  <si>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</si>
  <si>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>Основное мероприятие "Обеспечение условий для функционирования муниципальных общеобразовательных организаций района"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</si>
  <si>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</si>
  <si>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Жилищно-коммунальное хозяйство</t>
  </si>
  <si>
    <t>Здравоохранение</t>
  </si>
  <si>
    <t>Основное мероприятие "Приобретение отвалов для трактора для содержания дорог"</t>
  </si>
  <si>
    <t>08 0 05 00000</t>
  </si>
  <si>
    <t>08 0 05 00705</t>
  </si>
  <si>
    <t xml:space="preserve"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 </t>
  </si>
  <si>
    <t>Основное мероприятие "Организация предоставления дополнительного образования детям в муниципальных образовательных организациях района"</t>
  </si>
  <si>
    <t>Основное мероприятие  "Создание условий для функционирования и обеспечения системы персонифицированного финансирования дополнительного образования детей".</t>
  </si>
  <si>
    <t>Основное мероприятие "Организация отдыха детей и молодёжи в каникулярное время с дневным пребыванием"</t>
  </si>
  <si>
    <t>Основное мероприятие "Обеспечение создания условий для реализации Программы"</t>
  </si>
  <si>
    <t>Подпрограмма "Повышение безопасности дорожного движения в устюженском муниципальном районе на 2015-2020 годы"</t>
  </si>
  <si>
    <t>03 2 00 00000</t>
  </si>
  <si>
    <t>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</t>
  </si>
  <si>
    <t xml:space="preserve"> Строительство, реконструкция объектов социальной и коммунальной инфраструктуры муниципальной собственности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</si>
  <si>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</si>
  <si>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</si>
  <si>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93 0 00 00190</t>
  </si>
  <si>
    <t>Руководитель контрольно-счетной палаты муниципального образования и его заместители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</si>
  <si>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</si>
  <si>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03 2 02  L0151</t>
  </si>
  <si>
    <t>Основное мероприятие "Привлечение общественности к охране общественного порядка"</t>
  </si>
  <si>
    <t>Основное мероприятие "Капитальный ремонт и ремонт автомобильных дорог (включая искусственные сооружения на них) общего пользования местного значения"</t>
  </si>
  <si>
    <t>Основное мероприятие "Содержание автодорог общего пользования местного значения  вне границ населенных пунктов"</t>
  </si>
  <si>
    <t>Основное мероприятие "Содержание автодорог общего пользования местного значения в границах населенных пунктов"</t>
  </si>
  <si>
    <t>Основное мероприятие "Мероприятия, направленные на совершенствование ситемы дополнительных гарантий муниципальным служащим"</t>
  </si>
  <si>
    <t>Подпрограмма «Обеспечение сбалансированности и устойчивости местного бюджета Устюженского муниципального района, повышение эффективности бюджетных расходов и управление муниципальным долгом района на 2016-2020 годы»</t>
  </si>
  <si>
    <t>Расходы на обслуживание муниципального долга</t>
  </si>
  <si>
    <t>Подпрограмма "Межбюджетные отношения в Устюженском муниципальном районе"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</si>
  <si>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</si>
  <si>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</si>
  <si>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</si>
  <si>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"Выравнивание бюджетной обеспеченности поселений"</t>
  </si>
  <si>
    <t>Основное мероприятие "Поддержка мер по обеспечению сбалансированности бюджетов поселений"</t>
  </si>
  <si>
    <t>Дотации на выравнивание бюджетной обеспеченности муниципальных образований (поселений) района</t>
  </si>
  <si>
    <t>Дотации на поддержку мер по обеспечению сбалансированности  муниципальных образований (поселений) района</t>
  </si>
  <si>
    <t>98 0 00 00000</t>
  </si>
  <si>
    <t>98 0 00 05280</t>
  </si>
  <si>
    <t>Межбюджетные трансферты из бюджетов муниципальных образований района</t>
  </si>
  <si>
    <t>78 0 00 51350</t>
  </si>
  <si>
    <t>78 0 00 72250</t>
  </si>
  <si>
    <t>78 0 00 72010</t>
  </si>
  <si>
    <t>97 0 00 00080</t>
  </si>
  <si>
    <t>97 0 00 00020</t>
  </si>
  <si>
    <t xml:space="preserve">Меропирятия по комплексному обустройству объектами социальной и инженерной инфраструктуры ПСД </t>
  </si>
  <si>
    <t>Поощрение в смотрах-конкурсах</t>
  </si>
  <si>
    <t>Обеспечение деятельности ЕДДС</t>
  </si>
  <si>
    <t>Основное мероприятие  "Привлечение общественности к охране общественного порядка"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</si>
  <si>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</si>
  <si>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Сельское хозяйство и рыболоводство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</si>
  <si>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</si>
  <si>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Расходы на реализацию системы персонифицированного финансирования дополнительного образования детей</t>
  </si>
  <si>
    <t>Молодежная политика</t>
  </si>
  <si>
    <t xml:space="preserve">Молодежная политика 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</si>
  <si>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</si>
  <si>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</si>
  <si>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</si>
  <si>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</si>
  <si>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Основное мероприятие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</si>
  <si>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01 0 11 S1220</t>
  </si>
  <si>
    <t>Капитальный ремонт объектов социальной и коммунальной инфраструктуры муниципальной собственности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</si>
  <si>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</si>
  <si>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14 0 02 L5671</t>
  </si>
  <si>
    <t>Расходы  на стимулирование органов местного самоуправления муниципальных районов области за достижение наилучших результатов по социально - экономическому развитию (областной бюджет)</t>
  </si>
  <si>
    <t>36 0 00 74001</t>
  </si>
  <si>
    <t xml:space="preserve">Основное мероприятие "Реализация мероприятий по ремонт и реконструкции систем водопотребления и водоотведения" </t>
  </si>
  <si>
    <t>Благоустройство</t>
  </si>
  <si>
    <t>Благоуствойство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</si>
  <si>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</si>
  <si>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Муниципальная программа " Формирование современной городской среды на территории Устюженского муниципального района на 2018-2022 годы"</t>
  </si>
  <si>
    <t>19 0 00 00000</t>
  </si>
  <si>
    <t>Основное мероприятие "Создание условий для обеспечения поселений, входящих в состав района, услугами торговли на реализацию мероприятий по организации ярмарок"</t>
  </si>
  <si>
    <t>12 0 07 00000</t>
  </si>
  <si>
    <t>Основное мероприятие «Обеспечение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программам» (приобретение учебников)</t>
  </si>
  <si>
    <t>Основное мероприятие  «Обеспечение предоставления мер социальной поддержки отдельным категориям обучающихся в муниципальных общеобразовательных организациях района»</t>
  </si>
  <si>
    <t>Основное мероприятие «Обеспечение предоставления мер социальной поддержки отдельным категориям обучающихся в муниципальных общеобразовательных организациях района»</t>
  </si>
  <si>
    <t>Основное мероприятие  "Предоставление единовременных выплат педагогическим работникам муниципальных общеобразовательных организаций, проживающим и работающим в сельской местности"</t>
  </si>
  <si>
    <t>Выполнение полномочий муниципальных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</si>
  <si>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 "Благоуствойство дворовых территорий в Устюженском муниципальном районе"</t>
  </si>
  <si>
    <t>Основное мероприятие "Благоуствойство общественных территорий в Устюженском муниципальном районе"</t>
  </si>
  <si>
    <t>19 0 01 L5551</t>
  </si>
  <si>
    <t>19 0 01 00000</t>
  </si>
  <si>
    <t>19 0 02 00000</t>
  </si>
  <si>
    <t>19 0 02 L5552</t>
  </si>
  <si>
    <t>36 0 00 00200</t>
  </si>
  <si>
    <t>от 22.12.2017 № 91</t>
  </si>
  <si>
    <t xml:space="preserve">«Приложение 8 </t>
  </si>
  <si>
    <t>от  22.12.2017 № 91</t>
  </si>
  <si>
    <t>«Приложение  9</t>
  </si>
  <si>
    <t xml:space="preserve">         от 22.12.2017 № 91</t>
  </si>
  <si>
    <t>Создание условий для обеспечения поселений, входящих в состав района, услугами торговли на реализацию мероприятий по организации ярмарок</t>
  </si>
  <si>
    <t>Основное мероприятие"Приобретение оборудования и инвентаря для детского сада"</t>
  </si>
  <si>
    <t>01 0 15 00000</t>
  </si>
  <si>
    <t>Приобретение оборудования и инвентаря для детского сада</t>
  </si>
  <si>
    <t>01 0 15 00190</t>
  </si>
  <si>
    <t>04 0 05 L4970</t>
  </si>
  <si>
    <t>04 0 05 00000</t>
  </si>
  <si>
    <t>Основное мероприятие "Обеспечение жильем молодых семей"</t>
  </si>
  <si>
    <t>предоставление социальных выплат молодым семьям</t>
  </si>
  <si>
    <t>Приложение  3</t>
  </si>
  <si>
    <t>Приложение 4</t>
  </si>
  <si>
    <t>Приложение  5</t>
  </si>
  <si>
    <t xml:space="preserve"> Приложение 6</t>
  </si>
  <si>
    <t>Муниципальная программа  "Развитие физической культуры и спорта Устюженского муниципального района на 2016-2018 годы"</t>
  </si>
  <si>
    <t>08 0 02 00702</t>
  </si>
  <si>
    <t>15 0 00 00000</t>
  </si>
  <si>
    <t>15 1 00 00000</t>
  </si>
  <si>
    <t>15 1 01 00000</t>
  </si>
  <si>
    <t>15 1 01 01510</t>
  </si>
  <si>
    <t>15 1 02 00000</t>
  </si>
  <si>
    <t>15 1 02 01520</t>
  </si>
  <si>
    <t>15 1 04 00000</t>
  </si>
  <si>
    <t>15 1 04 01540</t>
  </si>
  <si>
    <t>15 1 05 00000</t>
  </si>
  <si>
    <t>15 1 05 01550</t>
  </si>
  <si>
    <t>75 0 00 72200</t>
  </si>
  <si>
    <t>01 0 02 72020</t>
  </si>
  <si>
    <t>Проектно-сметная документация в отношении а/д общего пользования местного значения дляобеспечения подъездов к земельным участкам,предоставленных отдельным категориямграждан</t>
  </si>
  <si>
    <t>75 0 00 0 0710</t>
  </si>
  <si>
    <t>09 0 01 S2270</t>
  </si>
  <si>
    <t>09 0 02 S2270</t>
  </si>
  <si>
    <t>09 0 01 00000</t>
  </si>
  <si>
    <t>15 2 00 00000</t>
  </si>
  <si>
    <t>15 2 01 00000</t>
  </si>
  <si>
    <t>15 2 01 01560</t>
  </si>
  <si>
    <t>07 0 00 00000</t>
  </si>
  <si>
    <t>08 0 00 00000</t>
  </si>
  <si>
    <t>08 0 01 00000</t>
  </si>
  <si>
    <t>08 0 01 00801</t>
  </si>
  <si>
    <t>Основное мероприятие 1 Разработка и утверждение документов территориального планирования муниципальных образований</t>
  </si>
  <si>
    <t xml:space="preserve">Межбюджетные трансферты на выполнение полномочий по утверждению генеральных планов поселений, правил землепользования и застройки, утверждению подготовленной на основе генеральных планов поселений документации по планировке территории (в части подготовки и утверждения проектов планировки территорий, проектов межевания территорий)                                                                                                                                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</si>
  <si>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</si>
  <si>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Муниципальная программа "Стимулирование развития жилищного строительства на территории Устюженского муниципального района"</t>
  </si>
  <si>
    <t>Основное мероприятие 1 Разработка и утверждение документов территориального плпнирования муниципальных образований</t>
  </si>
  <si>
    <t>11 0 00 00000</t>
  </si>
  <si>
    <t>11 0 01 00000</t>
  </si>
  <si>
    <t>11 0 01 01100</t>
  </si>
  <si>
    <t>Муниципальная программа «Комплексное развитие систем коммунальной инфраструктуры Устюженского муниципального района до 2020 года»</t>
  </si>
  <si>
    <t>09 0 00 00000</t>
  </si>
  <si>
    <t>09  0 01 00000</t>
  </si>
  <si>
    <t>Муниципальная программа «Поддержка субъектов малого и среднего предпринимательства в Устюженском  муниципальном районе на период 2016-2018 годов»</t>
  </si>
  <si>
    <t>12 0 00 00000</t>
  </si>
  <si>
    <t>12 0 01 00000</t>
  </si>
  <si>
    <t>09 0 01 00901</t>
  </si>
  <si>
    <t>09 0 02 00000</t>
  </si>
  <si>
    <t>09 0 02 00903</t>
  </si>
  <si>
    <t>75 0 00 02090</t>
  </si>
  <si>
    <t>03 1 07 00000</t>
  </si>
  <si>
    <t>03 1 07 00370</t>
  </si>
  <si>
    <t>03 1 00 00000</t>
  </si>
  <si>
    <t>01 0 09 00000</t>
  </si>
  <si>
    <t>01 0 09 00210</t>
  </si>
  <si>
    <t>Организация временного трудоустройства несовершеннолетних в период каникул и в свободное от учебы время, работы оздоровительных лагерей, трудовых отрядов</t>
  </si>
  <si>
    <t>03 1 01 00320</t>
  </si>
  <si>
    <t>03 1 04 00000</t>
  </si>
  <si>
    <t>75 0 00 00100</t>
  </si>
  <si>
    <t>14 0 00 00000</t>
  </si>
  <si>
    <t>14 0 02 00000</t>
  </si>
  <si>
    <t>08 0 01 S1350</t>
  </si>
  <si>
    <t>Обеспечение расходов в рамках государственной программы "Развитие транспортной системы Вологодской области на 2014-2020 годы" (софинансировние район)</t>
  </si>
  <si>
    <t>Муниципальная программа «Развитие туризма в Устюженском муниципальном районе на  2016-2018 годы»</t>
  </si>
  <si>
    <t>16 0 00 00000</t>
  </si>
  <si>
    <t>16 0 01 00000</t>
  </si>
  <si>
    <t>16 0 01 01611</t>
  </si>
  <si>
    <t>16 0 02 00000</t>
  </si>
  <si>
    <t>16 0 02 01623</t>
  </si>
  <si>
    <t xml:space="preserve">Муниципальная программа «Развитие муниципальной службы в Устюженском муниципальном районе на 2016-2020 годы» </t>
  </si>
  <si>
    <t>Организация профессиональной переподготовки и обучение на курсах повышения классификации муниципальными служащими</t>
  </si>
  <si>
    <t>07 0 03 00000</t>
  </si>
  <si>
    <t>07 0 03 02120</t>
  </si>
  <si>
    <t>Организаия и проведение конкурса "Лучший муниципальный служащий"</t>
  </si>
  <si>
    <t xml:space="preserve">07 0 03 02110 </t>
  </si>
  <si>
    <t>07 0 03 02110</t>
  </si>
  <si>
    <t>Размещение материалов о деятельности администрации, о прохождении муниципальной службы на официальном сайте</t>
  </si>
  <si>
    <t>Пенсионное обеспечение муниципальных служащих</t>
  </si>
  <si>
    <t>07 0 05 00000</t>
  </si>
  <si>
    <t>07 0 05 02140</t>
  </si>
  <si>
    <t>Обеспечение дошкольного образования в муниципальных дошкольных образовательных организациях</t>
  </si>
  <si>
    <t>Обеспечение деятельности Контрольно-счетной палаты</t>
  </si>
  <si>
    <t>Иные выплаты населению</t>
  </si>
  <si>
    <t>360</t>
  </si>
  <si>
    <t>Дотации</t>
  </si>
  <si>
    <t>510</t>
  </si>
  <si>
    <t>Иные дотации</t>
  </si>
  <si>
    <t>Иные закупки товаров, работ и услуг для  муниципальных нужд</t>
  </si>
  <si>
    <t xml:space="preserve">Содержание детей с ограниченными возможностями здоровья за время их пребывания в муниципальной организации, осуществляющей образовательную деятельность, по адаптированным основным общеобразовательным программам </t>
  </si>
  <si>
    <t>Создание в общеобразовательных организациях, расположенных в сельской местности, условий для занятия физ.культурой и спортом за счет средств федерального бюджета</t>
  </si>
  <si>
    <t>720</t>
  </si>
  <si>
    <t>Школы - детские сады, школы начальные, неполные средние и средние</t>
  </si>
  <si>
    <t>Иные закупки товаров, работ и услуг для государственных (муниципальных) нужд</t>
  </si>
  <si>
    <t>Социальные выплаты гражданам, кроме публичных нормативных обязательств</t>
  </si>
  <si>
    <t>320</t>
  </si>
  <si>
    <t>Расходы на выплаты персоналу государственных (муниципальных) органов</t>
  </si>
  <si>
    <t>Публичные нормативные обязательства по социальным выплатам гражданам</t>
  </si>
  <si>
    <t>310</t>
  </si>
  <si>
    <t xml:space="preserve"> </t>
  </si>
  <si>
    <t>3</t>
  </si>
  <si>
    <t>Раз-</t>
  </si>
  <si>
    <t>дел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</si>
  <si>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</si>
  <si>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</si>
  <si>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</si>
  <si>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</si>
  <si>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</si>
  <si>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</si>
  <si>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</si>
  <si>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</si>
  <si>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</si>
  <si>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Целевая</t>
  </si>
  <si>
    <t>статья</t>
  </si>
  <si>
    <t xml:space="preserve">Вид </t>
  </si>
  <si>
    <t>06</t>
  </si>
  <si>
    <t>07</t>
  </si>
  <si>
    <t>04</t>
  </si>
  <si>
    <t>ВСЕГО расходов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</si>
  <si>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</si>
  <si>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</si>
  <si>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</si>
  <si>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</si>
  <si>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</si>
  <si>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</si>
  <si>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</si>
  <si>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</si>
  <si>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</si>
  <si>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Бюджетные инвестиции</t>
  </si>
  <si>
    <t>Корректировка проектной документации и контроль за строительством  детского сада на 80мест.</t>
  </si>
  <si>
    <t>75 0 00 02240</t>
  </si>
  <si>
    <t xml:space="preserve"> Проведение мероприятий по предотвращению распространения сорного растения борщевик Сосновского</t>
  </si>
  <si>
    <t>СОЦИАЛЬНАЯ ПОЛИТИКА</t>
  </si>
  <si>
    <t>10</t>
  </si>
  <si>
    <t>Другие вопросы в области социальной политики</t>
  </si>
  <si>
    <t>расхо-</t>
  </si>
  <si>
    <t>дов</t>
  </si>
  <si>
    <t xml:space="preserve">ОБЩЕГОСУДАРСТВЕННЫЕ  ВОПРОСЫ </t>
  </si>
  <si>
    <t>ОХРАНА ОКРУЖАЮЩЕЙ СРЕДЫ</t>
  </si>
  <si>
    <t>Другие вопросы в области образования</t>
  </si>
  <si>
    <t xml:space="preserve">  </t>
  </si>
  <si>
    <t>Культура</t>
  </si>
  <si>
    <t xml:space="preserve">       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</si>
  <si>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</si>
  <si>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</si>
  <si>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</si>
  <si>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</si>
  <si>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114</t>
  </si>
  <si>
    <t>116</t>
  </si>
  <si>
    <t>112</t>
  </si>
  <si>
    <t>к решению  Земского Собрания</t>
  </si>
  <si>
    <t>НАЦИОНАЛЬНАЯ БЕЗОПАСНОСТЬ И ПРАВООХРАНИТЕЛЬНАЯ  ДЕЯТЕЛЬНОСТЬ</t>
  </si>
  <si>
    <t xml:space="preserve">    Расходы местного бюджета Устюженского муниципального </t>
  </si>
  <si>
    <t>(тыс.руб)</t>
  </si>
  <si>
    <t>Пенсионное  обеспечение</t>
  </si>
  <si>
    <t>Охрана  семьи  и детства</t>
  </si>
  <si>
    <t>01 0 11L0970</t>
  </si>
  <si>
    <t>Обеспечение мероприятий  федеральной целевой программы развития образования на 2016-2020 годы</t>
  </si>
  <si>
    <t>01 0 07 L4980</t>
  </si>
  <si>
    <t>Охрана семьи  и детства</t>
  </si>
  <si>
    <t>Наименование показателей</t>
  </si>
  <si>
    <t>Под-</t>
  </si>
  <si>
    <t>раз-</t>
  </si>
  <si>
    <t xml:space="preserve">Наименование </t>
  </si>
  <si>
    <t>Земское Собрание Устюженского муниципального района</t>
  </si>
  <si>
    <t>Общегосударственные вопросы</t>
  </si>
  <si>
    <t>Код</t>
  </si>
  <si>
    <t>ведо-</t>
  </si>
  <si>
    <t>мства</t>
  </si>
  <si>
    <t>Администрация Устюженского муниципального района</t>
  </si>
  <si>
    <t>Национальная экономика</t>
  </si>
  <si>
    <t>Охрана окружающей среды</t>
  </si>
  <si>
    <t>Социальное обеспечение населения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</si>
  <si>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</si>
  <si>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</t>
  </si>
  <si>
    <t>Социальная политика</t>
  </si>
  <si>
    <t xml:space="preserve">112 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</si>
  <si>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</si>
  <si>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</si>
  <si>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</si>
  <si>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</si>
  <si>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Физическая культура  и спорт</t>
  </si>
  <si>
    <t xml:space="preserve">Культура и  кинематография </t>
  </si>
  <si>
    <t>Национальная безопасность и правоохранительная деятельность</t>
  </si>
  <si>
    <t>Обеспечение ежемесячных денежных выплат работающим и проживающим в сельской местности</t>
  </si>
  <si>
    <t>555</t>
  </si>
  <si>
    <t>Контрольно-счетная палата Устюженского муниципального района</t>
  </si>
  <si>
    <t>547</t>
  </si>
  <si>
    <t>545</t>
  </si>
  <si>
    <t>546</t>
  </si>
  <si>
    <t xml:space="preserve">555 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</si>
  <si>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</si>
  <si>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</si>
  <si>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</si>
  <si>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Общеэкономичекие вопросы</t>
  </si>
  <si>
    <t>02 0 03 L5193</t>
  </si>
  <si>
    <t>03 2 03 00000</t>
  </si>
  <si>
    <t>03 2 03 02030</t>
  </si>
  <si>
    <t>Основное мероприятие " Организация мероприятий по повышению безопасности дорожного движения"</t>
  </si>
  <si>
    <t>Повышение безопасности дорожного движения "Безопасное колесо"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</si>
  <si>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</si>
  <si>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</si>
  <si>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>Основное мероприятие  Разработка и утверждение документов территориального планирования муниципальных образований</t>
  </si>
  <si>
    <t>12 0 07 S1260</t>
  </si>
  <si>
    <t>01 0 11 S3232</t>
  </si>
  <si>
    <t>02 0 01 L4670</t>
  </si>
  <si>
    <t>приобретение здания под размещение краеведческого музея в г. Устюжна</t>
  </si>
  <si>
    <t>Основное меропирятие "Бюджетные инвестиции в развитие музейного дела"</t>
  </si>
  <si>
    <t>02 0 06 02590</t>
  </si>
  <si>
    <t>02 0 06 00000</t>
  </si>
  <si>
    <t>создание условий для оказания медицинской помощи населению на территории муниципального района</t>
  </si>
  <si>
    <t>14 0 04 02251</t>
  </si>
  <si>
    <t>75 0 00 00501</t>
  </si>
  <si>
    <t>Организация деятельности МКУ "ЦБУ и О"</t>
  </si>
  <si>
    <t>сметная документация по теплотрассе в д. Бриллино</t>
  </si>
  <si>
    <t>09 0 01 S3150</t>
  </si>
  <si>
    <t>Подготовка объектов теплоэнергетики к работе в осенне-зимний период</t>
  </si>
  <si>
    <t>02 0 03 L5191</t>
  </si>
  <si>
    <t>Государственная поддержка лучших сельских учреждений культуры</t>
  </si>
  <si>
    <t>Основное мероприятие "Ликвидация несанкционированных свалок</t>
  </si>
  <si>
    <t>13 0 10 00000</t>
  </si>
  <si>
    <t>13 0 10 01400</t>
  </si>
  <si>
    <t xml:space="preserve">от  29.11.2018 № 98 </t>
  </si>
  <si>
    <t xml:space="preserve">         от  29.11.2018 № 98 </t>
  </si>
  <si>
    <t xml:space="preserve">от 29.11.2018 № 98 </t>
  </si>
  <si>
    <t>«Приложение 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</si>
</sst>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49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left" vertical="center" wrapText="1"/>
    </xf>
    <xf numFmtId="0" fontId="4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172" fontId="4" fillId="32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0" fontId="4" fillId="32" borderId="12" xfId="0" applyFont="1" applyFill="1" applyBorder="1" applyAlignment="1" applyProtection="1">
      <alignment horizontal="left" vertical="center" wrapText="1"/>
      <protection/>
    </xf>
    <xf numFmtId="0" fontId="6" fillId="32" borderId="12" xfId="53" applyNumberFormat="1" applyFont="1" applyFill="1" applyBorder="1" applyAlignment="1" applyProtection="1">
      <alignment horizontal="left" vertical="center" wrapText="1"/>
      <protection hidden="1"/>
    </xf>
    <xf numFmtId="3" fontId="6" fillId="32" borderId="11" xfId="0" applyNumberFormat="1" applyFont="1" applyFill="1" applyBorder="1" applyAlignment="1">
      <alignment horizontal="center"/>
    </xf>
    <xf numFmtId="0" fontId="4" fillId="32" borderId="0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>
      <alignment vertical="center" wrapText="1"/>
    </xf>
    <xf numFmtId="0" fontId="4" fillId="32" borderId="14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14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49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2" fontId="4" fillId="32" borderId="12" xfId="0" applyNumberFormat="1" applyFont="1" applyFill="1" applyBorder="1" applyAlignment="1">
      <alignment horizontal="righ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center" wrapText="1"/>
    </xf>
    <xf numFmtId="3" fontId="4" fillId="32" borderId="12" xfId="0" applyNumberFormat="1" applyFont="1" applyFill="1" applyBorder="1" applyAlignment="1">
      <alignment horizontal="center" vertical="center"/>
    </xf>
    <xf numFmtId="3" fontId="4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justify" vertical="center"/>
    </xf>
    <xf numFmtId="0" fontId="4" fillId="32" borderId="12" xfId="0" applyFont="1" applyFill="1" applyBorder="1" applyAlignment="1">
      <alignment horizontal="justify" vertical="center"/>
    </xf>
    <xf numFmtId="0" fontId="4" fillId="32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4" fillId="32" borderId="12" xfId="54" applyNumberFormat="1" applyFont="1" applyFill="1" applyBorder="1" applyAlignment="1" applyProtection="1">
      <alignment horizontal="left" vertical="center" wrapText="1"/>
      <protection hidden="1"/>
    </xf>
    <xf numFmtId="0" fontId="4" fillId="32" borderId="12" xfId="0" applyFont="1" applyFill="1" applyBorder="1" applyAlignment="1">
      <alignment horizontal="center"/>
    </xf>
    <xf numFmtId="0" fontId="6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6" fillId="32" borderId="11" xfId="0" applyFont="1" applyFill="1" applyBorder="1" applyAlignment="1">
      <alignment horizontal="left" wrapText="1"/>
    </xf>
    <xf numFmtId="49" fontId="6" fillId="32" borderId="12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172" fontId="6" fillId="32" borderId="11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horizontal="left" wrapText="1"/>
    </xf>
    <xf numFmtId="172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6" fillId="32" borderId="12" xfId="0" applyNumberFormat="1" applyFont="1" applyFill="1" applyBorder="1" applyAlignment="1">
      <alignment horizontal="right"/>
    </xf>
    <xf numFmtId="0" fontId="7" fillId="32" borderId="13" xfId="53" applyNumberFormat="1" applyFont="1" applyFill="1" applyBorder="1" applyAlignment="1" applyProtection="1">
      <alignment horizontal="left" vertical="center" wrapText="1"/>
      <protection hidden="1"/>
    </xf>
    <xf numFmtId="3" fontId="4" fillId="32" borderId="12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wrapText="1"/>
    </xf>
    <xf numFmtId="3" fontId="4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/>
    </xf>
    <xf numFmtId="0" fontId="4" fillId="32" borderId="13" xfId="53" applyNumberFormat="1" applyFont="1" applyFill="1" applyBorder="1" applyAlignment="1" applyProtection="1">
      <alignment horizontal="left" wrapText="1"/>
      <protection hidden="1"/>
    </xf>
    <xf numFmtId="172" fontId="4" fillId="32" borderId="0" xfId="0" applyNumberFormat="1" applyFont="1" applyFill="1" applyAlignment="1">
      <alignment/>
    </xf>
    <xf numFmtId="49" fontId="4" fillId="32" borderId="10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7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/>
    </xf>
    <xf numFmtId="0" fontId="4" fillId="32" borderId="13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172" fontId="4" fillId="32" borderId="12" xfId="0" applyNumberFormat="1" applyFont="1" applyFill="1" applyBorder="1" applyAlignment="1">
      <alignment horizontal="right" vertical="top" wrapText="1"/>
    </xf>
    <xf numFmtId="0" fontId="4" fillId="32" borderId="12" xfId="0" applyFont="1" applyFill="1" applyBorder="1" applyAlignment="1">
      <alignment horizontal="right"/>
    </xf>
    <xf numFmtId="0" fontId="6" fillId="32" borderId="14" xfId="53" applyNumberFormat="1" applyFont="1" applyFill="1" applyBorder="1" applyAlignment="1" applyProtection="1">
      <alignment horizontal="left" vertical="center" wrapText="1"/>
      <protection hidden="1"/>
    </xf>
    <xf numFmtId="0" fontId="7" fillId="32" borderId="12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6" fillId="32" borderId="13" xfId="53" applyNumberFormat="1" applyFont="1" applyFill="1" applyBorder="1" applyAlignment="1" applyProtection="1">
      <alignment horizontal="left" wrapText="1"/>
      <protection hidden="1"/>
    </xf>
    <xf numFmtId="172" fontId="4" fillId="32" borderId="12" xfId="0" applyNumberFormat="1" applyFont="1" applyFill="1" applyBorder="1" applyAlignment="1">
      <alignment/>
    </xf>
    <xf numFmtId="0" fontId="6" fillId="32" borderId="0" xfId="0" applyFont="1" applyFill="1" applyAlignment="1">
      <alignment vertical="center" wrapText="1"/>
    </xf>
    <xf numFmtId="3" fontId="4" fillId="0" borderId="11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right"/>
    </xf>
    <xf numFmtId="172" fontId="4" fillId="0" borderId="12" xfId="0" applyNumberFormat="1" applyFont="1" applyFill="1" applyBorder="1" applyAlignment="1">
      <alignment horizontal="right"/>
    </xf>
    <xf numFmtId="172" fontId="4" fillId="32" borderId="0" xfId="0" applyNumberFormat="1" applyFont="1" applyFill="1" applyBorder="1" applyAlignment="1">
      <alignment horizontal="center"/>
    </xf>
    <xf numFmtId="172" fontId="4" fillId="32" borderId="12" xfId="0" applyNumberFormat="1" applyFont="1" applyFill="1" applyBorder="1" applyAlignment="1">
      <alignment horizontal="right" wrapText="1"/>
    </xf>
    <xf numFmtId="172" fontId="6" fillId="32" borderId="12" xfId="0" applyNumberFormat="1" applyFont="1" applyFill="1" applyBorder="1" applyAlignment="1">
      <alignment horizontal="right" wrapText="1"/>
    </xf>
    <xf numFmtId="0" fontId="6" fillId="32" borderId="12" xfId="0" applyFont="1" applyFill="1" applyBorder="1" applyAlignment="1">
      <alignment horizontal="right" wrapText="1"/>
    </xf>
    <xf numFmtId="0" fontId="4" fillId="32" borderId="12" xfId="0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2" fontId="6" fillId="32" borderId="12" xfId="0" applyNumberFormat="1" applyFont="1" applyFill="1" applyBorder="1" applyAlignment="1">
      <alignment horizontal="right" wrapText="1"/>
    </xf>
    <xf numFmtId="2" fontId="4" fillId="32" borderId="12" xfId="0" applyNumberFormat="1" applyFont="1" applyFill="1" applyBorder="1" applyAlignment="1">
      <alignment horizontal="right"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center" wrapText="1"/>
    </xf>
    <xf numFmtId="172" fontId="4" fillId="32" borderId="11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horizontal="center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wrapText="1"/>
    </xf>
    <xf numFmtId="0" fontId="4" fillId="32" borderId="14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53" applyNumberFormat="1" applyFont="1" applyFill="1" applyBorder="1" applyAlignment="1" applyProtection="1">
      <alignment horizontal="left" wrapText="1"/>
      <protection hidden="1"/>
    </xf>
    <xf numFmtId="0" fontId="6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72" fontId="6" fillId="0" borderId="11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49" fontId="6" fillId="32" borderId="12" xfId="0" applyNumberFormat="1" applyFont="1" applyFill="1" applyBorder="1" applyAlignment="1">
      <alignment horizontal="center" wrapText="1"/>
    </xf>
    <xf numFmtId="172" fontId="4" fillId="32" borderId="11" xfId="0" applyNumberFormat="1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6" fillId="32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/>
    </xf>
    <xf numFmtId="49" fontId="6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wrapText="1"/>
    </xf>
    <xf numFmtId="49" fontId="9" fillId="32" borderId="11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32" borderId="21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0" xfId="0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32" borderId="12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6" fillId="32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172" fontId="6" fillId="32" borderId="12" xfId="0" applyNumberFormat="1" applyFont="1" applyFill="1" applyBorder="1" applyAlignment="1">
      <alignment horizontal="right" vertical="top" wrapText="1"/>
    </xf>
    <xf numFmtId="0" fontId="6" fillId="32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center" wrapText="1"/>
    </xf>
    <xf numFmtId="10" fontId="4" fillId="0" borderId="0" xfId="0" applyNumberFormat="1" applyFont="1" applyFill="1" applyAlignment="1">
      <alignment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4" fillId="32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4" fillId="35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5" borderId="0" xfId="0" applyFont="1" applyFill="1" applyAlignment="1">
      <alignment vertical="center" wrapText="1"/>
    </xf>
    <xf numFmtId="3" fontId="4" fillId="35" borderId="12" xfId="0" applyNumberFormat="1" applyFont="1" applyFill="1" applyBorder="1" applyAlignment="1">
      <alignment horizontal="center" vertical="center"/>
    </xf>
    <xf numFmtId="175" fontId="6" fillId="32" borderId="12" xfId="0" applyNumberFormat="1" applyFont="1" applyFill="1" applyBorder="1" applyAlignment="1">
      <alignment/>
    </xf>
    <xf numFmtId="175" fontId="4" fillId="32" borderId="12" xfId="0" applyNumberFormat="1" applyFont="1" applyFill="1" applyBorder="1" applyAlignment="1">
      <alignment/>
    </xf>
    <xf numFmtId="175" fontId="4" fillId="32" borderId="12" xfId="0" applyNumberFormat="1" applyFont="1" applyFill="1" applyBorder="1" applyAlignment="1">
      <alignment horizontal="right"/>
    </xf>
    <xf numFmtId="4" fontId="6" fillId="32" borderId="11" xfId="0" applyNumberFormat="1" applyFont="1" applyFill="1" applyBorder="1" applyAlignment="1">
      <alignment horizontal="right" vertical="center"/>
    </xf>
    <xf numFmtId="4" fontId="4" fillId="32" borderId="11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5" borderId="11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vertical="center"/>
    </xf>
    <xf numFmtId="4" fontId="4" fillId="35" borderId="12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5.25390625" style="211" customWidth="1"/>
    <col min="2" max="2" width="61.75390625" style="211" customWidth="1"/>
    <col min="3" max="3" width="9.625" style="211" customWidth="1"/>
    <col min="4" max="4" width="9.75390625" style="211" customWidth="1"/>
    <col min="5" max="5" width="20.75390625" style="211" customWidth="1"/>
    <col min="6" max="6" width="9.125" style="211" customWidth="1"/>
    <col min="7" max="7" width="10.25390625" style="211" bestFit="1" customWidth="1"/>
    <col min="8" max="16384" width="9.125" style="211" customWidth="1"/>
  </cols>
  <sheetData>
    <row r="1" spans="3:5" ht="12.75">
      <c r="C1" s="212"/>
      <c r="D1" s="320" t="s">
        <v>489</v>
      </c>
      <c r="E1" s="320"/>
    </row>
    <row r="2" spans="3:5" ht="12.75">
      <c r="C2" s="213" t="s">
        <v>636</v>
      </c>
      <c r="D2" s="213"/>
      <c r="E2" s="213"/>
    </row>
    <row r="3" spans="3:5" ht="12.75">
      <c r="C3" s="213" t="s">
        <v>597</v>
      </c>
      <c r="D3" s="213"/>
      <c r="E3" s="213"/>
    </row>
    <row r="4" spans="3:6" ht="12.75">
      <c r="C4" s="321" t="s">
        <v>710</v>
      </c>
      <c r="D4" s="321"/>
      <c r="E4" s="321"/>
      <c r="F4" s="322"/>
    </row>
    <row r="5" spans="3:6" ht="12.75">
      <c r="C5" s="98"/>
      <c r="D5" s="98"/>
      <c r="E5" s="98"/>
      <c r="F5" s="99"/>
    </row>
    <row r="6" spans="3:5" ht="12.75">
      <c r="C6" s="212"/>
      <c r="D6" s="320" t="s">
        <v>711</v>
      </c>
      <c r="E6" s="320"/>
    </row>
    <row r="7" spans="3:5" ht="12.75">
      <c r="C7" s="213" t="s">
        <v>636</v>
      </c>
      <c r="D7" s="213"/>
      <c r="E7" s="213"/>
    </row>
    <row r="8" spans="3:5" ht="12.75">
      <c r="C8" s="213" t="s">
        <v>597</v>
      </c>
      <c r="D8" s="213"/>
      <c r="E8" s="213"/>
    </row>
    <row r="9" spans="3:6" ht="12.75">
      <c r="C9" s="321" t="s">
        <v>475</v>
      </c>
      <c r="D9" s="321"/>
      <c r="E9" s="321"/>
      <c r="F9" s="322"/>
    </row>
    <row r="11" spans="1:5" ht="21" customHeight="1">
      <c r="A11" s="214"/>
      <c r="B11" s="323" t="s">
        <v>282</v>
      </c>
      <c r="C11" s="323"/>
      <c r="D11" s="323"/>
      <c r="E11" s="323"/>
    </row>
    <row r="12" spans="1:5" ht="12.75" customHeight="1">
      <c r="A12" s="215"/>
      <c r="B12" s="216"/>
      <c r="C12" s="216"/>
      <c r="D12" s="216"/>
      <c r="E12" s="216"/>
    </row>
    <row r="13" spans="2:5" ht="14.25" customHeight="1">
      <c r="B13" s="217"/>
      <c r="C13" s="217"/>
      <c r="D13" s="218"/>
      <c r="E13" s="107" t="s">
        <v>211</v>
      </c>
    </row>
    <row r="14" spans="2:5" ht="12.75" customHeight="1">
      <c r="B14" s="324" t="s">
        <v>607</v>
      </c>
      <c r="C14" s="324" t="s">
        <v>212</v>
      </c>
      <c r="D14" s="324" t="s">
        <v>213</v>
      </c>
      <c r="E14" s="324" t="s">
        <v>589</v>
      </c>
    </row>
    <row r="15" spans="2:5" ht="12" customHeight="1">
      <c r="B15" s="325"/>
      <c r="C15" s="325"/>
      <c r="D15" s="325"/>
      <c r="E15" s="325"/>
    </row>
    <row r="16" spans="2:5" ht="12" customHeight="1">
      <c r="B16" s="326"/>
      <c r="C16" s="326"/>
      <c r="D16" s="326"/>
      <c r="E16" s="326"/>
    </row>
    <row r="17" spans="2:5" ht="12.75" customHeight="1">
      <c r="B17" s="1">
        <v>1</v>
      </c>
      <c r="C17" s="1">
        <v>2</v>
      </c>
      <c r="D17" s="2" t="s">
        <v>586</v>
      </c>
      <c r="E17" s="3">
        <v>4</v>
      </c>
    </row>
    <row r="18" spans="2:5" ht="12.75">
      <c r="B18" s="219" t="s">
        <v>608</v>
      </c>
      <c r="C18" s="220" t="s">
        <v>590</v>
      </c>
      <c r="D18" s="220" t="s">
        <v>591</v>
      </c>
      <c r="E18" s="276">
        <f>E19++E20+E21+E23+E25+E26+E22+E24</f>
        <v>60046.1</v>
      </c>
    </row>
    <row r="19" spans="2:5" ht="32.25" customHeight="1">
      <c r="B19" s="9" t="s">
        <v>339</v>
      </c>
      <c r="C19" s="221" t="s">
        <v>590</v>
      </c>
      <c r="D19" s="221" t="s">
        <v>595</v>
      </c>
      <c r="E19" s="277">
        <f>'приложение 4'!H20</f>
        <v>1538</v>
      </c>
    </row>
    <row r="20" spans="2:5" ht="38.25">
      <c r="B20" s="90" t="s">
        <v>341</v>
      </c>
      <c r="C20" s="221" t="s">
        <v>590</v>
      </c>
      <c r="D20" s="221" t="s">
        <v>592</v>
      </c>
      <c r="E20" s="277">
        <f>'приложение 4'!H25</f>
        <v>1233.5</v>
      </c>
    </row>
    <row r="21" spans="2:5" ht="45.75" customHeight="1">
      <c r="B21" s="50" t="s">
        <v>345</v>
      </c>
      <c r="C21" s="221" t="s">
        <v>590</v>
      </c>
      <c r="D21" s="221" t="s">
        <v>603</v>
      </c>
      <c r="E21" s="277">
        <f>'приложение 4'!H31</f>
        <v>20083.3</v>
      </c>
    </row>
    <row r="22" spans="2:5" ht="15.75" customHeight="1">
      <c r="B22" s="222" t="s">
        <v>159</v>
      </c>
      <c r="C22" s="221" t="s">
        <v>590</v>
      </c>
      <c r="D22" s="221" t="s">
        <v>593</v>
      </c>
      <c r="E22" s="277">
        <f>'приложение 4'!H55</f>
        <v>18</v>
      </c>
    </row>
    <row r="23" spans="2:5" ht="30" customHeight="1">
      <c r="B23" s="9" t="s">
        <v>406</v>
      </c>
      <c r="C23" s="221" t="s">
        <v>590</v>
      </c>
      <c r="D23" s="221" t="s">
        <v>601</v>
      </c>
      <c r="E23" s="277">
        <f>'приложение 4'!H59</f>
        <v>6098.8</v>
      </c>
    </row>
    <row r="24" spans="2:5" ht="12.75" hidden="1">
      <c r="B24" s="222" t="s">
        <v>173</v>
      </c>
      <c r="C24" s="221" t="s">
        <v>590</v>
      </c>
      <c r="D24" s="221" t="s">
        <v>602</v>
      </c>
      <c r="E24" s="277">
        <f>'приложение 4'!H81</f>
        <v>0</v>
      </c>
    </row>
    <row r="25" spans="2:5" ht="18" customHeight="1" hidden="1">
      <c r="B25" s="222" t="s">
        <v>150</v>
      </c>
      <c r="C25" s="221" t="s">
        <v>590</v>
      </c>
      <c r="D25" s="221" t="s">
        <v>632</v>
      </c>
      <c r="E25" s="277">
        <f>'приложение 4'!H83</f>
        <v>0</v>
      </c>
    </row>
    <row r="26" spans="2:5" ht="12.75">
      <c r="B26" s="222" t="s">
        <v>629</v>
      </c>
      <c r="C26" s="221" t="s">
        <v>590</v>
      </c>
      <c r="D26" s="221" t="s">
        <v>663</v>
      </c>
      <c r="E26" s="277">
        <f>'приложение 4'!H87</f>
        <v>31074.5</v>
      </c>
    </row>
    <row r="27" spans="2:5" ht="30.75" customHeight="1">
      <c r="B27" s="223" t="s">
        <v>637</v>
      </c>
      <c r="C27" s="220" t="s">
        <v>592</v>
      </c>
      <c r="D27" s="220" t="s">
        <v>591</v>
      </c>
      <c r="E27" s="276">
        <f>E28+E29</f>
        <v>1514.9</v>
      </c>
    </row>
    <row r="28" spans="2:5" ht="29.25" customHeight="1">
      <c r="B28" s="222" t="s">
        <v>664</v>
      </c>
      <c r="C28" s="221" t="s">
        <v>592</v>
      </c>
      <c r="D28" s="221" t="s">
        <v>605</v>
      </c>
      <c r="E28" s="277">
        <f>'приложение 4'!H164</f>
        <v>1432.5</v>
      </c>
    </row>
    <row r="29" spans="2:5" ht="28.5" customHeight="1">
      <c r="B29" s="222" t="s">
        <v>677</v>
      </c>
      <c r="C29" s="221" t="s">
        <v>592</v>
      </c>
      <c r="D29" s="221" t="s">
        <v>678</v>
      </c>
      <c r="E29" s="277">
        <f>'приложение 4'!H168</f>
        <v>82.4</v>
      </c>
    </row>
    <row r="30" spans="2:5" ht="12.75">
      <c r="B30" s="223" t="s">
        <v>609</v>
      </c>
      <c r="C30" s="220" t="s">
        <v>603</v>
      </c>
      <c r="D30" s="220" t="s">
        <v>591</v>
      </c>
      <c r="E30" s="276">
        <f>E31+E33+E34+E32</f>
        <v>24920.899999999998</v>
      </c>
    </row>
    <row r="31" spans="2:5" ht="12.75" hidden="1">
      <c r="B31" s="222" t="s">
        <v>680</v>
      </c>
      <c r="C31" s="221" t="s">
        <v>603</v>
      </c>
      <c r="D31" s="221" t="s">
        <v>590</v>
      </c>
      <c r="E31" s="277">
        <f>'приложение 4'!H184</f>
        <v>0</v>
      </c>
    </row>
    <row r="32" spans="2:5" ht="12.75" hidden="1">
      <c r="B32" s="224" t="s">
        <v>230</v>
      </c>
      <c r="C32" s="221" t="s">
        <v>603</v>
      </c>
      <c r="D32" s="221" t="s">
        <v>593</v>
      </c>
      <c r="E32" s="277">
        <f>'приложение 4'!H190</f>
        <v>0</v>
      </c>
    </row>
    <row r="33" spans="2:5" ht="12.75">
      <c r="B33" s="128" t="s">
        <v>679</v>
      </c>
      <c r="C33" s="221" t="s">
        <v>603</v>
      </c>
      <c r="D33" s="221" t="s">
        <v>605</v>
      </c>
      <c r="E33" s="277">
        <f>'приложение 4'!H195</f>
        <v>20423.3</v>
      </c>
    </row>
    <row r="34" spans="2:5" ht="16.5" customHeight="1">
      <c r="B34" s="222" t="s">
        <v>631</v>
      </c>
      <c r="C34" s="221" t="s">
        <v>603</v>
      </c>
      <c r="D34" s="221" t="s">
        <v>596</v>
      </c>
      <c r="E34" s="277">
        <f>'приложение 4'!H217</f>
        <v>4497.599999999999</v>
      </c>
    </row>
    <row r="35" spans="2:5" ht="18.75" customHeight="1">
      <c r="B35" s="192" t="s">
        <v>146</v>
      </c>
      <c r="C35" s="220" t="s">
        <v>593</v>
      </c>
      <c r="D35" s="220" t="s">
        <v>591</v>
      </c>
      <c r="E35" s="276">
        <f>E36+E37+E38</f>
        <v>9352.599999999999</v>
      </c>
    </row>
    <row r="36" spans="2:5" ht="15" customHeight="1">
      <c r="B36" s="11" t="s">
        <v>147</v>
      </c>
      <c r="C36" s="221" t="s">
        <v>593</v>
      </c>
      <c r="D36" s="221" t="s">
        <v>590</v>
      </c>
      <c r="E36" s="277">
        <f>'приложение 4'!H243</f>
        <v>380.7</v>
      </c>
    </row>
    <row r="37" spans="2:5" ht="12.75">
      <c r="B37" s="224" t="s">
        <v>231</v>
      </c>
      <c r="C37" s="221" t="s">
        <v>593</v>
      </c>
      <c r="D37" s="221" t="s">
        <v>595</v>
      </c>
      <c r="E37" s="277">
        <f>'приложение 4'!H249</f>
        <v>7637.9</v>
      </c>
    </row>
    <row r="38" spans="2:5" ht="12.75">
      <c r="B38" s="224" t="s">
        <v>456</v>
      </c>
      <c r="C38" s="221" t="s">
        <v>593</v>
      </c>
      <c r="D38" s="221" t="s">
        <v>592</v>
      </c>
      <c r="E38" s="277">
        <f>'приложение 4'!H268</f>
        <v>1334</v>
      </c>
    </row>
    <row r="39" spans="2:5" ht="15" customHeight="1">
      <c r="B39" s="223" t="s">
        <v>624</v>
      </c>
      <c r="C39" s="220" t="s">
        <v>601</v>
      </c>
      <c r="D39" s="220" t="s">
        <v>591</v>
      </c>
      <c r="E39" s="276">
        <f>E40</f>
        <v>665.8</v>
      </c>
    </row>
    <row r="40" spans="2:5" ht="15.75" customHeight="1">
      <c r="B40" s="222" t="s">
        <v>291</v>
      </c>
      <c r="C40" s="221" t="s">
        <v>601</v>
      </c>
      <c r="D40" s="221" t="s">
        <v>593</v>
      </c>
      <c r="E40" s="277">
        <f>'приложение 4'!H277</f>
        <v>665.8</v>
      </c>
    </row>
    <row r="41" spans="2:5" ht="17.25" customHeight="1">
      <c r="B41" s="223" t="s">
        <v>610</v>
      </c>
      <c r="C41" s="220" t="s">
        <v>602</v>
      </c>
      <c r="D41" s="220" t="s">
        <v>591</v>
      </c>
      <c r="E41" s="276">
        <f>E42+E43+E45+E46+E44</f>
        <v>293615.50000000006</v>
      </c>
    </row>
    <row r="42" spans="2:5" ht="12.75">
      <c r="B42" s="222" t="s">
        <v>611</v>
      </c>
      <c r="C42" s="221" t="s">
        <v>602</v>
      </c>
      <c r="D42" s="221" t="s">
        <v>590</v>
      </c>
      <c r="E42" s="277">
        <f>'приложение 4'!H290</f>
        <v>76200.4</v>
      </c>
    </row>
    <row r="43" spans="2:5" ht="12.75">
      <c r="B43" s="222" t="s">
        <v>606</v>
      </c>
      <c r="C43" s="221" t="s">
        <v>602</v>
      </c>
      <c r="D43" s="221" t="s">
        <v>595</v>
      </c>
      <c r="E43" s="277">
        <f>'приложение 4'!H309</f>
        <v>146860.30000000002</v>
      </c>
    </row>
    <row r="44" spans="2:5" ht="12.75">
      <c r="B44" s="222" t="s">
        <v>274</v>
      </c>
      <c r="C44" s="221" t="s">
        <v>602</v>
      </c>
      <c r="D44" s="221" t="s">
        <v>592</v>
      </c>
      <c r="E44" s="277">
        <f>'приложение 4'!H332</f>
        <v>20316.7</v>
      </c>
    </row>
    <row r="45" spans="2:5" ht="17.25" customHeight="1">
      <c r="B45" s="238" t="s">
        <v>442</v>
      </c>
      <c r="C45" s="221" t="s">
        <v>602</v>
      </c>
      <c r="D45" s="221" t="s">
        <v>602</v>
      </c>
      <c r="E45" s="277">
        <f>'приложение 4'!H355</f>
        <v>562.1</v>
      </c>
    </row>
    <row r="46" spans="2:5" ht="12.75">
      <c r="B46" s="222" t="s">
        <v>612</v>
      </c>
      <c r="C46" s="221" t="s">
        <v>602</v>
      </c>
      <c r="D46" s="221" t="s">
        <v>605</v>
      </c>
      <c r="E46" s="277">
        <f>'приложение 4'!H378</f>
        <v>49676</v>
      </c>
    </row>
    <row r="47" spans="2:5" ht="12.75">
      <c r="B47" s="225" t="s">
        <v>154</v>
      </c>
      <c r="C47" s="220" t="s">
        <v>594</v>
      </c>
      <c r="D47" s="220" t="s">
        <v>591</v>
      </c>
      <c r="E47" s="276">
        <f>E48+E49</f>
        <v>34114.100000000006</v>
      </c>
    </row>
    <row r="48" spans="2:5" ht="12.75">
      <c r="B48" s="222" t="s">
        <v>613</v>
      </c>
      <c r="C48" s="2" t="s">
        <v>594</v>
      </c>
      <c r="D48" s="2" t="s">
        <v>590</v>
      </c>
      <c r="E48" s="277">
        <f>'приложение 4'!H400</f>
        <v>30835.300000000003</v>
      </c>
    </row>
    <row r="49" spans="2:5" ht="12.75">
      <c r="B49" s="226" t="s">
        <v>444</v>
      </c>
      <c r="C49" s="2" t="s">
        <v>594</v>
      </c>
      <c r="D49" s="2" t="s">
        <v>603</v>
      </c>
      <c r="E49" s="277">
        <f>'приложение 4'!H426</f>
        <v>3278.7999999999997</v>
      </c>
    </row>
    <row r="50" spans="2:5" ht="12.75">
      <c r="B50" s="219" t="s">
        <v>665</v>
      </c>
      <c r="C50" s="220" t="s">
        <v>605</v>
      </c>
      <c r="D50" s="220" t="s">
        <v>591</v>
      </c>
      <c r="E50" s="276">
        <f>E51+E52</f>
        <v>431.29999999999995</v>
      </c>
    </row>
    <row r="51" spans="2:5" ht="12.75">
      <c r="B51" s="227" t="s">
        <v>1</v>
      </c>
      <c r="C51" s="228" t="s">
        <v>605</v>
      </c>
      <c r="D51" s="221" t="s">
        <v>602</v>
      </c>
      <c r="E51" s="277">
        <f>'приложение 4'!H439</f>
        <v>129.9</v>
      </c>
    </row>
    <row r="52" spans="2:5" s="229" customFormat="1" ht="12.75" customHeight="1">
      <c r="B52" s="185" t="s">
        <v>118</v>
      </c>
      <c r="C52" s="187" t="s">
        <v>605</v>
      </c>
      <c r="D52" s="118" t="s">
        <v>605</v>
      </c>
      <c r="E52" s="278">
        <f>'приложение 4'!H443</f>
        <v>301.4</v>
      </c>
    </row>
    <row r="53" spans="2:5" ht="12.75">
      <c r="B53" s="219" t="s">
        <v>618</v>
      </c>
      <c r="C53" s="230" t="s">
        <v>619</v>
      </c>
      <c r="D53" s="220" t="s">
        <v>591</v>
      </c>
      <c r="E53" s="276">
        <f>E54+E55+E56+E57</f>
        <v>9263.6</v>
      </c>
    </row>
    <row r="54" spans="2:5" ht="12.75">
      <c r="B54" s="226" t="s">
        <v>640</v>
      </c>
      <c r="C54" s="228" t="s">
        <v>619</v>
      </c>
      <c r="D54" s="221" t="s">
        <v>590</v>
      </c>
      <c r="E54" s="277">
        <f>'приложение 4'!H449</f>
        <v>1523.3</v>
      </c>
    </row>
    <row r="55" spans="2:5" ht="12.75">
      <c r="B55" s="226" t="s">
        <v>630</v>
      </c>
      <c r="C55" s="221" t="s">
        <v>619</v>
      </c>
      <c r="D55" s="2" t="s">
        <v>592</v>
      </c>
      <c r="E55" s="277">
        <f>'приложение 4'!H455</f>
        <v>3773.2000000000003</v>
      </c>
    </row>
    <row r="56" spans="2:5" ht="12.75">
      <c r="B56" s="226" t="s">
        <v>641</v>
      </c>
      <c r="C56" s="2" t="s">
        <v>619</v>
      </c>
      <c r="D56" s="2" t="s">
        <v>603</v>
      </c>
      <c r="E56" s="277">
        <f>'приложение 4'!H470</f>
        <v>2880</v>
      </c>
    </row>
    <row r="57" spans="2:5" ht="12.75">
      <c r="B57" s="222" t="s">
        <v>620</v>
      </c>
      <c r="C57" s="2" t="s">
        <v>619</v>
      </c>
      <c r="D57" s="2" t="s">
        <v>601</v>
      </c>
      <c r="E57" s="277">
        <f>'приложение 4'!H479</f>
        <v>1087.1</v>
      </c>
    </row>
    <row r="58" spans="2:5" ht="12.75">
      <c r="B58" s="223" t="s">
        <v>666</v>
      </c>
      <c r="C58" s="231" t="s">
        <v>632</v>
      </c>
      <c r="D58" s="231" t="s">
        <v>591</v>
      </c>
      <c r="E58" s="276">
        <f>E60+E59</f>
        <v>9814.7</v>
      </c>
    </row>
    <row r="59" spans="2:5" ht="12.75">
      <c r="B59" s="232" t="s">
        <v>287</v>
      </c>
      <c r="C59" s="2" t="s">
        <v>632</v>
      </c>
      <c r="D59" s="2" t="s">
        <v>590</v>
      </c>
      <c r="E59" s="277">
        <f>'приложение 4'!H485</f>
        <v>7260.5</v>
      </c>
    </row>
    <row r="60" spans="2:5" ht="12.75">
      <c r="B60" s="10" t="s">
        <v>13</v>
      </c>
      <c r="C60" s="221" t="s">
        <v>632</v>
      </c>
      <c r="D60" s="221" t="s">
        <v>595</v>
      </c>
      <c r="E60" s="277">
        <f>'приложение 4'!H498</f>
        <v>2554.2</v>
      </c>
    </row>
    <row r="61" spans="2:5" ht="25.5">
      <c r="B61" s="15" t="s">
        <v>445</v>
      </c>
      <c r="C61" s="231" t="s">
        <v>663</v>
      </c>
      <c r="D61" s="231" t="s">
        <v>591</v>
      </c>
      <c r="E61" s="276">
        <f>E62</f>
        <v>98</v>
      </c>
    </row>
    <row r="62" spans="2:5" ht="12.75">
      <c r="B62" s="222" t="s">
        <v>446</v>
      </c>
      <c r="C62" s="221" t="s">
        <v>663</v>
      </c>
      <c r="D62" s="221" t="s">
        <v>590</v>
      </c>
      <c r="E62" s="279">
        <f>'приложение 4'!H510</f>
        <v>98</v>
      </c>
    </row>
    <row r="63" spans="2:5" ht="35.25" customHeight="1">
      <c r="B63" s="95" t="s">
        <v>447</v>
      </c>
      <c r="C63" s="220" t="s">
        <v>678</v>
      </c>
      <c r="D63" s="220" t="s">
        <v>591</v>
      </c>
      <c r="E63" s="280">
        <f>E64+E65</f>
        <v>25658</v>
      </c>
    </row>
    <row r="64" spans="2:5" ht="29.25" customHeight="1">
      <c r="B64" s="10" t="s">
        <v>420</v>
      </c>
      <c r="C64" s="221" t="s">
        <v>678</v>
      </c>
      <c r="D64" s="221" t="s">
        <v>590</v>
      </c>
      <c r="E64" s="279">
        <f>'приложение 4'!H516</f>
        <v>7704.6</v>
      </c>
    </row>
    <row r="65" spans="2:5" ht="12.75">
      <c r="B65" s="10" t="s">
        <v>573</v>
      </c>
      <c r="C65" s="221" t="s">
        <v>678</v>
      </c>
      <c r="D65" s="221" t="s">
        <v>595</v>
      </c>
      <c r="E65" s="279">
        <f>'приложение 4'!H527</f>
        <v>17953.4</v>
      </c>
    </row>
    <row r="66" spans="2:5" ht="12.75">
      <c r="B66" s="223" t="s">
        <v>162</v>
      </c>
      <c r="C66" s="221"/>
      <c r="D66" s="221"/>
      <c r="E66" s="281">
        <f>E18+E27+E30+E35+E39+E41+E47+E50+E53+E58+E61+E63</f>
        <v>469495.5</v>
      </c>
    </row>
    <row r="67" spans="3:5" ht="12.75">
      <c r="C67" s="234"/>
      <c r="D67" s="234"/>
      <c r="E67" s="235" t="s">
        <v>585</v>
      </c>
    </row>
    <row r="70" spans="5:6" ht="12.75">
      <c r="E70" s="274"/>
      <c r="F70" s="275"/>
    </row>
    <row r="71" ht="12.75">
      <c r="E71" s="297"/>
    </row>
    <row r="73" ht="12.75">
      <c r="E73" s="236"/>
    </row>
    <row r="77" ht="12.75">
      <c r="E77" s="237"/>
    </row>
  </sheetData>
  <sheetProtection/>
  <mergeCells count="9">
    <mergeCell ref="D1:E1"/>
    <mergeCell ref="C4:F4"/>
    <mergeCell ref="B11:E11"/>
    <mergeCell ref="D6:E6"/>
    <mergeCell ref="C9:F9"/>
    <mergeCell ref="B14:B16"/>
    <mergeCell ref="C14:C16"/>
    <mergeCell ref="E14:E16"/>
    <mergeCell ref="D14:D16"/>
  </mergeCells>
  <printOptions/>
  <pageMargins left="1.062992125984252" right="0.5905511811023623" top="0.38" bottom="0.3937007874015748" header="0.38" footer="0.29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0"/>
  <sheetViews>
    <sheetView view="pageBreakPreview" zoomScale="90" zoomScaleSheetLayoutView="90" zoomScalePageLayoutView="0" workbookViewId="0" topLeftCell="B1">
      <selection activeCell="E5" sqref="E5"/>
    </sheetView>
  </sheetViews>
  <sheetFormatPr defaultColWidth="9.00390625" defaultRowHeight="12.75"/>
  <cols>
    <col min="1" max="1" width="2.00390625" style="96" hidden="1" customWidth="1"/>
    <col min="2" max="2" width="2.00390625" style="96" customWidth="1"/>
    <col min="3" max="3" width="58.00390625" style="96" customWidth="1"/>
    <col min="4" max="4" width="6.125" style="96" customWidth="1"/>
    <col min="5" max="5" width="7.375" style="96" customWidth="1"/>
    <col min="6" max="6" width="17.125" style="96" customWidth="1"/>
    <col min="7" max="7" width="11.625" style="96" customWidth="1"/>
    <col min="8" max="8" width="17.00390625" style="96" customWidth="1"/>
    <col min="9" max="9" width="2.00390625" style="96" customWidth="1"/>
    <col min="10" max="16384" width="9.125" style="96" customWidth="1"/>
  </cols>
  <sheetData>
    <row r="1" spans="5:7" ht="12.75">
      <c r="E1" s="97"/>
      <c r="F1" s="321" t="s">
        <v>490</v>
      </c>
      <c r="G1" s="321"/>
    </row>
    <row r="2" ht="12.75">
      <c r="E2" s="96" t="s">
        <v>636</v>
      </c>
    </row>
    <row r="3" ht="12.75">
      <c r="E3" s="96" t="s">
        <v>597</v>
      </c>
    </row>
    <row r="4" spans="5:9" ht="12.75">
      <c r="E4" s="321" t="s">
        <v>708</v>
      </c>
      <c r="F4" s="321"/>
      <c r="G4" s="321"/>
      <c r="H4" s="322"/>
      <c r="I4" s="322"/>
    </row>
    <row r="5" spans="5:9" ht="12.75">
      <c r="E5" s="98"/>
      <c r="F5" s="98"/>
      <c r="G5" s="98"/>
      <c r="H5" s="99"/>
      <c r="I5" s="99"/>
    </row>
    <row r="6" spans="5:7" ht="12.75">
      <c r="E6" s="97"/>
      <c r="F6" s="321" t="s">
        <v>476</v>
      </c>
      <c r="G6" s="321"/>
    </row>
    <row r="7" ht="12.75">
      <c r="E7" s="96" t="s">
        <v>636</v>
      </c>
    </row>
    <row r="8" ht="12.75">
      <c r="E8" s="96" t="s">
        <v>597</v>
      </c>
    </row>
    <row r="9" spans="5:9" ht="12.75">
      <c r="E9" s="321" t="s">
        <v>477</v>
      </c>
      <c r="F9" s="321"/>
      <c r="G9" s="321"/>
      <c r="H9" s="322"/>
      <c r="I9" s="322"/>
    </row>
    <row r="10" spans="5:7" ht="12.75">
      <c r="E10" s="97"/>
      <c r="F10" s="98"/>
      <c r="G10" s="98"/>
    </row>
    <row r="11" spans="1:8" ht="36.75" customHeight="1">
      <c r="A11" s="100" t="s">
        <v>638</v>
      </c>
      <c r="B11" s="99"/>
      <c r="C11" s="327" t="s">
        <v>299</v>
      </c>
      <c r="D11" s="327"/>
      <c r="E11" s="327"/>
      <c r="F11" s="327"/>
      <c r="G11" s="327"/>
      <c r="H11" s="327"/>
    </row>
    <row r="12" spans="3:10" ht="18.75" customHeight="1">
      <c r="C12" s="101"/>
      <c r="D12" s="101"/>
      <c r="E12" s="102"/>
      <c r="F12" s="102"/>
      <c r="G12" s="102"/>
      <c r="H12" s="102"/>
      <c r="I12" s="103"/>
      <c r="J12" s="103"/>
    </row>
    <row r="13" spans="3:10" ht="20.25" customHeight="1">
      <c r="C13" s="101"/>
      <c r="D13" s="101"/>
      <c r="E13" s="102"/>
      <c r="F13" s="102"/>
      <c r="G13" s="102"/>
      <c r="H13" s="102"/>
      <c r="I13" s="103"/>
      <c r="J13" s="103"/>
    </row>
    <row r="14" spans="3:8" ht="12.75">
      <c r="C14" s="104"/>
      <c r="D14" s="104"/>
      <c r="E14" s="105"/>
      <c r="F14" s="105"/>
      <c r="G14" s="106" t="s">
        <v>628</v>
      </c>
      <c r="H14" s="107" t="s">
        <v>211</v>
      </c>
    </row>
    <row r="15" spans="3:8" ht="12.75">
      <c r="C15" s="328" t="s">
        <v>646</v>
      </c>
      <c r="D15" s="108" t="s">
        <v>587</v>
      </c>
      <c r="E15" s="109" t="s">
        <v>647</v>
      </c>
      <c r="F15" s="331" t="s">
        <v>215</v>
      </c>
      <c r="G15" s="331" t="s">
        <v>214</v>
      </c>
      <c r="H15" s="328" t="s">
        <v>589</v>
      </c>
    </row>
    <row r="16" spans="3:9" ht="12.75">
      <c r="C16" s="329"/>
      <c r="D16" s="110" t="s">
        <v>588</v>
      </c>
      <c r="E16" s="111" t="s">
        <v>648</v>
      </c>
      <c r="F16" s="332"/>
      <c r="G16" s="332"/>
      <c r="H16" s="329"/>
      <c r="I16" s="105"/>
    </row>
    <row r="17" spans="3:8" ht="12.75">
      <c r="C17" s="330"/>
      <c r="D17" s="112"/>
      <c r="E17" s="113" t="s">
        <v>588</v>
      </c>
      <c r="F17" s="333"/>
      <c r="G17" s="333"/>
      <c r="H17" s="330"/>
    </row>
    <row r="18" spans="3:8" ht="12.75">
      <c r="C18" s="112">
        <v>1</v>
      </c>
      <c r="D18" s="112">
        <v>2</v>
      </c>
      <c r="E18" s="114" t="s">
        <v>586</v>
      </c>
      <c r="F18" s="115">
        <v>4</v>
      </c>
      <c r="G18" s="115">
        <v>5</v>
      </c>
      <c r="H18" s="115">
        <v>6</v>
      </c>
    </row>
    <row r="19" spans="3:8" s="116" customFormat="1" ht="16.5" customHeight="1">
      <c r="C19" s="117" t="s">
        <v>623</v>
      </c>
      <c r="D19" s="118" t="s">
        <v>590</v>
      </c>
      <c r="E19" s="118"/>
      <c r="F19" s="119"/>
      <c r="G19" s="119"/>
      <c r="H19" s="120">
        <f>H20+H25+H31+H55+H59+H83+H87+H80</f>
        <v>60046.1</v>
      </c>
    </row>
    <row r="20" spans="3:8" s="116" customFormat="1" ht="36" customHeight="1">
      <c r="C20" s="95" t="s">
        <v>339</v>
      </c>
      <c r="D20" s="118" t="s">
        <v>590</v>
      </c>
      <c r="E20" s="118" t="s">
        <v>595</v>
      </c>
      <c r="F20" s="119"/>
      <c r="G20" s="7"/>
      <c r="H20" s="120">
        <f>H22</f>
        <v>1538</v>
      </c>
    </row>
    <row r="21" spans="3:8" s="116" customFormat="1" ht="28.5" customHeight="1">
      <c r="C21" s="9" t="s">
        <v>340</v>
      </c>
      <c r="D21" s="91" t="s">
        <v>590</v>
      </c>
      <c r="E21" s="91" t="s">
        <v>595</v>
      </c>
      <c r="F21" s="5" t="s">
        <v>182</v>
      </c>
      <c r="G21" s="4"/>
      <c r="H21" s="12">
        <f>H24</f>
        <v>1538</v>
      </c>
    </row>
    <row r="22" spans="3:8" s="116" customFormat="1" ht="16.5" customHeight="1">
      <c r="C22" s="9" t="s">
        <v>4</v>
      </c>
      <c r="D22" s="91" t="s">
        <v>590</v>
      </c>
      <c r="E22" s="91" t="s">
        <v>595</v>
      </c>
      <c r="F22" s="5" t="s">
        <v>183</v>
      </c>
      <c r="G22" s="4"/>
      <c r="H22" s="12">
        <f>H24</f>
        <v>1538</v>
      </c>
    </row>
    <row r="23" spans="3:8" s="116" customFormat="1" ht="25.5" customHeight="1">
      <c r="C23" s="9" t="s">
        <v>77</v>
      </c>
      <c r="D23" s="91" t="s">
        <v>590</v>
      </c>
      <c r="E23" s="91" t="s">
        <v>595</v>
      </c>
      <c r="F23" s="5" t="s">
        <v>184</v>
      </c>
      <c r="G23" s="4"/>
      <c r="H23" s="12">
        <f>H24</f>
        <v>1538</v>
      </c>
    </row>
    <row r="24" spans="3:8" s="116" customFormat="1" ht="29.25" customHeight="1">
      <c r="C24" s="6" t="s">
        <v>582</v>
      </c>
      <c r="D24" s="91" t="s">
        <v>590</v>
      </c>
      <c r="E24" s="91" t="s">
        <v>595</v>
      </c>
      <c r="F24" s="5" t="s">
        <v>184</v>
      </c>
      <c r="G24" s="4" t="s">
        <v>2</v>
      </c>
      <c r="H24" s="12">
        <f>'приложение 5'!H132</f>
        <v>1538</v>
      </c>
    </row>
    <row r="25" spans="3:8" s="116" customFormat="1" ht="42" customHeight="1">
      <c r="C25" s="201" t="s">
        <v>341</v>
      </c>
      <c r="D25" s="118" t="s">
        <v>590</v>
      </c>
      <c r="E25" s="118" t="s">
        <v>592</v>
      </c>
      <c r="F25" s="119"/>
      <c r="G25" s="7"/>
      <c r="H25" s="120">
        <f>H26</f>
        <v>1233.5</v>
      </c>
    </row>
    <row r="26" spans="3:8" s="116" customFormat="1" ht="34.5" customHeight="1">
      <c r="C26" s="9" t="s">
        <v>342</v>
      </c>
      <c r="D26" s="91" t="s">
        <v>590</v>
      </c>
      <c r="E26" s="91" t="s">
        <v>592</v>
      </c>
      <c r="F26" s="5" t="s">
        <v>185</v>
      </c>
      <c r="G26" s="4"/>
      <c r="H26" s="12">
        <f>H27</f>
        <v>1233.5</v>
      </c>
    </row>
    <row r="27" spans="3:8" s="116" customFormat="1" ht="28.5" customHeight="1">
      <c r="C27" s="9" t="s">
        <v>77</v>
      </c>
      <c r="D27" s="91" t="s">
        <v>590</v>
      </c>
      <c r="E27" s="91" t="s">
        <v>592</v>
      </c>
      <c r="F27" s="5" t="s">
        <v>186</v>
      </c>
      <c r="G27" s="4"/>
      <c r="H27" s="12">
        <f>H28+H29+H30</f>
        <v>1233.5</v>
      </c>
    </row>
    <row r="28" spans="3:8" s="116" customFormat="1" ht="29.25" customHeight="1">
      <c r="C28" s="6" t="s">
        <v>582</v>
      </c>
      <c r="D28" s="91" t="s">
        <v>590</v>
      </c>
      <c r="E28" s="91" t="s">
        <v>592</v>
      </c>
      <c r="F28" s="5" t="s">
        <v>186</v>
      </c>
      <c r="G28" s="4" t="s">
        <v>2</v>
      </c>
      <c r="H28" s="12">
        <f>'приложение 5'!H136</f>
        <v>635.5</v>
      </c>
    </row>
    <row r="29" spans="3:8" s="116" customFormat="1" ht="31.5" customHeight="1">
      <c r="C29" s="6" t="s">
        <v>579</v>
      </c>
      <c r="D29" s="91" t="s">
        <v>590</v>
      </c>
      <c r="E29" s="91" t="s">
        <v>592</v>
      </c>
      <c r="F29" s="5" t="s">
        <v>186</v>
      </c>
      <c r="G29" s="4" t="s">
        <v>6</v>
      </c>
      <c r="H29" s="12">
        <f>'приложение 5'!H137</f>
        <v>590</v>
      </c>
    </row>
    <row r="30" spans="3:8" s="116" customFormat="1" ht="15.75" customHeight="1">
      <c r="C30" s="6" t="s">
        <v>5</v>
      </c>
      <c r="D30" s="91" t="s">
        <v>590</v>
      </c>
      <c r="E30" s="91" t="s">
        <v>592</v>
      </c>
      <c r="F30" s="5" t="s">
        <v>186</v>
      </c>
      <c r="G30" s="4" t="s">
        <v>7</v>
      </c>
      <c r="H30" s="12">
        <f>'приложение 5'!H138</f>
        <v>8</v>
      </c>
    </row>
    <row r="31" spans="3:9" s="123" customFormat="1" ht="51" customHeight="1">
      <c r="C31" s="8" t="s">
        <v>345</v>
      </c>
      <c r="D31" s="118" t="s">
        <v>590</v>
      </c>
      <c r="E31" s="118" t="s">
        <v>603</v>
      </c>
      <c r="F31" s="119"/>
      <c r="G31" s="7"/>
      <c r="H31" s="120">
        <f>H32+H49+H45</f>
        <v>20083.3</v>
      </c>
      <c r="I31" s="122"/>
    </row>
    <row r="32" spans="3:8" s="116" customFormat="1" ht="39.75" customHeight="1">
      <c r="C32" s="202" t="s">
        <v>304</v>
      </c>
      <c r="D32" s="91" t="s">
        <v>590</v>
      </c>
      <c r="E32" s="91" t="s">
        <v>603</v>
      </c>
      <c r="F32" s="127" t="s">
        <v>305</v>
      </c>
      <c r="G32" s="4"/>
      <c r="H32" s="124">
        <f>H33+H36+H38+H41+H43</f>
        <v>19135.3</v>
      </c>
    </row>
    <row r="33" spans="3:8" s="116" customFormat="1" ht="39" customHeight="1">
      <c r="C33" s="9" t="s">
        <v>308</v>
      </c>
      <c r="D33" s="91" t="s">
        <v>590</v>
      </c>
      <c r="E33" s="91" t="s">
        <v>603</v>
      </c>
      <c r="F33" s="127" t="s">
        <v>306</v>
      </c>
      <c r="G33" s="4"/>
      <c r="H33" s="124">
        <f>H34+H35</f>
        <v>2035</v>
      </c>
    </row>
    <row r="34" spans="3:8" s="116" customFormat="1" ht="29.25" customHeight="1">
      <c r="C34" s="6" t="s">
        <v>579</v>
      </c>
      <c r="D34" s="91" t="s">
        <v>590</v>
      </c>
      <c r="E34" s="91" t="s">
        <v>603</v>
      </c>
      <c r="F34" s="127" t="s">
        <v>306</v>
      </c>
      <c r="G34" s="4" t="s">
        <v>6</v>
      </c>
      <c r="H34" s="124">
        <f>'приложение 5'!H148</f>
        <v>1945</v>
      </c>
    </row>
    <row r="35" spans="3:8" s="116" customFormat="1" ht="23.25" customHeight="1">
      <c r="C35" s="6" t="s">
        <v>5</v>
      </c>
      <c r="D35" s="91" t="s">
        <v>590</v>
      </c>
      <c r="E35" s="91" t="s">
        <v>603</v>
      </c>
      <c r="F35" s="127" t="s">
        <v>306</v>
      </c>
      <c r="G35" s="4" t="s">
        <v>7</v>
      </c>
      <c r="H35" s="124">
        <f>'приложение 5'!H149</f>
        <v>90</v>
      </c>
    </row>
    <row r="36" spans="3:8" s="116" customFormat="1" ht="31.5" customHeight="1">
      <c r="C36" s="9" t="s">
        <v>309</v>
      </c>
      <c r="D36" s="91" t="s">
        <v>590</v>
      </c>
      <c r="E36" s="91" t="s">
        <v>603</v>
      </c>
      <c r="F36" s="127" t="s">
        <v>307</v>
      </c>
      <c r="G36" s="4"/>
      <c r="H36" s="124">
        <f>H37</f>
        <v>16639.6</v>
      </c>
    </row>
    <row r="37" spans="3:8" s="116" customFormat="1" ht="30" customHeight="1">
      <c r="C37" s="6" t="s">
        <v>582</v>
      </c>
      <c r="D37" s="91" t="s">
        <v>590</v>
      </c>
      <c r="E37" s="91" t="s">
        <v>603</v>
      </c>
      <c r="F37" s="127" t="s">
        <v>307</v>
      </c>
      <c r="G37" s="4" t="s">
        <v>2</v>
      </c>
      <c r="H37" s="124">
        <f>'приложение 5'!H151</f>
        <v>16639.6</v>
      </c>
    </row>
    <row r="38" spans="3:8" s="116" customFormat="1" ht="75.75" customHeight="1">
      <c r="C38" s="50" t="s">
        <v>90</v>
      </c>
      <c r="D38" s="91" t="s">
        <v>590</v>
      </c>
      <c r="E38" s="91" t="s">
        <v>603</v>
      </c>
      <c r="F38" s="33" t="s">
        <v>364</v>
      </c>
      <c r="G38" s="4"/>
      <c r="H38" s="124">
        <f>H39+H40</f>
        <v>333</v>
      </c>
    </row>
    <row r="39" spans="3:8" s="116" customFormat="1" ht="31.5" customHeight="1">
      <c r="C39" s="6" t="s">
        <v>582</v>
      </c>
      <c r="D39" s="91" t="s">
        <v>590</v>
      </c>
      <c r="E39" s="91" t="s">
        <v>603</v>
      </c>
      <c r="F39" s="33" t="s">
        <v>364</v>
      </c>
      <c r="G39" s="4" t="s">
        <v>2</v>
      </c>
      <c r="H39" s="124">
        <f>'приложение 5'!H153</f>
        <v>292.5</v>
      </c>
    </row>
    <row r="40" spans="3:8" s="116" customFormat="1" ht="29.25" customHeight="1">
      <c r="C40" s="6" t="s">
        <v>579</v>
      </c>
      <c r="D40" s="91" t="s">
        <v>590</v>
      </c>
      <c r="E40" s="91" t="s">
        <v>603</v>
      </c>
      <c r="F40" s="33" t="s">
        <v>364</v>
      </c>
      <c r="G40" s="4" t="s">
        <v>6</v>
      </c>
      <c r="H40" s="124">
        <f>'приложение 5'!H154</f>
        <v>40.5</v>
      </c>
    </row>
    <row r="41" spans="3:8" s="116" customFormat="1" ht="83.25" customHeight="1">
      <c r="C41" s="50" t="s">
        <v>350</v>
      </c>
      <c r="D41" s="4" t="s">
        <v>590</v>
      </c>
      <c r="E41" s="4" t="s">
        <v>603</v>
      </c>
      <c r="F41" s="33" t="s">
        <v>365</v>
      </c>
      <c r="G41" s="4"/>
      <c r="H41" s="12">
        <f>H42</f>
        <v>34.4</v>
      </c>
    </row>
    <row r="42" spans="3:8" s="116" customFormat="1" ht="30.75" customHeight="1">
      <c r="C42" s="6" t="s">
        <v>582</v>
      </c>
      <c r="D42" s="4" t="s">
        <v>590</v>
      </c>
      <c r="E42" s="4" t="s">
        <v>603</v>
      </c>
      <c r="F42" s="33" t="s">
        <v>365</v>
      </c>
      <c r="G42" s="4" t="s">
        <v>2</v>
      </c>
      <c r="H42" s="12">
        <f>'приложение 5'!H156</f>
        <v>34.4</v>
      </c>
    </row>
    <row r="43" spans="3:8" s="116" customFormat="1" ht="57.75" customHeight="1">
      <c r="C43" s="295" t="s">
        <v>453</v>
      </c>
      <c r="D43" s="38" t="s">
        <v>590</v>
      </c>
      <c r="E43" s="38" t="s">
        <v>603</v>
      </c>
      <c r="F43" s="306" t="s">
        <v>454</v>
      </c>
      <c r="G43" s="4"/>
      <c r="H43" s="12">
        <f>H44</f>
        <v>93.3</v>
      </c>
    </row>
    <row r="44" spans="3:8" s="116" customFormat="1" ht="30.75" customHeight="1">
      <c r="C44" s="295" t="s">
        <v>579</v>
      </c>
      <c r="D44" s="38" t="s">
        <v>590</v>
      </c>
      <c r="E44" s="38" t="s">
        <v>603</v>
      </c>
      <c r="F44" s="306" t="s">
        <v>454</v>
      </c>
      <c r="G44" s="4" t="s">
        <v>6</v>
      </c>
      <c r="H44" s="12">
        <f>'приложение 5'!H158</f>
        <v>93.3</v>
      </c>
    </row>
    <row r="45" spans="3:8" s="116" customFormat="1" ht="30.75" customHeight="1">
      <c r="C45" s="6" t="s">
        <v>428</v>
      </c>
      <c r="D45" s="4" t="s">
        <v>590</v>
      </c>
      <c r="E45" s="4" t="s">
        <v>603</v>
      </c>
      <c r="F45" s="33" t="s">
        <v>426</v>
      </c>
      <c r="G45" s="4"/>
      <c r="H45" s="12">
        <f>H46</f>
        <v>311.4</v>
      </c>
    </row>
    <row r="46" spans="3:8" s="116" customFormat="1" ht="39.75" customHeight="1">
      <c r="C46" s="50" t="s">
        <v>349</v>
      </c>
      <c r="D46" s="4" t="s">
        <v>590</v>
      </c>
      <c r="E46" s="4" t="s">
        <v>603</v>
      </c>
      <c r="F46" s="61" t="s">
        <v>427</v>
      </c>
      <c r="G46" s="4"/>
      <c r="H46" s="12">
        <f>H47+H48</f>
        <v>311.4</v>
      </c>
    </row>
    <row r="47" spans="3:8" s="116" customFormat="1" ht="27" customHeight="1">
      <c r="C47" s="6" t="s">
        <v>582</v>
      </c>
      <c r="D47" s="4" t="s">
        <v>590</v>
      </c>
      <c r="E47" s="4" t="s">
        <v>603</v>
      </c>
      <c r="F47" s="61" t="s">
        <v>427</v>
      </c>
      <c r="G47" s="4" t="s">
        <v>2</v>
      </c>
      <c r="H47" s="12">
        <f>'приложение 5'!H167</f>
        <v>198.9</v>
      </c>
    </row>
    <row r="48" spans="3:8" s="116" customFormat="1" ht="28.5" customHeight="1">
      <c r="C48" s="6" t="s">
        <v>579</v>
      </c>
      <c r="D48" s="4" t="s">
        <v>590</v>
      </c>
      <c r="E48" s="4" t="s">
        <v>603</v>
      </c>
      <c r="F48" s="61" t="s">
        <v>427</v>
      </c>
      <c r="G48" s="4" t="s">
        <v>6</v>
      </c>
      <c r="H48" s="12">
        <f>'приложение 5'!H168</f>
        <v>112.5</v>
      </c>
    </row>
    <row r="49" spans="3:8" s="116" customFormat="1" ht="42.75" customHeight="1">
      <c r="C49" s="180" t="s">
        <v>156</v>
      </c>
      <c r="D49" s="4" t="s">
        <v>590</v>
      </c>
      <c r="E49" s="4" t="s">
        <v>603</v>
      </c>
      <c r="F49" s="94" t="s">
        <v>200</v>
      </c>
      <c r="G49" s="4"/>
      <c r="H49" s="12">
        <f>H50</f>
        <v>636.6</v>
      </c>
    </row>
    <row r="50" spans="3:8" s="116" customFormat="1" ht="24" customHeight="1">
      <c r="C50" s="50" t="s">
        <v>352</v>
      </c>
      <c r="D50" s="4" t="s">
        <v>590</v>
      </c>
      <c r="E50" s="4" t="s">
        <v>603</v>
      </c>
      <c r="F50" s="94" t="s">
        <v>539</v>
      </c>
      <c r="G50" s="4"/>
      <c r="H50" s="12">
        <f>H51</f>
        <v>636.6</v>
      </c>
    </row>
    <row r="51" spans="3:8" s="116" customFormat="1" ht="41.25" customHeight="1">
      <c r="C51" s="9" t="s">
        <v>353</v>
      </c>
      <c r="D51" s="4" t="s">
        <v>590</v>
      </c>
      <c r="E51" s="4" t="s">
        <v>603</v>
      </c>
      <c r="F51" s="94" t="s">
        <v>202</v>
      </c>
      <c r="G51" s="4"/>
      <c r="H51" s="12">
        <f>H52</f>
        <v>636.6</v>
      </c>
    </row>
    <row r="52" spans="3:8" s="116" customFormat="1" ht="75" customHeight="1">
      <c r="C52" s="9" t="s">
        <v>14</v>
      </c>
      <c r="D52" s="4" t="s">
        <v>590</v>
      </c>
      <c r="E52" s="4" t="s">
        <v>603</v>
      </c>
      <c r="F52" s="94" t="s">
        <v>203</v>
      </c>
      <c r="G52" s="4"/>
      <c r="H52" s="12">
        <f>H53+H54</f>
        <v>636.6</v>
      </c>
    </row>
    <row r="53" spans="3:8" s="116" customFormat="1" ht="29.25" customHeight="1">
      <c r="C53" s="6" t="s">
        <v>582</v>
      </c>
      <c r="D53" s="4" t="s">
        <v>590</v>
      </c>
      <c r="E53" s="4" t="s">
        <v>603</v>
      </c>
      <c r="F53" s="94" t="s">
        <v>203</v>
      </c>
      <c r="G53" s="4" t="s">
        <v>2</v>
      </c>
      <c r="H53" s="12">
        <f>'приложение 5'!H163</f>
        <v>481.5</v>
      </c>
    </row>
    <row r="54" spans="3:8" s="116" customFormat="1" ht="32.25" customHeight="1">
      <c r="C54" s="6" t="s">
        <v>579</v>
      </c>
      <c r="D54" s="4" t="s">
        <v>590</v>
      </c>
      <c r="E54" s="4" t="s">
        <v>603</v>
      </c>
      <c r="F54" s="94" t="s">
        <v>203</v>
      </c>
      <c r="G54" s="4" t="s">
        <v>6</v>
      </c>
      <c r="H54" s="12">
        <f>'приложение 5'!H164</f>
        <v>155.1</v>
      </c>
    </row>
    <row r="55" spans="3:8" s="116" customFormat="1" ht="16.5" customHeight="1">
      <c r="C55" s="15" t="s">
        <v>159</v>
      </c>
      <c r="D55" s="7" t="s">
        <v>590</v>
      </c>
      <c r="E55" s="7" t="s">
        <v>593</v>
      </c>
      <c r="F55" s="16"/>
      <c r="G55" s="7"/>
      <c r="H55" s="12">
        <f>H56</f>
        <v>18</v>
      </c>
    </row>
    <row r="56" spans="3:8" s="116" customFormat="1" ht="19.5" customHeight="1">
      <c r="C56" s="6" t="s">
        <v>313</v>
      </c>
      <c r="D56" s="4" t="s">
        <v>590</v>
      </c>
      <c r="E56" s="4" t="s">
        <v>593</v>
      </c>
      <c r="F56" s="33" t="s">
        <v>312</v>
      </c>
      <c r="G56" s="7"/>
      <c r="H56" s="12">
        <f>H57</f>
        <v>18</v>
      </c>
    </row>
    <row r="57" spans="3:8" s="116" customFormat="1" ht="48" customHeight="1">
      <c r="C57" s="13" t="s">
        <v>311</v>
      </c>
      <c r="D57" s="4" t="s">
        <v>590</v>
      </c>
      <c r="E57" s="4" t="s">
        <v>593</v>
      </c>
      <c r="F57" s="39" t="s">
        <v>314</v>
      </c>
      <c r="G57" s="5"/>
      <c r="H57" s="12">
        <f>H58</f>
        <v>18</v>
      </c>
    </row>
    <row r="58" spans="3:8" s="116" customFormat="1" ht="28.5" customHeight="1">
      <c r="C58" s="6" t="s">
        <v>579</v>
      </c>
      <c r="D58" s="4" t="s">
        <v>590</v>
      </c>
      <c r="E58" s="4" t="s">
        <v>593</v>
      </c>
      <c r="F58" s="39" t="s">
        <v>314</v>
      </c>
      <c r="G58" s="5">
        <v>240</v>
      </c>
      <c r="H58" s="12">
        <f>'приложение 5'!H172</f>
        <v>18</v>
      </c>
    </row>
    <row r="59" spans="3:8" s="116" customFormat="1" ht="39" customHeight="1">
      <c r="C59" s="95" t="s">
        <v>406</v>
      </c>
      <c r="D59" s="118" t="s">
        <v>590</v>
      </c>
      <c r="E59" s="118" t="s">
        <v>601</v>
      </c>
      <c r="F59" s="119"/>
      <c r="G59" s="7"/>
      <c r="H59" s="125">
        <f>H60+H68+H71</f>
        <v>6098.8</v>
      </c>
    </row>
    <row r="60" spans="3:8" s="116" customFormat="1" ht="18" customHeight="1">
      <c r="C60" s="9" t="s">
        <v>568</v>
      </c>
      <c r="D60" s="91" t="s">
        <v>590</v>
      </c>
      <c r="E60" s="91" t="s">
        <v>601</v>
      </c>
      <c r="F60" s="5" t="s">
        <v>208</v>
      </c>
      <c r="G60" s="4"/>
      <c r="H60" s="124">
        <f>H61+H65</f>
        <v>678.0999999999999</v>
      </c>
    </row>
    <row r="61" spans="3:8" s="116" customFormat="1" ht="31.5" customHeight="1">
      <c r="C61" s="9" t="s">
        <v>340</v>
      </c>
      <c r="D61" s="91" t="s">
        <v>590</v>
      </c>
      <c r="E61" s="91" t="s">
        <v>601</v>
      </c>
      <c r="F61" s="33" t="s">
        <v>407</v>
      </c>
      <c r="G61" s="34"/>
      <c r="H61" s="124">
        <f>H62+H63+H64</f>
        <v>257.9</v>
      </c>
    </row>
    <row r="62" spans="3:8" s="116" customFormat="1" ht="33" customHeight="1">
      <c r="C62" s="6" t="s">
        <v>582</v>
      </c>
      <c r="D62" s="91" t="s">
        <v>590</v>
      </c>
      <c r="E62" s="91" t="s">
        <v>601</v>
      </c>
      <c r="F62" s="33" t="s">
        <v>407</v>
      </c>
      <c r="G62" s="34" t="s">
        <v>2</v>
      </c>
      <c r="H62" s="124">
        <f>'приложение 5'!H476</f>
        <v>235.4</v>
      </c>
    </row>
    <row r="63" spans="3:8" s="116" customFormat="1" ht="31.5" customHeight="1">
      <c r="C63" s="6" t="s">
        <v>579</v>
      </c>
      <c r="D63" s="91" t="s">
        <v>590</v>
      </c>
      <c r="E63" s="91" t="s">
        <v>601</v>
      </c>
      <c r="F63" s="33" t="s">
        <v>407</v>
      </c>
      <c r="G63" s="34" t="s">
        <v>6</v>
      </c>
      <c r="H63" s="124">
        <f>'приложение 5'!H477</f>
        <v>21.5</v>
      </c>
    </row>
    <row r="64" spans="3:8" s="116" customFormat="1" ht="31.5" customHeight="1">
      <c r="C64" s="132" t="s">
        <v>5</v>
      </c>
      <c r="D64" s="91" t="s">
        <v>590</v>
      </c>
      <c r="E64" s="91" t="s">
        <v>601</v>
      </c>
      <c r="F64" s="33" t="s">
        <v>407</v>
      </c>
      <c r="G64" s="34" t="s">
        <v>7</v>
      </c>
      <c r="H64" s="124">
        <f>'приложение 5'!H478</f>
        <v>1</v>
      </c>
    </row>
    <row r="65" spans="3:8" s="116" customFormat="1" ht="29.25" customHeight="1">
      <c r="C65" s="9" t="s">
        <v>408</v>
      </c>
      <c r="D65" s="91" t="s">
        <v>590</v>
      </c>
      <c r="E65" s="91" t="s">
        <v>601</v>
      </c>
      <c r="F65" s="5" t="s">
        <v>209</v>
      </c>
      <c r="G65" s="4"/>
      <c r="H65" s="124">
        <f>H66</f>
        <v>420.2</v>
      </c>
    </row>
    <row r="66" spans="3:8" s="116" customFormat="1" ht="27.75" customHeight="1">
      <c r="C66" s="9" t="s">
        <v>340</v>
      </c>
      <c r="D66" s="91" t="s">
        <v>590</v>
      </c>
      <c r="E66" s="91" t="s">
        <v>601</v>
      </c>
      <c r="F66" s="5" t="s">
        <v>209</v>
      </c>
      <c r="G66" s="4"/>
      <c r="H66" s="124">
        <f>H67</f>
        <v>420.2</v>
      </c>
    </row>
    <row r="67" spans="3:8" s="116" customFormat="1" ht="32.25" customHeight="1">
      <c r="C67" s="6" t="s">
        <v>582</v>
      </c>
      <c r="D67" s="91" t="s">
        <v>590</v>
      </c>
      <c r="E67" s="91" t="s">
        <v>601</v>
      </c>
      <c r="F67" s="5" t="s">
        <v>209</v>
      </c>
      <c r="G67" s="4" t="s">
        <v>2</v>
      </c>
      <c r="H67" s="124">
        <f>'приложение 5'!H481</f>
        <v>420.2</v>
      </c>
    </row>
    <row r="68" spans="3:8" s="116" customFormat="1" ht="32.25" customHeight="1">
      <c r="C68" s="6" t="s">
        <v>428</v>
      </c>
      <c r="D68" s="91" t="s">
        <v>590</v>
      </c>
      <c r="E68" s="91" t="s">
        <v>601</v>
      </c>
      <c r="F68" s="33" t="s">
        <v>426</v>
      </c>
      <c r="G68" s="4"/>
      <c r="H68" s="12">
        <f>H69</f>
        <v>165.6</v>
      </c>
    </row>
    <row r="69" spans="3:8" s="116" customFormat="1" ht="36.75" customHeight="1">
      <c r="C69" s="50" t="s">
        <v>349</v>
      </c>
      <c r="D69" s="91" t="s">
        <v>590</v>
      </c>
      <c r="E69" s="91" t="s">
        <v>601</v>
      </c>
      <c r="F69" s="61" t="s">
        <v>427</v>
      </c>
      <c r="G69" s="4"/>
      <c r="H69" s="12">
        <f>H70</f>
        <v>165.6</v>
      </c>
    </row>
    <row r="70" spans="3:8" s="116" customFormat="1" ht="18.75" customHeight="1">
      <c r="C70" s="6" t="s">
        <v>582</v>
      </c>
      <c r="D70" s="91" t="s">
        <v>590</v>
      </c>
      <c r="E70" s="91" t="s">
        <v>601</v>
      </c>
      <c r="F70" s="61" t="s">
        <v>427</v>
      </c>
      <c r="G70" s="4" t="s">
        <v>2</v>
      </c>
      <c r="H70" s="12">
        <f>'приложение 5'!H484</f>
        <v>165.6</v>
      </c>
    </row>
    <row r="71" spans="3:8" s="116" customFormat="1" ht="32.25" customHeight="1">
      <c r="C71" s="6" t="s">
        <v>244</v>
      </c>
      <c r="D71" s="91" t="s">
        <v>590</v>
      </c>
      <c r="E71" s="91" t="s">
        <v>601</v>
      </c>
      <c r="F71" s="5" t="s">
        <v>243</v>
      </c>
      <c r="G71" s="4"/>
      <c r="H71" s="12">
        <f>H72+H77</f>
        <v>5255.1</v>
      </c>
    </row>
    <row r="72" spans="3:8" s="116" customFormat="1" ht="46.5" customHeight="1">
      <c r="C72" s="18" t="s">
        <v>409</v>
      </c>
      <c r="D72" s="91" t="s">
        <v>590</v>
      </c>
      <c r="E72" s="91" t="s">
        <v>601</v>
      </c>
      <c r="F72" s="94" t="s">
        <v>247</v>
      </c>
      <c r="G72" s="4"/>
      <c r="H72" s="12">
        <f>H73</f>
        <v>4947.5</v>
      </c>
    </row>
    <row r="73" spans="3:8" s="116" customFormat="1" ht="29.25" customHeight="1">
      <c r="C73" s="9" t="s">
        <v>77</v>
      </c>
      <c r="D73" s="91" t="s">
        <v>590</v>
      </c>
      <c r="E73" s="91" t="s">
        <v>601</v>
      </c>
      <c r="F73" s="94" t="s">
        <v>249</v>
      </c>
      <c r="G73" s="4"/>
      <c r="H73" s="12">
        <f>H74+H75+H76</f>
        <v>4947.5</v>
      </c>
    </row>
    <row r="74" spans="3:8" s="116" customFormat="1" ht="32.25" customHeight="1">
      <c r="C74" s="9" t="s">
        <v>582</v>
      </c>
      <c r="D74" s="91" t="s">
        <v>590</v>
      </c>
      <c r="E74" s="91" t="s">
        <v>601</v>
      </c>
      <c r="F74" s="94" t="s">
        <v>249</v>
      </c>
      <c r="G74" s="4" t="s">
        <v>2</v>
      </c>
      <c r="H74" s="12">
        <f>'приложение 5'!H491</f>
        <v>4409.8</v>
      </c>
    </row>
    <row r="75" spans="3:8" s="116" customFormat="1" ht="30" customHeight="1">
      <c r="C75" s="9" t="s">
        <v>579</v>
      </c>
      <c r="D75" s="91" t="s">
        <v>590</v>
      </c>
      <c r="E75" s="91" t="s">
        <v>601</v>
      </c>
      <c r="F75" s="94" t="s">
        <v>249</v>
      </c>
      <c r="G75" s="4" t="s">
        <v>6</v>
      </c>
      <c r="H75" s="12">
        <f>'приложение 5'!H492</f>
        <v>517.7</v>
      </c>
    </row>
    <row r="76" spans="3:8" s="116" customFormat="1" ht="16.5" customHeight="1">
      <c r="C76" s="132" t="s">
        <v>5</v>
      </c>
      <c r="D76" s="91" t="s">
        <v>590</v>
      </c>
      <c r="E76" s="91" t="s">
        <v>601</v>
      </c>
      <c r="F76" s="94" t="s">
        <v>249</v>
      </c>
      <c r="G76" s="4" t="s">
        <v>7</v>
      </c>
      <c r="H76" s="12">
        <f>'приложение 5'!H493</f>
        <v>20</v>
      </c>
    </row>
    <row r="77" spans="3:8" s="116" customFormat="1" ht="36" customHeight="1">
      <c r="C77" s="50" t="s">
        <v>349</v>
      </c>
      <c r="D77" s="91" t="s">
        <v>590</v>
      </c>
      <c r="E77" s="91" t="s">
        <v>601</v>
      </c>
      <c r="F77" s="94" t="s">
        <v>251</v>
      </c>
      <c r="G77" s="4"/>
      <c r="H77" s="12">
        <f>H78+H79</f>
        <v>307.6</v>
      </c>
    </row>
    <row r="78" spans="3:8" s="116" customFormat="1" ht="28.5" customHeight="1">
      <c r="C78" s="9" t="s">
        <v>582</v>
      </c>
      <c r="D78" s="91" t="s">
        <v>590</v>
      </c>
      <c r="E78" s="91" t="s">
        <v>601</v>
      </c>
      <c r="F78" s="94" t="s">
        <v>251</v>
      </c>
      <c r="G78" s="4" t="s">
        <v>2</v>
      </c>
      <c r="H78" s="12">
        <f>'приложение 5'!H495</f>
        <v>190.4</v>
      </c>
    </row>
    <row r="79" spans="3:8" s="116" customFormat="1" ht="26.25" customHeight="1">
      <c r="C79" s="9" t="s">
        <v>579</v>
      </c>
      <c r="D79" s="91" t="s">
        <v>590</v>
      </c>
      <c r="E79" s="91" t="s">
        <v>601</v>
      </c>
      <c r="F79" s="94" t="s">
        <v>251</v>
      </c>
      <c r="G79" s="4" t="s">
        <v>6</v>
      </c>
      <c r="H79" s="12">
        <f>'приложение 5'!H496</f>
        <v>117.2</v>
      </c>
    </row>
    <row r="80" spans="3:8" s="116" customFormat="1" ht="18.75" customHeight="1" hidden="1">
      <c r="C80" s="121" t="s">
        <v>173</v>
      </c>
      <c r="D80" s="118" t="s">
        <v>590</v>
      </c>
      <c r="E80" s="118" t="s">
        <v>602</v>
      </c>
      <c r="F80" s="94"/>
      <c r="G80" s="4"/>
      <c r="H80" s="120">
        <f>H81</f>
        <v>0</v>
      </c>
    </row>
    <row r="81" spans="3:8" s="116" customFormat="1" ht="18.75" customHeight="1" hidden="1">
      <c r="C81" s="9" t="s">
        <v>174</v>
      </c>
      <c r="D81" s="91" t="s">
        <v>590</v>
      </c>
      <c r="E81" s="91" t="s">
        <v>602</v>
      </c>
      <c r="F81" s="5" t="s">
        <v>175</v>
      </c>
      <c r="G81" s="4"/>
      <c r="H81" s="12">
        <f>H82</f>
        <v>0</v>
      </c>
    </row>
    <row r="82" spans="3:8" s="116" customFormat="1" ht="18.75" customHeight="1" hidden="1">
      <c r="C82" s="6" t="s">
        <v>10</v>
      </c>
      <c r="D82" s="91" t="s">
        <v>590</v>
      </c>
      <c r="E82" s="91" t="s">
        <v>602</v>
      </c>
      <c r="F82" s="5" t="s">
        <v>175</v>
      </c>
      <c r="G82" s="4" t="s">
        <v>6</v>
      </c>
      <c r="H82" s="12">
        <f>'приложение 5'!H175</f>
        <v>0</v>
      </c>
    </row>
    <row r="83" spans="3:8" s="116" customFormat="1" ht="19.5" customHeight="1" hidden="1">
      <c r="C83" s="15" t="s">
        <v>150</v>
      </c>
      <c r="D83" s="35" t="s">
        <v>590</v>
      </c>
      <c r="E83" s="35" t="s">
        <v>632</v>
      </c>
      <c r="F83" s="61"/>
      <c r="G83" s="7"/>
      <c r="H83" s="12">
        <f>H84</f>
        <v>0</v>
      </c>
    </row>
    <row r="84" spans="3:8" s="116" customFormat="1" ht="19.5" customHeight="1" hidden="1">
      <c r="C84" s="6" t="s">
        <v>315</v>
      </c>
      <c r="D84" s="38" t="s">
        <v>590</v>
      </c>
      <c r="E84" s="38" t="s">
        <v>632</v>
      </c>
      <c r="F84" s="61" t="s">
        <v>316</v>
      </c>
      <c r="G84" s="7"/>
      <c r="H84" s="12">
        <f>H85</f>
        <v>0</v>
      </c>
    </row>
    <row r="85" spans="3:8" s="116" customFormat="1" ht="19.5" customHeight="1" hidden="1">
      <c r="C85" s="6" t="s">
        <v>318</v>
      </c>
      <c r="D85" s="38" t="s">
        <v>590</v>
      </c>
      <c r="E85" s="38" t="s">
        <v>632</v>
      </c>
      <c r="F85" s="61" t="s">
        <v>317</v>
      </c>
      <c r="G85" s="7"/>
      <c r="H85" s="12">
        <f>H86</f>
        <v>0</v>
      </c>
    </row>
    <row r="86" spans="3:8" s="116" customFormat="1" ht="19.5" customHeight="1" hidden="1">
      <c r="C86" s="6" t="s">
        <v>151</v>
      </c>
      <c r="D86" s="38" t="s">
        <v>590</v>
      </c>
      <c r="E86" s="38" t="s">
        <v>632</v>
      </c>
      <c r="F86" s="61" t="s">
        <v>317</v>
      </c>
      <c r="G86" s="4" t="s">
        <v>152</v>
      </c>
      <c r="H86" s="12">
        <f>'приложение 5'!H179</f>
        <v>0</v>
      </c>
    </row>
    <row r="87" spans="3:9" s="116" customFormat="1" ht="12.75">
      <c r="C87" s="121" t="s">
        <v>629</v>
      </c>
      <c r="D87" s="118" t="s">
        <v>590</v>
      </c>
      <c r="E87" s="118" t="s">
        <v>663</v>
      </c>
      <c r="F87" s="92"/>
      <c r="G87" s="7"/>
      <c r="H87" s="125">
        <f>H88+H97+H102+H104+H108+H118+H127+H143+H115+H147+H154+H142+H134+H111</f>
        <v>31074.5</v>
      </c>
      <c r="I87" s="133"/>
    </row>
    <row r="88" spans="3:9" s="116" customFormat="1" ht="33.75" customHeight="1">
      <c r="C88" s="9" t="s">
        <v>343</v>
      </c>
      <c r="D88" s="91" t="s">
        <v>590</v>
      </c>
      <c r="E88" s="91" t="s">
        <v>663</v>
      </c>
      <c r="F88" s="5" t="s">
        <v>187</v>
      </c>
      <c r="G88" s="4"/>
      <c r="H88" s="124">
        <f>H89+H91+H93+H95</f>
        <v>290.6</v>
      </c>
      <c r="I88" s="133"/>
    </row>
    <row r="89" spans="3:9" s="116" customFormat="1" ht="21.75" customHeight="1">
      <c r="C89" s="9" t="s">
        <v>344</v>
      </c>
      <c r="D89" s="91" t="s">
        <v>590</v>
      </c>
      <c r="E89" s="91" t="s">
        <v>663</v>
      </c>
      <c r="F89" s="94" t="s">
        <v>188</v>
      </c>
      <c r="G89" s="4"/>
      <c r="H89" s="12">
        <f>H90</f>
        <v>82.4</v>
      </c>
      <c r="I89" s="133"/>
    </row>
    <row r="90" spans="3:9" s="116" customFormat="1" ht="16.5" customHeight="1">
      <c r="C90" s="132" t="s">
        <v>5</v>
      </c>
      <c r="D90" s="91" t="s">
        <v>590</v>
      </c>
      <c r="E90" s="91" t="s">
        <v>663</v>
      </c>
      <c r="F90" s="94" t="s">
        <v>188</v>
      </c>
      <c r="G90" s="4" t="s">
        <v>7</v>
      </c>
      <c r="H90" s="12">
        <f>'приложение 5'!H142</f>
        <v>82.4</v>
      </c>
      <c r="I90" s="133"/>
    </row>
    <row r="91" spans="3:8" s="116" customFormat="1" ht="34.5" customHeight="1" hidden="1">
      <c r="C91" s="9" t="s">
        <v>8</v>
      </c>
      <c r="D91" s="4" t="s">
        <v>590</v>
      </c>
      <c r="E91" s="4" t="s">
        <v>663</v>
      </c>
      <c r="F91" s="5" t="s">
        <v>433</v>
      </c>
      <c r="G91" s="4"/>
      <c r="H91" s="12">
        <f>H92</f>
        <v>0</v>
      </c>
    </row>
    <row r="92" spans="3:8" s="116" customFormat="1" ht="34.5" customHeight="1" hidden="1">
      <c r="C92" s="14" t="s">
        <v>48</v>
      </c>
      <c r="D92" s="4" t="s">
        <v>590</v>
      </c>
      <c r="E92" s="4" t="s">
        <v>663</v>
      </c>
      <c r="F92" s="5" t="s">
        <v>433</v>
      </c>
      <c r="G92" s="4" t="s">
        <v>9</v>
      </c>
      <c r="H92" s="12">
        <f>'приложение 5'!H200</f>
        <v>0</v>
      </c>
    </row>
    <row r="93" spans="3:8" s="116" customFormat="1" ht="27.75" customHeight="1">
      <c r="C93" s="9" t="s">
        <v>15</v>
      </c>
      <c r="D93" s="91" t="s">
        <v>590</v>
      </c>
      <c r="E93" s="91" t="s">
        <v>663</v>
      </c>
      <c r="F93" s="5" t="s">
        <v>210</v>
      </c>
      <c r="G93" s="4"/>
      <c r="H93" s="12">
        <f>H94</f>
        <v>67.8</v>
      </c>
    </row>
    <row r="94" spans="3:8" s="116" customFormat="1" ht="17.25" customHeight="1">
      <c r="C94" s="6" t="s">
        <v>569</v>
      </c>
      <c r="D94" s="91" t="s">
        <v>590</v>
      </c>
      <c r="E94" s="91" t="s">
        <v>663</v>
      </c>
      <c r="F94" s="5" t="s">
        <v>210</v>
      </c>
      <c r="G94" s="4" t="s">
        <v>570</v>
      </c>
      <c r="H94" s="12">
        <f>'приложение 5'!H500</f>
        <v>67.8</v>
      </c>
    </row>
    <row r="95" spans="3:8" s="116" customFormat="1" ht="38.25" customHeight="1">
      <c r="C95" s="9" t="s">
        <v>8</v>
      </c>
      <c r="D95" s="4" t="s">
        <v>590</v>
      </c>
      <c r="E95" s="4" t="s">
        <v>663</v>
      </c>
      <c r="F95" s="5" t="s">
        <v>204</v>
      </c>
      <c r="G95" s="4"/>
      <c r="H95" s="12">
        <f>H96</f>
        <v>140.4</v>
      </c>
    </row>
    <row r="96" spans="3:8" s="116" customFormat="1" ht="17.25" customHeight="1">
      <c r="C96" s="6" t="s">
        <v>569</v>
      </c>
      <c r="D96" s="4" t="s">
        <v>590</v>
      </c>
      <c r="E96" s="4" t="s">
        <v>663</v>
      </c>
      <c r="F96" s="5" t="s">
        <v>204</v>
      </c>
      <c r="G96" s="4" t="s">
        <v>570</v>
      </c>
      <c r="H96" s="12">
        <f>'приложение 5'!H502</f>
        <v>140.4</v>
      </c>
    </row>
    <row r="97" spans="3:9" s="116" customFormat="1" ht="16.5" customHeight="1">
      <c r="C97" s="6" t="s">
        <v>313</v>
      </c>
      <c r="D97" s="4" t="s">
        <v>590</v>
      </c>
      <c r="E97" s="4" t="s">
        <v>663</v>
      </c>
      <c r="F97" s="33" t="s">
        <v>312</v>
      </c>
      <c r="G97" s="4"/>
      <c r="H97" s="12">
        <f>H98</f>
        <v>2086.1</v>
      </c>
      <c r="I97" s="133"/>
    </row>
    <row r="98" spans="3:8" s="116" customFormat="1" ht="81.75" customHeight="1">
      <c r="C98" s="9" t="s">
        <v>354</v>
      </c>
      <c r="D98" s="4" t="s">
        <v>590</v>
      </c>
      <c r="E98" s="4" t="s">
        <v>663</v>
      </c>
      <c r="F98" s="33" t="s">
        <v>430</v>
      </c>
      <c r="G98" s="4"/>
      <c r="H98" s="12">
        <f>H99</f>
        <v>2086.1</v>
      </c>
    </row>
    <row r="99" spans="3:8" s="116" customFormat="1" ht="33.75" customHeight="1">
      <c r="C99" s="9" t="s">
        <v>35</v>
      </c>
      <c r="D99" s="4" t="s">
        <v>590</v>
      </c>
      <c r="E99" s="4" t="s">
        <v>663</v>
      </c>
      <c r="F99" s="33" t="s">
        <v>430</v>
      </c>
      <c r="G99" s="4"/>
      <c r="H99" s="12">
        <f>H100+H101</f>
        <v>2086.1</v>
      </c>
    </row>
    <row r="100" spans="3:8" s="116" customFormat="1" ht="18.75" customHeight="1">
      <c r="C100" s="50" t="s">
        <v>91</v>
      </c>
      <c r="D100" s="4" t="s">
        <v>590</v>
      </c>
      <c r="E100" s="4" t="s">
        <v>663</v>
      </c>
      <c r="F100" s="33" t="s">
        <v>430</v>
      </c>
      <c r="G100" s="4" t="s">
        <v>178</v>
      </c>
      <c r="H100" s="12">
        <f>'приложение 5'!H184</f>
        <v>1803.8</v>
      </c>
    </row>
    <row r="101" spans="3:8" s="116" customFormat="1" ht="29.25" customHeight="1">
      <c r="C101" s="6" t="s">
        <v>579</v>
      </c>
      <c r="D101" s="4" t="s">
        <v>590</v>
      </c>
      <c r="E101" s="4" t="s">
        <v>663</v>
      </c>
      <c r="F101" s="33" t="s">
        <v>430</v>
      </c>
      <c r="G101" s="4" t="s">
        <v>6</v>
      </c>
      <c r="H101" s="12">
        <f>'приложение 5'!H185</f>
        <v>282.3</v>
      </c>
    </row>
    <row r="102" spans="3:8" s="116" customFormat="1" ht="30.75" customHeight="1" hidden="1">
      <c r="C102" s="9" t="s">
        <v>171</v>
      </c>
      <c r="D102" s="4" t="s">
        <v>590</v>
      </c>
      <c r="E102" s="134" t="s">
        <v>663</v>
      </c>
      <c r="F102" s="5" t="s">
        <v>166</v>
      </c>
      <c r="G102" s="4"/>
      <c r="H102" s="12">
        <f>H103</f>
        <v>0</v>
      </c>
    </row>
    <row r="103" spans="3:8" s="116" customFormat="1" ht="28.5" customHeight="1" hidden="1">
      <c r="C103" s="6" t="s">
        <v>579</v>
      </c>
      <c r="D103" s="91" t="s">
        <v>590</v>
      </c>
      <c r="E103" s="135" t="s">
        <v>663</v>
      </c>
      <c r="F103" s="5" t="s">
        <v>166</v>
      </c>
      <c r="G103" s="4" t="s">
        <v>6</v>
      </c>
      <c r="H103" s="12">
        <f>'приложение 5'!H187</f>
        <v>0</v>
      </c>
    </row>
    <row r="104" spans="3:8" s="116" customFormat="1" ht="18" customHeight="1">
      <c r="C104" s="128" t="s">
        <v>179</v>
      </c>
      <c r="D104" s="4" t="s">
        <v>590</v>
      </c>
      <c r="E104" s="4" t="s">
        <v>663</v>
      </c>
      <c r="F104" s="5" t="s">
        <v>177</v>
      </c>
      <c r="G104" s="4"/>
      <c r="H104" s="12">
        <f>H105+H106+H107</f>
        <v>21337.3</v>
      </c>
    </row>
    <row r="105" spans="3:8" s="116" customFormat="1" ht="18" customHeight="1">
      <c r="C105" s="128" t="s">
        <v>91</v>
      </c>
      <c r="D105" s="4" t="s">
        <v>590</v>
      </c>
      <c r="E105" s="4" t="s">
        <v>663</v>
      </c>
      <c r="F105" s="5" t="s">
        <v>177</v>
      </c>
      <c r="G105" s="4" t="s">
        <v>178</v>
      </c>
      <c r="H105" s="12">
        <f>'приложение 5'!H189</f>
        <v>19937.2</v>
      </c>
    </row>
    <row r="106" spans="3:8" s="116" customFormat="1" ht="32.25" customHeight="1">
      <c r="C106" s="6" t="s">
        <v>579</v>
      </c>
      <c r="D106" s="4" t="s">
        <v>590</v>
      </c>
      <c r="E106" s="4" t="s">
        <v>663</v>
      </c>
      <c r="F106" s="5" t="s">
        <v>177</v>
      </c>
      <c r="G106" s="4" t="s">
        <v>6</v>
      </c>
      <c r="H106" s="12">
        <f>'приложение 5'!H190</f>
        <v>1129.6</v>
      </c>
    </row>
    <row r="107" spans="3:8" s="116" customFormat="1" ht="16.5" customHeight="1">
      <c r="C107" s="132" t="s">
        <v>5</v>
      </c>
      <c r="D107" s="4" t="s">
        <v>590</v>
      </c>
      <c r="E107" s="4" t="s">
        <v>663</v>
      </c>
      <c r="F107" s="5" t="s">
        <v>177</v>
      </c>
      <c r="G107" s="4" t="s">
        <v>7</v>
      </c>
      <c r="H107" s="12">
        <f>'приложение 5'!H191</f>
        <v>270.5</v>
      </c>
    </row>
    <row r="108" spans="3:8" s="116" customFormat="1" ht="18" customHeight="1">
      <c r="C108" s="6" t="s">
        <v>180</v>
      </c>
      <c r="D108" s="91" t="s">
        <v>590</v>
      </c>
      <c r="E108" s="135" t="s">
        <v>663</v>
      </c>
      <c r="F108" s="136" t="s">
        <v>181</v>
      </c>
      <c r="G108" s="4"/>
      <c r="H108" s="12">
        <f>H109+H110</f>
        <v>2335.9</v>
      </c>
    </row>
    <row r="109" spans="3:8" s="116" customFormat="1" ht="18" customHeight="1">
      <c r="C109" s="128" t="s">
        <v>91</v>
      </c>
      <c r="D109" s="91" t="s">
        <v>590</v>
      </c>
      <c r="E109" s="135" t="s">
        <v>663</v>
      </c>
      <c r="F109" s="136" t="s">
        <v>181</v>
      </c>
      <c r="G109" s="4" t="s">
        <v>178</v>
      </c>
      <c r="H109" s="12">
        <f>'приложение 5'!H193</f>
        <v>2255.4</v>
      </c>
    </row>
    <row r="110" spans="3:8" s="116" customFormat="1" ht="33" customHeight="1">
      <c r="C110" s="6" t="s">
        <v>579</v>
      </c>
      <c r="D110" s="91" t="s">
        <v>590</v>
      </c>
      <c r="E110" s="135" t="s">
        <v>663</v>
      </c>
      <c r="F110" s="136" t="s">
        <v>181</v>
      </c>
      <c r="G110" s="4" t="s">
        <v>6</v>
      </c>
      <c r="H110" s="12">
        <f>'приложение 5'!H194</f>
        <v>80.5</v>
      </c>
    </row>
    <row r="111" spans="3:8" s="116" customFormat="1" ht="21.75" customHeight="1">
      <c r="C111" s="50" t="s">
        <v>699</v>
      </c>
      <c r="D111" s="91" t="s">
        <v>590</v>
      </c>
      <c r="E111" s="135" t="s">
        <v>663</v>
      </c>
      <c r="F111" s="31" t="s">
        <v>698</v>
      </c>
      <c r="G111" s="34"/>
      <c r="H111" s="12">
        <f>H112+H113+H114</f>
        <v>2666.6</v>
      </c>
    </row>
    <row r="112" spans="3:8" s="116" customFormat="1" ht="24" customHeight="1">
      <c r="C112" s="50" t="s">
        <v>91</v>
      </c>
      <c r="D112" s="91" t="s">
        <v>590</v>
      </c>
      <c r="E112" s="135" t="s">
        <v>663</v>
      </c>
      <c r="F112" s="31" t="s">
        <v>698</v>
      </c>
      <c r="G112" s="34" t="s">
        <v>178</v>
      </c>
      <c r="H112" s="12">
        <f>'приложение 5'!H196</f>
        <v>2006.7</v>
      </c>
    </row>
    <row r="113" spans="3:8" s="116" customFormat="1" ht="33" customHeight="1">
      <c r="C113" s="6" t="s">
        <v>579</v>
      </c>
      <c r="D113" s="91" t="s">
        <v>590</v>
      </c>
      <c r="E113" s="135" t="s">
        <v>663</v>
      </c>
      <c r="F113" s="31" t="s">
        <v>698</v>
      </c>
      <c r="G113" s="34" t="s">
        <v>6</v>
      </c>
      <c r="H113" s="12">
        <f>'приложение 5'!H197</f>
        <v>655.8</v>
      </c>
    </row>
    <row r="114" spans="3:8" s="116" customFormat="1" ht="22.5" customHeight="1">
      <c r="C114" s="132" t="s">
        <v>5</v>
      </c>
      <c r="D114" s="91" t="s">
        <v>590</v>
      </c>
      <c r="E114" s="135" t="s">
        <v>663</v>
      </c>
      <c r="F114" s="31" t="s">
        <v>698</v>
      </c>
      <c r="G114" s="34" t="s">
        <v>7</v>
      </c>
      <c r="H114" s="12">
        <f>'приложение 5'!H198</f>
        <v>4.1</v>
      </c>
    </row>
    <row r="115" spans="3:8" s="116" customFormat="1" ht="36" customHeight="1" hidden="1">
      <c r="C115" s="6" t="s">
        <v>113</v>
      </c>
      <c r="D115" s="4" t="s">
        <v>590</v>
      </c>
      <c r="E115" s="4" t="s">
        <v>663</v>
      </c>
      <c r="F115" s="5" t="s">
        <v>111</v>
      </c>
      <c r="G115" s="4"/>
      <c r="H115" s="12">
        <f>H116+H117</f>
        <v>0</v>
      </c>
    </row>
    <row r="116" spans="3:8" s="116" customFormat="1" ht="36.75" customHeight="1" hidden="1">
      <c r="C116" s="6" t="s">
        <v>114</v>
      </c>
      <c r="D116" s="4" t="s">
        <v>590</v>
      </c>
      <c r="E116" s="4" t="s">
        <v>663</v>
      </c>
      <c r="F116" s="5" t="s">
        <v>111</v>
      </c>
      <c r="G116" s="4" t="s">
        <v>112</v>
      </c>
      <c r="H116" s="12">
        <f>'приложение 5'!H504</f>
        <v>0</v>
      </c>
    </row>
    <row r="117" spans="3:8" s="116" customFormat="1" ht="34.5" customHeight="1" hidden="1">
      <c r="C117" s="6" t="s">
        <v>114</v>
      </c>
      <c r="D117" s="4" t="s">
        <v>590</v>
      </c>
      <c r="E117" s="4" t="s">
        <v>663</v>
      </c>
      <c r="F117" s="5" t="s">
        <v>111</v>
      </c>
      <c r="G117" s="4" t="s">
        <v>7</v>
      </c>
      <c r="H117" s="12">
        <f>'приложение 5'!H505</f>
        <v>0</v>
      </c>
    </row>
    <row r="118" spans="3:8" s="116" customFormat="1" ht="35.25" customHeight="1">
      <c r="C118" s="18" t="s">
        <v>556</v>
      </c>
      <c r="D118" s="4" t="s">
        <v>590</v>
      </c>
      <c r="E118" s="4" t="s">
        <v>663</v>
      </c>
      <c r="F118" s="139" t="s">
        <v>515</v>
      </c>
      <c r="G118" s="4"/>
      <c r="H118" s="12">
        <f>H119+H124</f>
        <v>61</v>
      </c>
    </row>
    <row r="119" spans="3:8" s="116" customFormat="1" ht="50.25" customHeight="1">
      <c r="C119" s="6" t="s">
        <v>366</v>
      </c>
      <c r="D119" s="4" t="s">
        <v>590</v>
      </c>
      <c r="E119" s="4" t="s">
        <v>663</v>
      </c>
      <c r="F119" s="139" t="s">
        <v>558</v>
      </c>
      <c r="G119" s="4"/>
      <c r="H119" s="12">
        <f>H120+H122</f>
        <v>61</v>
      </c>
    </row>
    <row r="120" spans="3:8" s="116" customFormat="1" ht="28.5" customHeight="1">
      <c r="C120" s="6" t="s">
        <v>560</v>
      </c>
      <c r="D120" s="4" t="s">
        <v>590</v>
      </c>
      <c r="E120" s="4" t="s">
        <v>663</v>
      </c>
      <c r="F120" s="139" t="s">
        <v>561</v>
      </c>
      <c r="G120" s="4"/>
      <c r="H120" s="124">
        <f>H121</f>
        <v>0</v>
      </c>
    </row>
    <row r="121" spans="3:8" s="116" customFormat="1" ht="27.75" customHeight="1">
      <c r="C121" s="6" t="s">
        <v>579</v>
      </c>
      <c r="D121" s="4" t="s">
        <v>590</v>
      </c>
      <c r="E121" s="4" t="s">
        <v>663</v>
      </c>
      <c r="F121" s="139" t="s">
        <v>562</v>
      </c>
      <c r="G121" s="4" t="s">
        <v>6</v>
      </c>
      <c r="H121" s="124">
        <f>'приложение 5'!H207</f>
        <v>0</v>
      </c>
    </row>
    <row r="122" spans="3:8" s="116" customFormat="1" ht="33.75" customHeight="1">
      <c r="C122" s="6" t="s">
        <v>557</v>
      </c>
      <c r="D122" s="4" t="s">
        <v>590</v>
      </c>
      <c r="E122" s="4" t="s">
        <v>663</v>
      </c>
      <c r="F122" s="139" t="s">
        <v>559</v>
      </c>
      <c r="G122" s="4"/>
      <c r="H122" s="124">
        <f>H123</f>
        <v>61</v>
      </c>
    </row>
    <row r="123" spans="3:8" s="116" customFormat="1" ht="30.75" customHeight="1">
      <c r="C123" s="6" t="s">
        <v>579</v>
      </c>
      <c r="D123" s="4" t="s">
        <v>590</v>
      </c>
      <c r="E123" s="4" t="s">
        <v>663</v>
      </c>
      <c r="F123" s="139" t="s">
        <v>559</v>
      </c>
      <c r="G123" s="4" t="s">
        <v>6</v>
      </c>
      <c r="H123" s="124">
        <f>'приложение 5'!H209</f>
        <v>61</v>
      </c>
    </row>
    <row r="124" spans="3:8" s="116" customFormat="1" ht="39.75" customHeight="1" hidden="1">
      <c r="C124" s="6" t="s">
        <v>355</v>
      </c>
      <c r="D124" s="4" t="s">
        <v>590</v>
      </c>
      <c r="E124" s="4" t="s">
        <v>663</v>
      </c>
      <c r="F124" s="139" t="s">
        <v>280</v>
      </c>
      <c r="G124" s="4"/>
      <c r="H124" s="124">
        <f>H125</f>
        <v>0</v>
      </c>
    </row>
    <row r="125" spans="3:8" s="116" customFormat="1" ht="37.5" customHeight="1" hidden="1">
      <c r="C125" s="6" t="s">
        <v>563</v>
      </c>
      <c r="D125" s="4" t="s">
        <v>590</v>
      </c>
      <c r="E125" s="4" t="s">
        <v>663</v>
      </c>
      <c r="F125" s="139" t="s">
        <v>281</v>
      </c>
      <c r="G125" s="4"/>
      <c r="H125" s="124">
        <f>H126</f>
        <v>0</v>
      </c>
    </row>
    <row r="126" spans="3:8" s="116" customFormat="1" ht="30.75" customHeight="1" hidden="1">
      <c r="C126" s="6" t="s">
        <v>579</v>
      </c>
      <c r="D126" s="4" t="s">
        <v>590</v>
      </c>
      <c r="E126" s="4" t="s">
        <v>663</v>
      </c>
      <c r="F126" s="139" t="s">
        <v>281</v>
      </c>
      <c r="G126" s="4" t="s">
        <v>6</v>
      </c>
      <c r="H126" s="124">
        <f>'приложение 5'!H212</f>
        <v>0</v>
      </c>
    </row>
    <row r="127" spans="3:8" s="116" customFormat="1" ht="50.25" customHeight="1">
      <c r="C127" s="18" t="s">
        <v>530</v>
      </c>
      <c r="D127" s="4" t="s">
        <v>590</v>
      </c>
      <c r="E127" s="4" t="s">
        <v>663</v>
      </c>
      <c r="F127" s="94" t="s">
        <v>531</v>
      </c>
      <c r="G127" s="4"/>
      <c r="H127" s="12">
        <f>H128+H131</f>
        <v>1434</v>
      </c>
    </row>
    <row r="128" spans="3:8" s="116" customFormat="1" ht="45.75" customHeight="1">
      <c r="C128" s="9" t="s">
        <v>356</v>
      </c>
      <c r="D128" s="4" t="s">
        <v>590</v>
      </c>
      <c r="E128" s="4" t="s">
        <v>663</v>
      </c>
      <c r="F128" s="94" t="s">
        <v>532</v>
      </c>
      <c r="G128" s="4"/>
      <c r="H128" s="124">
        <f>H129</f>
        <v>100</v>
      </c>
    </row>
    <row r="129" spans="3:8" s="116" customFormat="1" ht="27.75" customHeight="1">
      <c r="C129" s="18" t="s">
        <v>77</v>
      </c>
      <c r="D129" s="4" t="s">
        <v>590</v>
      </c>
      <c r="E129" s="4" t="s">
        <v>663</v>
      </c>
      <c r="F129" s="94" t="s">
        <v>78</v>
      </c>
      <c r="G129" s="4"/>
      <c r="H129" s="12">
        <f>H130</f>
        <v>100</v>
      </c>
    </row>
    <row r="130" spans="3:8" s="116" customFormat="1" ht="34.5" customHeight="1">
      <c r="C130" s="6" t="s">
        <v>579</v>
      </c>
      <c r="D130" s="4" t="s">
        <v>590</v>
      </c>
      <c r="E130" s="4" t="s">
        <v>663</v>
      </c>
      <c r="F130" s="94" t="s">
        <v>78</v>
      </c>
      <c r="G130" s="4" t="s">
        <v>6</v>
      </c>
      <c r="H130" s="12">
        <f>'приложение 5'!H216</f>
        <v>100</v>
      </c>
    </row>
    <row r="131" spans="3:8" s="116" customFormat="1" ht="46.5" customHeight="1">
      <c r="C131" s="11" t="s">
        <v>461</v>
      </c>
      <c r="D131" s="34" t="s">
        <v>590</v>
      </c>
      <c r="E131" s="34" t="s">
        <v>663</v>
      </c>
      <c r="F131" s="94" t="s">
        <v>462</v>
      </c>
      <c r="G131" s="34"/>
      <c r="H131" s="12">
        <f>H132</f>
        <v>1334</v>
      </c>
    </row>
    <row r="132" spans="3:8" s="116" customFormat="1" ht="42" customHeight="1">
      <c r="C132" s="11" t="s">
        <v>480</v>
      </c>
      <c r="D132" s="34" t="s">
        <v>590</v>
      </c>
      <c r="E132" s="34" t="s">
        <v>663</v>
      </c>
      <c r="F132" s="155" t="s">
        <v>689</v>
      </c>
      <c r="G132" s="34"/>
      <c r="H132" s="12">
        <f>H133</f>
        <v>1334</v>
      </c>
    </row>
    <row r="133" spans="3:8" s="116" customFormat="1" ht="34.5" customHeight="1">
      <c r="C133" s="6" t="s">
        <v>579</v>
      </c>
      <c r="D133" s="34" t="s">
        <v>590</v>
      </c>
      <c r="E133" s="34" t="s">
        <v>663</v>
      </c>
      <c r="F133" s="155" t="s">
        <v>689</v>
      </c>
      <c r="G133" s="34" t="s">
        <v>6</v>
      </c>
      <c r="H133" s="12">
        <f>'приложение 5'!H219</f>
        <v>1334</v>
      </c>
    </row>
    <row r="134" spans="3:8" s="116" customFormat="1" ht="48" customHeight="1" hidden="1">
      <c r="C134" s="53" t="s">
        <v>293</v>
      </c>
      <c r="D134" s="4" t="s">
        <v>590</v>
      </c>
      <c r="E134" s="4" t="s">
        <v>663</v>
      </c>
      <c r="F134" s="48" t="s">
        <v>192</v>
      </c>
      <c r="G134" s="4"/>
      <c r="H134" s="12">
        <f>H135</f>
        <v>0</v>
      </c>
    </row>
    <row r="135" spans="3:8" s="116" customFormat="1" ht="35.25" customHeight="1" hidden="1">
      <c r="C135" s="13" t="s">
        <v>292</v>
      </c>
      <c r="D135" s="4" t="s">
        <v>590</v>
      </c>
      <c r="E135" s="4" t="s">
        <v>663</v>
      </c>
      <c r="F135" s="48" t="s">
        <v>295</v>
      </c>
      <c r="G135" s="33"/>
      <c r="H135" s="12">
        <f>H136+H138</f>
        <v>0</v>
      </c>
    </row>
    <row r="136" spans="3:8" s="116" customFormat="1" ht="35.25" customHeight="1" hidden="1">
      <c r="C136" s="13" t="s">
        <v>377</v>
      </c>
      <c r="D136" s="4" t="s">
        <v>590</v>
      </c>
      <c r="E136" s="4" t="s">
        <v>663</v>
      </c>
      <c r="F136" s="48" t="s">
        <v>378</v>
      </c>
      <c r="G136" s="33"/>
      <c r="H136" s="12">
        <f>H137</f>
        <v>0</v>
      </c>
    </row>
    <row r="137" spans="3:8" s="116" customFormat="1" ht="35.25" customHeight="1" hidden="1">
      <c r="C137" s="6" t="s">
        <v>579</v>
      </c>
      <c r="D137" s="4" t="s">
        <v>590</v>
      </c>
      <c r="E137" s="4" t="s">
        <v>663</v>
      </c>
      <c r="F137" s="48" t="s">
        <v>378</v>
      </c>
      <c r="G137" s="48">
        <v>240</v>
      </c>
      <c r="H137" s="12">
        <f>'приложение 5'!H340</f>
        <v>0</v>
      </c>
    </row>
    <row r="138" spans="3:8" s="116" customFormat="1" ht="35.25" customHeight="1" hidden="1">
      <c r="C138" s="6" t="s">
        <v>380</v>
      </c>
      <c r="D138" s="4" t="s">
        <v>590</v>
      </c>
      <c r="E138" s="4" t="s">
        <v>663</v>
      </c>
      <c r="F138" s="48" t="s">
        <v>379</v>
      </c>
      <c r="G138" s="64"/>
      <c r="H138" s="12">
        <f>H139</f>
        <v>0</v>
      </c>
    </row>
    <row r="139" spans="3:8" s="116" customFormat="1" ht="35.25" customHeight="1" hidden="1">
      <c r="C139" s="6" t="s">
        <v>579</v>
      </c>
      <c r="D139" s="4" t="s">
        <v>590</v>
      </c>
      <c r="E139" s="4" t="s">
        <v>663</v>
      </c>
      <c r="F139" s="48" t="s">
        <v>379</v>
      </c>
      <c r="G139" s="48">
        <v>240</v>
      </c>
      <c r="H139" s="12">
        <f>'приложение 5'!H342</f>
        <v>0</v>
      </c>
    </row>
    <row r="140" spans="3:8" ht="37.5" customHeight="1" hidden="1">
      <c r="C140" s="81" t="s">
        <v>297</v>
      </c>
      <c r="D140" s="114" t="s">
        <v>590</v>
      </c>
      <c r="E140" s="114" t="s">
        <v>663</v>
      </c>
      <c r="F140" s="115" t="s">
        <v>134</v>
      </c>
      <c r="G140" s="114"/>
      <c r="H140" s="140">
        <f>H141</f>
        <v>0</v>
      </c>
    </row>
    <row r="141" spans="3:8" ht="37.5" customHeight="1" hidden="1">
      <c r="C141" s="81" t="s">
        <v>135</v>
      </c>
      <c r="D141" s="114" t="s">
        <v>590</v>
      </c>
      <c r="E141" s="114" t="s">
        <v>663</v>
      </c>
      <c r="F141" s="115" t="s">
        <v>136</v>
      </c>
      <c r="G141" s="114"/>
      <c r="H141" s="140">
        <f>H142</f>
        <v>0</v>
      </c>
    </row>
    <row r="142" spans="3:8" ht="37.5" customHeight="1" hidden="1">
      <c r="C142" s="6" t="s">
        <v>579</v>
      </c>
      <c r="D142" s="114" t="s">
        <v>590</v>
      </c>
      <c r="E142" s="114" t="s">
        <v>663</v>
      </c>
      <c r="F142" s="115" t="s">
        <v>137</v>
      </c>
      <c r="G142" s="114" t="s">
        <v>6</v>
      </c>
      <c r="H142" s="140">
        <f>'приложение 5'!H203</f>
        <v>0</v>
      </c>
    </row>
    <row r="143" spans="3:8" s="116" customFormat="1" ht="56.25" customHeight="1" hidden="1">
      <c r="C143" s="6" t="s">
        <v>92</v>
      </c>
      <c r="D143" s="4" t="s">
        <v>590</v>
      </c>
      <c r="E143" s="4" t="s">
        <v>663</v>
      </c>
      <c r="F143" s="5" t="s">
        <v>93</v>
      </c>
      <c r="G143" s="4"/>
      <c r="H143" s="12">
        <f>H144</f>
        <v>0</v>
      </c>
    </row>
    <row r="144" spans="3:8" s="116" customFormat="1" ht="57.75" customHeight="1" hidden="1">
      <c r="C144" s="6" t="s">
        <v>357</v>
      </c>
      <c r="D144" s="4" t="s">
        <v>590</v>
      </c>
      <c r="E144" s="4" t="s">
        <v>663</v>
      </c>
      <c r="F144" s="5" t="s">
        <v>94</v>
      </c>
      <c r="G144" s="4"/>
      <c r="H144" s="12">
        <f>H145</f>
        <v>0</v>
      </c>
    </row>
    <row r="145" spans="3:8" s="116" customFormat="1" ht="18" customHeight="1" hidden="1">
      <c r="C145" s="6" t="s">
        <v>358</v>
      </c>
      <c r="D145" s="91" t="s">
        <v>590</v>
      </c>
      <c r="E145" s="91" t="s">
        <v>663</v>
      </c>
      <c r="F145" s="94" t="s">
        <v>95</v>
      </c>
      <c r="G145" s="91"/>
      <c r="H145" s="12">
        <f>H146</f>
        <v>0</v>
      </c>
    </row>
    <row r="146" spans="3:8" s="116" customFormat="1" ht="28.5" customHeight="1" hidden="1">
      <c r="C146" s="6" t="s">
        <v>579</v>
      </c>
      <c r="D146" s="91" t="s">
        <v>590</v>
      </c>
      <c r="E146" s="91" t="s">
        <v>663</v>
      </c>
      <c r="F146" s="94" t="s">
        <v>95</v>
      </c>
      <c r="G146" s="91" t="s">
        <v>6</v>
      </c>
      <c r="H146" s="12">
        <f>'приложение 5'!H223</f>
        <v>0</v>
      </c>
    </row>
    <row r="147" spans="3:8" s="116" customFormat="1" ht="53.25" customHeight="1">
      <c r="C147" s="6" t="s">
        <v>157</v>
      </c>
      <c r="D147" s="91" t="s">
        <v>590</v>
      </c>
      <c r="E147" s="91" t="s">
        <v>663</v>
      </c>
      <c r="F147" s="141" t="s">
        <v>546</v>
      </c>
      <c r="G147" s="4"/>
      <c r="H147" s="12">
        <f>H148+H151</f>
        <v>518</v>
      </c>
    </row>
    <row r="148" spans="3:8" s="116" customFormat="1" ht="54" customHeight="1">
      <c r="C148" s="132" t="s">
        <v>96</v>
      </c>
      <c r="D148" s="91" t="s">
        <v>590</v>
      </c>
      <c r="E148" s="91" t="s">
        <v>663</v>
      </c>
      <c r="F148" s="141" t="s">
        <v>99</v>
      </c>
      <c r="G148" s="4"/>
      <c r="H148" s="12">
        <f>H149</f>
        <v>500</v>
      </c>
    </row>
    <row r="149" spans="3:8" s="116" customFormat="1" ht="33.75" customHeight="1">
      <c r="C149" s="51" t="s">
        <v>434</v>
      </c>
      <c r="D149" s="91" t="s">
        <v>590</v>
      </c>
      <c r="E149" s="91" t="s">
        <v>663</v>
      </c>
      <c r="F149" s="141" t="s">
        <v>117</v>
      </c>
      <c r="G149" s="4"/>
      <c r="H149" s="12">
        <f>H150</f>
        <v>500</v>
      </c>
    </row>
    <row r="150" spans="3:8" s="116" customFormat="1" ht="25.5" customHeight="1">
      <c r="C150" s="6" t="s">
        <v>579</v>
      </c>
      <c r="D150" s="91" t="s">
        <v>590</v>
      </c>
      <c r="E150" s="91" t="s">
        <v>663</v>
      </c>
      <c r="F150" s="141" t="s">
        <v>117</v>
      </c>
      <c r="G150" s="4" t="s">
        <v>6</v>
      </c>
      <c r="H150" s="12">
        <f>'приложение 5'!H227</f>
        <v>500</v>
      </c>
    </row>
    <row r="151" spans="3:8" ht="36" customHeight="1">
      <c r="C151" s="11" t="s">
        <v>289</v>
      </c>
      <c r="D151" s="114" t="s">
        <v>590</v>
      </c>
      <c r="E151" s="114" t="s">
        <v>663</v>
      </c>
      <c r="F151" s="112"/>
      <c r="G151" s="114"/>
      <c r="H151" s="140">
        <f>H152</f>
        <v>18</v>
      </c>
    </row>
    <row r="152" spans="3:8" ht="18" customHeight="1">
      <c r="C152" s="11" t="s">
        <v>435</v>
      </c>
      <c r="D152" s="114" t="s">
        <v>590</v>
      </c>
      <c r="E152" s="114" t="s">
        <v>663</v>
      </c>
      <c r="F152" s="142" t="s">
        <v>290</v>
      </c>
      <c r="G152" s="114"/>
      <c r="H152" s="140">
        <f>H153</f>
        <v>18</v>
      </c>
    </row>
    <row r="153" spans="3:8" ht="31.5" customHeight="1">
      <c r="C153" s="6" t="s">
        <v>579</v>
      </c>
      <c r="D153" s="143" t="s">
        <v>590</v>
      </c>
      <c r="E153" s="143" t="s">
        <v>663</v>
      </c>
      <c r="F153" s="144" t="s">
        <v>290</v>
      </c>
      <c r="G153" s="114" t="s">
        <v>6</v>
      </c>
      <c r="H153" s="140">
        <f>'приложение 5'!H230</f>
        <v>18</v>
      </c>
    </row>
    <row r="154" spans="3:8" s="116" customFormat="1" ht="54.75" customHeight="1">
      <c r="C154" s="18" t="s">
        <v>279</v>
      </c>
      <c r="D154" s="91" t="s">
        <v>590</v>
      </c>
      <c r="E154" s="91" t="s">
        <v>663</v>
      </c>
      <c r="F154" s="94" t="s">
        <v>495</v>
      </c>
      <c r="G154" s="4"/>
      <c r="H154" s="12">
        <f>H155</f>
        <v>345</v>
      </c>
    </row>
    <row r="155" spans="3:8" s="116" customFormat="1" ht="44.25" customHeight="1">
      <c r="C155" s="50" t="s">
        <v>373</v>
      </c>
      <c r="D155" s="91" t="s">
        <v>590</v>
      </c>
      <c r="E155" s="91" t="s">
        <v>663</v>
      </c>
      <c r="F155" s="94" t="s">
        <v>496</v>
      </c>
      <c r="G155" s="5"/>
      <c r="H155" s="12">
        <f>H156+H159+H161</f>
        <v>345</v>
      </c>
    </row>
    <row r="156" spans="3:8" s="116" customFormat="1" ht="28.5" customHeight="1">
      <c r="C156" s="18" t="s">
        <v>374</v>
      </c>
      <c r="D156" s="91" t="s">
        <v>590</v>
      </c>
      <c r="E156" s="91" t="s">
        <v>663</v>
      </c>
      <c r="F156" s="94" t="s">
        <v>497</v>
      </c>
      <c r="G156" s="5"/>
      <c r="H156" s="124">
        <f>H157</f>
        <v>25</v>
      </c>
    </row>
    <row r="157" spans="3:8" s="116" customFormat="1" ht="66" customHeight="1">
      <c r="C157" s="146" t="s">
        <v>226</v>
      </c>
      <c r="D157" s="91" t="s">
        <v>590</v>
      </c>
      <c r="E157" s="91" t="s">
        <v>663</v>
      </c>
      <c r="F157" s="94" t="s">
        <v>498</v>
      </c>
      <c r="G157" s="5"/>
      <c r="H157" s="125">
        <f>H158</f>
        <v>25</v>
      </c>
    </row>
    <row r="158" spans="3:8" s="116" customFormat="1" ht="33" customHeight="1">
      <c r="C158" s="6" t="s">
        <v>579</v>
      </c>
      <c r="D158" s="91" t="s">
        <v>590</v>
      </c>
      <c r="E158" s="91" t="s">
        <v>663</v>
      </c>
      <c r="F158" s="94" t="s">
        <v>498</v>
      </c>
      <c r="G158" s="4" t="s">
        <v>6</v>
      </c>
      <c r="H158" s="124">
        <f>'приложение 5'!H347</f>
        <v>25</v>
      </c>
    </row>
    <row r="159" spans="3:8" s="116" customFormat="1" ht="47.25" customHeight="1">
      <c r="C159" s="18" t="s">
        <v>375</v>
      </c>
      <c r="D159" s="91" t="s">
        <v>590</v>
      </c>
      <c r="E159" s="91" t="s">
        <v>663</v>
      </c>
      <c r="F159" s="94" t="s">
        <v>499</v>
      </c>
      <c r="G159" s="4"/>
      <c r="H159" s="124">
        <f>H160</f>
        <v>240</v>
      </c>
    </row>
    <row r="160" spans="3:8" s="116" customFormat="1" ht="33.75" customHeight="1">
      <c r="C160" s="6" t="s">
        <v>579</v>
      </c>
      <c r="D160" s="91" t="s">
        <v>590</v>
      </c>
      <c r="E160" s="91" t="s">
        <v>663</v>
      </c>
      <c r="F160" s="94" t="s">
        <v>500</v>
      </c>
      <c r="G160" s="4" t="s">
        <v>6</v>
      </c>
      <c r="H160" s="12">
        <f>'приложение 5'!H349</f>
        <v>240</v>
      </c>
    </row>
    <row r="161" spans="3:8" s="116" customFormat="1" ht="49.5" customHeight="1">
      <c r="C161" s="18" t="s">
        <v>376</v>
      </c>
      <c r="D161" s="91" t="s">
        <v>590</v>
      </c>
      <c r="E161" s="91" t="s">
        <v>663</v>
      </c>
      <c r="F161" s="94" t="s">
        <v>501</v>
      </c>
      <c r="G161" s="4"/>
      <c r="H161" s="159">
        <f>H162</f>
        <v>80</v>
      </c>
    </row>
    <row r="162" spans="3:8" s="116" customFormat="1" ht="31.5" customHeight="1">
      <c r="C162" s="6" t="s">
        <v>579</v>
      </c>
      <c r="D162" s="91" t="s">
        <v>590</v>
      </c>
      <c r="E162" s="91" t="s">
        <v>663</v>
      </c>
      <c r="F162" s="94" t="s">
        <v>502</v>
      </c>
      <c r="G162" s="5">
        <v>240</v>
      </c>
      <c r="H162" s="147">
        <f>'приложение 5'!H351</f>
        <v>80</v>
      </c>
    </row>
    <row r="163" spans="3:8" s="116" customFormat="1" ht="33" customHeight="1">
      <c r="C163" s="8" t="s">
        <v>637</v>
      </c>
      <c r="D163" s="118" t="s">
        <v>592</v>
      </c>
      <c r="E163" s="118"/>
      <c r="F163" s="94"/>
      <c r="G163" s="4"/>
      <c r="H163" s="125">
        <f>H164+H168</f>
        <v>1514.9</v>
      </c>
    </row>
    <row r="164" spans="3:8" s="123" customFormat="1" ht="34.5" customHeight="1">
      <c r="C164" s="8" t="s">
        <v>659</v>
      </c>
      <c r="D164" s="7" t="s">
        <v>592</v>
      </c>
      <c r="E164" s="7" t="s">
        <v>605</v>
      </c>
      <c r="F164" s="119"/>
      <c r="G164" s="7"/>
      <c r="H164" s="125">
        <f>H165</f>
        <v>1432.5</v>
      </c>
    </row>
    <row r="165" spans="3:8" s="116" customFormat="1" ht="21.75" customHeight="1">
      <c r="C165" s="6" t="s">
        <v>436</v>
      </c>
      <c r="D165" s="91" t="s">
        <v>592</v>
      </c>
      <c r="E165" s="91" t="s">
        <v>605</v>
      </c>
      <c r="F165" s="94" t="s">
        <v>177</v>
      </c>
      <c r="G165" s="94"/>
      <c r="H165" s="124">
        <f>H166+H167</f>
        <v>1432.5</v>
      </c>
    </row>
    <row r="166" spans="3:8" s="116" customFormat="1" ht="16.5" customHeight="1">
      <c r="C166" s="128" t="s">
        <v>91</v>
      </c>
      <c r="D166" s="91" t="s">
        <v>592</v>
      </c>
      <c r="E166" s="91" t="s">
        <v>605</v>
      </c>
      <c r="F166" s="94" t="s">
        <v>177</v>
      </c>
      <c r="G166" s="94">
        <v>110</v>
      </c>
      <c r="H166" s="148">
        <f>'приложение 5'!H234</f>
        <v>1327.9</v>
      </c>
    </row>
    <row r="167" spans="3:8" s="116" customFormat="1" ht="27.75" customHeight="1">
      <c r="C167" s="6" t="s">
        <v>579</v>
      </c>
      <c r="D167" s="91" t="s">
        <v>592</v>
      </c>
      <c r="E167" s="91" t="s">
        <v>605</v>
      </c>
      <c r="F167" s="94" t="s">
        <v>177</v>
      </c>
      <c r="G167" s="94">
        <v>240</v>
      </c>
      <c r="H167" s="148">
        <f>'приложение 5'!H235</f>
        <v>104.6</v>
      </c>
    </row>
    <row r="168" spans="3:8" s="116" customFormat="1" ht="36" customHeight="1">
      <c r="C168" s="149" t="s">
        <v>677</v>
      </c>
      <c r="D168" s="118" t="s">
        <v>592</v>
      </c>
      <c r="E168" s="118" t="s">
        <v>678</v>
      </c>
      <c r="F168" s="94"/>
      <c r="G168" s="91"/>
      <c r="H168" s="125">
        <f>H169</f>
        <v>82.4</v>
      </c>
    </row>
    <row r="169" spans="3:8" s="116" customFormat="1" ht="48" customHeight="1">
      <c r="C169" s="180" t="s">
        <v>155</v>
      </c>
      <c r="D169" s="4" t="s">
        <v>592</v>
      </c>
      <c r="E169" s="4" t="s">
        <v>678</v>
      </c>
      <c r="F169" s="94" t="s">
        <v>200</v>
      </c>
      <c r="G169" s="4"/>
      <c r="H169" s="124">
        <f>H170+H180</f>
        <v>82.4</v>
      </c>
    </row>
    <row r="170" spans="3:8" s="116" customFormat="1" ht="28.5" customHeight="1">
      <c r="C170" s="203" t="s">
        <v>337</v>
      </c>
      <c r="D170" s="4" t="s">
        <v>592</v>
      </c>
      <c r="E170" s="4" t="s">
        <v>678</v>
      </c>
      <c r="F170" s="94" t="s">
        <v>539</v>
      </c>
      <c r="G170" s="4"/>
      <c r="H170" s="124">
        <f>H171+H174+H177</f>
        <v>75</v>
      </c>
    </row>
    <row r="171" spans="3:8" s="116" customFormat="1" ht="21.75" customHeight="1" hidden="1">
      <c r="C171" s="50" t="s">
        <v>359</v>
      </c>
      <c r="D171" s="4" t="s">
        <v>592</v>
      </c>
      <c r="E171" s="4" t="s">
        <v>678</v>
      </c>
      <c r="F171" s="94" t="s">
        <v>82</v>
      </c>
      <c r="G171" s="4"/>
      <c r="H171" s="124">
        <f>H172</f>
        <v>0</v>
      </c>
    </row>
    <row r="172" spans="3:8" s="116" customFormat="1" ht="31.5" customHeight="1" hidden="1">
      <c r="C172" s="18" t="s">
        <v>205</v>
      </c>
      <c r="D172" s="4" t="s">
        <v>592</v>
      </c>
      <c r="E172" s="4" t="s">
        <v>678</v>
      </c>
      <c r="F172" s="94" t="s">
        <v>206</v>
      </c>
      <c r="G172" s="4"/>
      <c r="H172" s="124">
        <f>H173</f>
        <v>0</v>
      </c>
    </row>
    <row r="173" spans="3:8" s="116" customFormat="1" ht="31.5" customHeight="1" hidden="1">
      <c r="C173" s="6" t="s">
        <v>579</v>
      </c>
      <c r="D173" s="4" t="s">
        <v>592</v>
      </c>
      <c r="E173" s="4" t="s">
        <v>678</v>
      </c>
      <c r="F173" s="94" t="s">
        <v>206</v>
      </c>
      <c r="G173" s="4" t="s">
        <v>6</v>
      </c>
      <c r="H173" s="124">
        <f>'приложение 5'!H241</f>
        <v>0</v>
      </c>
    </row>
    <row r="174" spans="3:8" s="116" customFormat="1" ht="45.75" customHeight="1">
      <c r="C174" s="9" t="s">
        <v>360</v>
      </c>
      <c r="D174" s="4" t="s">
        <v>592</v>
      </c>
      <c r="E174" s="4" t="s">
        <v>678</v>
      </c>
      <c r="F174" s="94" t="s">
        <v>544</v>
      </c>
      <c r="G174" s="4"/>
      <c r="H174" s="124">
        <f>H175</f>
        <v>47.4</v>
      </c>
    </row>
    <row r="175" spans="3:8" s="116" customFormat="1" ht="33.75" customHeight="1">
      <c r="C175" s="9" t="s">
        <v>83</v>
      </c>
      <c r="D175" s="4" t="s">
        <v>592</v>
      </c>
      <c r="E175" s="4" t="s">
        <v>678</v>
      </c>
      <c r="F175" s="94" t="s">
        <v>196</v>
      </c>
      <c r="G175" s="4"/>
      <c r="H175" s="124">
        <f>H176</f>
        <v>47.4</v>
      </c>
    </row>
    <row r="176" spans="3:8" s="116" customFormat="1" ht="34.5" customHeight="1">
      <c r="C176" s="6" t="s">
        <v>579</v>
      </c>
      <c r="D176" s="91" t="s">
        <v>592</v>
      </c>
      <c r="E176" s="91" t="s">
        <v>678</v>
      </c>
      <c r="F176" s="94" t="s">
        <v>196</v>
      </c>
      <c r="G176" s="4" t="s">
        <v>6</v>
      </c>
      <c r="H176" s="124">
        <f>'приложение 5'!H244</f>
        <v>47.4</v>
      </c>
    </row>
    <row r="177" spans="3:8" s="116" customFormat="1" ht="32.25" customHeight="1">
      <c r="C177" s="146" t="s">
        <v>437</v>
      </c>
      <c r="D177" s="114" t="s">
        <v>592</v>
      </c>
      <c r="E177" s="114" t="s">
        <v>678</v>
      </c>
      <c r="F177" s="139" t="s">
        <v>537</v>
      </c>
      <c r="G177" s="4"/>
      <c r="H177" s="124">
        <f>H178</f>
        <v>27.6</v>
      </c>
    </row>
    <row r="178" spans="3:8" s="116" customFormat="1" ht="25.5" customHeight="1">
      <c r="C178" s="6" t="s">
        <v>158</v>
      </c>
      <c r="D178" s="114" t="s">
        <v>592</v>
      </c>
      <c r="E178" s="114" t="s">
        <v>678</v>
      </c>
      <c r="F178" s="139" t="s">
        <v>538</v>
      </c>
      <c r="G178" s="4"/>
      <c r="H178" s="124">
        <f>H179</f>
        <v>27.6</v>
      </c>
    </row>
    <row r="179" spans="3:8" s="116" customFormat="1" ht="21.75" customHeight="1">
      <c r="C179" s="6" t="s">
        <v>569</v>
      </c>
      <c r="D179" s="114" t="s">
        <v>592</v>
      </c>
      <c r="E179" s="114" t="s">
        <v>678</v>
      </c>
      <c r="F179" s="139" t="s">
        <v>538</v>
      </c>
      <c r="G179" s="4" t="s">
        <v>570</v>
      </c>
      <c r="H179" s="124">
        <f>'приложение 5'!H511</f>
        <v>27.6</v>
      </c>
    </row>
    <row r="180" spans="3:8" s="116" customFormat="1" ht="39.75" customHeight="1">
      <c r="C180" s="50" t="s">
        <v>401</v>
      </c>
      <c r="D180" s="114" t="s">
        <v>592</v>
      </c>
      <c r="E180" s="114" t="s">
        <v>678</v>
      </c>
      <c r="F180" s="39" t="s">
        <v>402</v>
      </c>
      <c r="G180" s="33"/>
      <c r="H180" s="124">
        <f>H181</f>
        <v>7.4</v>
      </c>
    </row>
    <row r="181" spans="3:8" s="116" customFormat="1" ht="61.5" customHeight="1">
      <c r="C181" s="50" t="s">
        <v>438</v>
      </c>
      <c r="D181" s="114" t="s">
        <v>592</v>
      </c>
      <c r="E181" s="114" t="s">
        <v>678</v>
      </c>
      <c r="F181" s="39" t="s">
        <v>410</v>
      </c>
      <c r="G181" s="33"/>
      <c r="H181" s="124">
        <f>H182</f>
        <v>7.4</v>
      </c>
    </row>
    <row r="182" spans="3:8" s="116" customFormat="1" ht="34.5" customHeight="1">
      <c r="C182" s="6" t="s">
        <v>579</v>
      </c>
      <c r="D182" s="114" t="s">
        <v>592</v>
      </c>
      <c r="E182" s="114" t="s">
        <v>678</v>
      </c>
      <c r="F182" s="39" t="s">
        <v>410</v>
      </c>
      <c r="G182" s="33">
        <v>240</v>
      </c>
      <c r="H182" s="124">
        <f>'приложение 5'!H381</f>
        <v>7.4</v>
      </c>
    </row>
    <row r="183" spans="3:8" s="116" customFormat="1" ht="12.75">
      <c r="C183" s="121" t="s">
        <v>609</v>
      </c>
      <c r="D183" s="118" t="s">
        <v>603</v>
      </c>
      <c r="E183" s="91"/>
      <c r="F183" s="94"/>
      <c r="G183" s="94"/>
      <c r="H183" s="125">
        <f>H184+H190+H195+H217</f>
        <v>24920.899999999998</v>
      </c>
    </row>
    <row r="184" spans="3:8" s="116" customFormat="1" ht="12.75" hidden="1">
      <c r="C184" s="121" t="s">
        <v>160</v>
      </c>
      <c r="D184" s="118" t="s">
        <v>603</v>
      </c>
      <c r="E184" s="118" t="s">
        <v>590</v>
      </c>
      <c r="F184" s="94"/>
      <c r="G184" s="5"/>
      <c r="H184" s="125">
        <f>H185</f>
        <v>0</v>
      </c>
    </row>
    <row r="185" spans="3:8" s="116" customFormat="1" ht="52.5" customHeight="1" hidden="1">
      <c r="C185" s="130" t="s">
        <v>156</v>
      </c>
      <c r="D185" s="91" t="s">
        <v>603</v>
      </c>
      <c r="E185" s="91" t="s">
        <v>590</v>
      </c>
      <c r="F185" s="92" t="s">
        <v>200</v>
      </c>
      <c r="G185" s="5"/>
      <c r="H185" s="124">
        <f>H186</f>
        <v>0</v>
      </c>
    </row>
    <row r="186" spans="3:8" s="116" customFormat="1" ht="33.75" customHeight="1" hidden="1">
      <c r="C186" s="130" t="s">
        <v>22</v>
      </c>
      <c r="D186" s="91" t="s">
        <v>603</v>
      </c>
      <c r="E186" s="91" t="s">
        <v>590</v>
      </c>
      <c r="F186" s="92" t="s">
        <v>539</v>
      </c>
      <c r="G186" s="5"/>
      <c r="H186" s="124">
        <f>H187</f>
        <v>0</v>
      </c>
    </row>
    <row r="187" spans="3:8" s="116" customFormat="1" ht="44.25" customHeight="1" hidden="1">
      <c r="C187" s="126" t="s">
        <v>193</v>
      </c>
      <c r="D187" s="91" t="s">
        <v>603</v>
      </c>
      <c r="E187" s="91" t="s">
        <v>590</v>
      </c>
      <c r="F187" s="131" t="s">
        <v>543</v>
      </c>
      <c r="G187" s="5"/>
      <c r="H187" s="124">
        <f>H188</f>
        <v>0</v>
      </c>
    </row>
    <row r="188" spans="3:8" s="116" customFormat="1" ht="47.25" customHeight="1" hidden="1">
      <c r="C188" s="151" t="s">
        <v>542</v>
      </c>
      <c r="D188" s="91" t="s">
        <v>603</v>
      </c>
      <c r="E188" s="91" t="s">
        <v>590</v>
      </c>
      <c r="F188" s="94" t="s">
        <v>543</v>
      </c>
      <c r="G188" s="5"/>
      <c r="H188" s="124">
        <f>H189</f>
        <v>0</v>
      </c>
    </row>
    <row r="189" spans="3:8" s="116" customFormat="1" ht="18" customHeight="1" hidden="1">
      <c r="C189" s="6" t="s">
        <v>11</v>
      </c>
      <c r="D189" s="91" t="s">
        <v>603</v>
      </c>
      <c r="E189" s="91" t="s">
        <v>590</v>
      </c>
      <c r="F189" s="94" t="s">
        <v>543</v>
      </c>
      <c r="G189" s="5">
        <v>610</v>
      </c>
      <c r="H189" s="124">
        <f>'приложение 5'!H387</f>
        <v>0</v>
      </c>
    </row>
    <row r="190" spans="3:8" s="116" customFormat="1" ht="12.75" hidden="1">
      <c r="C190" s="152" t="s">
        <v>439</v>
      </c>
      <c r="D190" s="118" t="s">
        <v>603</v>
      </c>
      <c r="E190" s="118" t="s">
        <v>593</v>
      </c>
      <c r="F190" s="5"/>
      <c r="G190" s="4"/>
      <c r="H190" s="125">
        <f>H191</f>
        <v>0</v>
      </c>
    </row>
    <row r="191" spans="3:8" s="116" customFormat="1" ht="49.5" customHeight="1" hidden="1">
      <c r="C191" s="6" t="s">
        <v>100</v>
      </c>
      <c r="D191" s="91" t="s">
        <v>603</v>
      </c>
      <c r="E191" s="91" t="s">
        <v>593</v>
      </c>
      <c r="F191" s="94" t="s">
        <v>101</v>
      </c>
      <c r="G191" s="4"/>
      <c r="H191" s="124">
        <f>H192</f>
        <v>0</v>
      </c>
    </row>
    <row r="192" spans="3:8" s="116" customFormat="1" ht="27.75" customHeight="1" hidden="1">
      <c r="C192" s="132" t="s">
        <v>143</v>
      </c>
      <c r="D192" s="91" t="s">
        <v>603</v>
      </c>
      <c r="E192" s="91" t="s">
        <v>593</v>
      </c>
      <c r="F192" s="94" t="s">
        <v>101</v>
      </c>
      <c r="G192" s="4"/>
      <c r="H192" s="124">
        <f>H193</f>
        <v>0</v>
      </c>
    </row>
    <row r="193" spans="3:8" s="116" customFormat="1" ht="30.75" customHeight="1" hidden="1">
      <c r="C193" s="132" t="s">
        <v>617</v>
      </c>
      <c r="D193" s="91" t="s">
        <v>603</v>
      </c>
      <c r="E193" s="91" t="s">
        <v>593</v>
      </c>
      <c r="F193" s="129" t="s">
        <v>102</v>
      </c>
      <c r="G193" s="4"/>
      <c r="H193" s="153">
        <f>H194</f>
        <v>0</v>
      </c>
    </row>
    <row r="194" spans="3:8" s="116" customFormat="1" ht="29.25" customHeight="1" hidden="1">
      <c r="C194" s="6" t="s">
        <v>579</v>
      </c>
      <c r="D194" s="91" t="s">
        <v>603</v>
      </c>
      <c r="E194" s="91" t="s">
        <v>593</v>
      </c>
      <c r="F194" s="129" t="s">
        <v>102</v>
      </c>
      <c r="G194" s="4" t="s">
        <v>6</v>
      </c>
      <c r="H194" s="153">
        <f>'приложение 5'!H250</f>
        <v>0</v>
      </c>
    </row>
    <row r="195" spans="3:8" s="116" customFormat="1" ht="12.75">
      <c r="C195" s="121" t="s">
        <v>679</v>
      </c>
      <c r="D195" s="118" t="s">
        <v>603</v>
      </c>
      <c r="E195" s="118" t="s">
        <v>605</v>
      </c>
      <c r="F195" s="119"/>
      <c r="G195" s="7"/>
      <c r="H195" s="125">
        <f>H196+H215</f>
        <v>20423.3</v>
      </c>
    </row>
    <row r="196" spans="3:8" s="116" customFormat="1" ht="41.25" customHeight="1">
      <c r="C196" s="6" t="s">
        <v>276</v>
      </c>
      <c r="D196" s="91" t="s">
        <v>603</v>
      </c>
      <c r="E196" s="91" t="s">
        <v>605</v>
      </c>
      <c r="F196" s="139" t="s">
        <v>516</v>
      </c>
      <c r="G196" s="4"/>
      <c r="H196" s="124">
        <f>H197+H206+H209+H211+H213</f>
        <v>20423.3</v>
      </c>
    </row>
    <row r="197" spans="3:8" s="116" customFormat="1" ht="48" customHeight="1">
      <c r="C197" s="6" t="s">
        <v>412</v>
      </c>
      <c r="D197" s="91" t="s">
        <v>603</v>
      </c>
      <c r="E197" s="91" t="s">
        <v>605</v>
      </c>
      <c r="F197" s="139" t="s">
        <v>517</v>
      </c>
      <c r="G197" s="4"/>
      <c r="H197" s="124">
        <f>H198+H201+H204</f>
        <v>10985.099999999999</v>
      </c>
    </row>
    <row r="198" spans="3:8" s="116" customFormat="1" ht="31.5" customHeight="1">
      <c r="C198" s="9" t="s">
        <v>23</v>
      </c>
      <c r="D198" s="91" t="s">
        <v>603</v>
      </c>
      <c r="E198" s="91" t="s">
        <v>605</v>
      </c>
      <c r="F198" s="139" t="s">
        <v>518</v>
      </c>
      <c r="G198" s="4"/>
      <c r="H198" s="124">
        <f>H199+H200</f>
        <v>4732.9</v>
      </c>
    </row>
    <row r="199" spans="3:8" s="116" customFormat="1" ht="30" customHeight="1" hidden="1">
      <c r="C199" s="6" t="s">
        <v>579</v>
      </c>
      <c r="D199" s="91" t="s">
        <v>603</v>
      </c>
      <c r="E199" s="91" t="s">
        <v>605</v>
      </c>
      <c r="F199" s="139" t="s">
        <v>518</v>
      </c>
      <c r="G199" s="4" t="s">
        <v>6</v>
      </c>
      <c r="H199" s="124">
        <f>'приложение 5'!H517</f>
        <v>0</v>
      </c>
    </row>
    <row r="200" spans="3:8" s="116" customFormat="1" ht="27" customHeight="1">
      <c r="C200" s="6" t="s">
        <v>169</v>
      </c>
      <c r="D200" s="91" t="s">
        <v>603</v>
      </c>
      <c r="E200" s="91" t="s">
        <v>605</v>
      </c>
      <c r="F200" s="139" t="s">
        <v>518</v>
      </c>
      <c r="G200" s="4" t="s">
        <v>168</v>
      </c>
      <c r="H200" s="124">
        <f>'приложение 5'!H518</f>
        <v>4732.9</v>
      </c>
    </row>
    <row r="201" spans="3:8" s="116" customFormat="1" ht="42.75" customHeight="1">
      <c r="C201" s="132" t="s">
        <v>197</v>
      </c>
      <c r="D201" s="91" t="s">
        <v>603</v>
      </c>
      <c r="E201" s="91" t="s">
        <v>605</v>
      </c>
      <c r="F201" s="139" t="s">
        <v>548</v>
      </c>
      <c r="G201" s="4"/>
      <c r="H201" s="124">
        <f>H202+H203</f>
        <v>4988.5</v>
      </c>
    </row>
    <row r="202" spans="3:8" s="116" customFormat="1" ht="25.5" customHeight="1">
      <c r="C202" s="6" t="s">
        <v>10</v>
      </c>
      <c r="D202" s="91" t="s">
        <v>603</v>
      </c>
      <c r="E202" s="91" t="s">
        <v>605</v>
      </c>
      <c r="F202" s="139" t="s">
        <v>548</v>
      </c>
      <c r="G202" s="4" t="s">
        <v>6</v>
      </c>
      <c r="H202" s="124">
        <f>'приложение 5'!H520</f>
        <v>0</v>
      </c>
    </row>
    <row r="203" spans="3:8" s="116" customFormat="1" ht="21.75" customHeight="1">
      <c r="C203" s="6" t="s">
        <v>169</v>
      </c>
      <c r="D203" s="91" t="s">
        <v>603</v>
      </c>
      <c r="E203" s="91" t="s">
        <v>605</v>
      </c>
      <c r="F203" s="139" t="s">
        <v>548</v>
      </c>
      <c r="G203" s="4" t="s">
        <v>168</v>
      </c>
      <c r="H203" s="124">
        <f>'приложение 5'!H521</f>
        <v>4988.5</v>
      </c>
    </row>
    <row r="204" spans="3:8" s="116" customFormat="1" ht="44.25" customHeight="1">
      <c r="C204" s="132" t="s">
        <v>197</v>
      </c>
      <c r="D204" s="91" t="s">
        <v>603</v>
      </c>
      <c r="E204" s="91" t="s">
        <v>605</v>
      </c>
      <c r="F204" s="139" t="s">
        <v>27</v>
      </c>
      <c r="G204" s="4"/>
      <c r="H204" s="124">
        <f>H205</f>
        <v>1263.6999999999998</v>
      </c>
    </row>
    <row r="205" spans="3:8" s="116" customFormat="1" ht="25.5" customHeight="1">
      <c r="C205" s="6" t="s">
        <v>169</v>
      </c>
      <c r="D205" s="91" t="s">
        <v>603</v>
      </c>
      <c r="E205" s="91" t="s">
        <v>605</v>
      </c>
      <c r="F205" s="139" t="s">
        <v>27</v>
      </c>
      <c r="G205" s="4" t="s">
        <v>168</v>
      </c>
      <c r="H205" s="124">
        <f>'приложение 5'!H523</f>
        <v>1263.6999999999998</v>
      </c>
    </row>
    <row r="206" spans="3:8" s="116" customFormat="1" ht="38.25" customHeight="1">
      <c r="C206" s="13" t="s">
        <v>413</v>
      </c>
      <c r="D206" s="91" t="s">
        <v>603</v>
      </c>
      <c r="E206" s="91" t="s">
        <v>605</v>
      </c>
      <c r="F206" s="139" t="s">
        <v>494</v>
      </c>
      <c r="G206" s="4"/>
      <c r="H206" s="124">
        <f>H207+H208</f>
        <v>4310.5</v>
      </c>
    </row>
    <row r="207" spans="3:8" s="116" customFormat="1" ht="15.75" customHeight="1">
      <c r="C207" s="6" t="s">
        <v>169</v>
      </c>
      <c r="D207" s="91" t="s">
        <v>603</v>
      </c>
      <c r="E207" s="91" t="s">
        <v>605</v>
      </c>
      <c r="F207" s="139" t="s">
        <v>494</v>
      </c>
      <c r="G207" s="4" t="s">
        <v>168</v>
      </c>
      <c r="H207" s="124">
        <f>'приложение 5'!H525</f>
        <v>4242.7</v>
      </c>
    </row>
    <row r="208" spans="3:8" s="116" customFormat="1" ht="31.5" customHeight="1">
      <c r="C208" s="6" t="s">
        <v>579</v>
      </c>
      <c r="D208" s="91" t="s">
        <v>603</v>
      </c>
      <c r="E208" s="91" t="s">
        <v>605</v>
      </c>
      <c r="F208" s="139" t="s">
        <v>494</v>
      </c>
      <c r="G208" s="4" t="s">
        <v>6</v>
      </c>
      <c r="H208" s="153">
        <f>'приложение 5'!H254</f>
        <v>67.8</v>
      </c>
    </row>
    <row r="209" spans="3:8" s="116" customFormat="1" ht="39.75" customHeight="1">
      <c r="C209" s="13" t="s">
        <v>414</v>
      </c>
      <c r="D209" s="91" t="s">
        <v>603</v>
      </c>
      <c r="E209" s="91" t="s">
        <v>605</v>
      </c>
      <c r="F209" s="139" t="s">
        <v>225</v>
      </c>
      <c r="G209" s="4"/>
      <c r="H209" s="124">
        <f>H210</f>
        <v>4874</v>
      </c>
    </row>
    <row r="210" spans="3:8" s="116" customFormat="1" ht="15.75" customHeight="1">
      <c r="C210" s="6" t="s">
        <v>169</v>
      </c>
      <c r="D210" s="91" t="s">
        <v>603</v>
      </c>
      <c r="E210" s="91" t="s">
        <v>605</v>
      </c>
      <c r="F210" s="139" t="s">
        <v>225</v>
      </c>
      <c r="G210" s="4" t="s">
        <v>168</v>
      </c>
      <c r="H210" s="124">
        <f>'приложение 5'!H527</f>
        <v>4874</v>
      </c>
    </row>
    <row r="211" spans="3:8" s="116" customFormat="1" ht="66.75" customHeight="1" hidden="1">
      <c r="C211" s="137" t="s">
        <v>29</v>
      </c>
      <c r="D211" s="91" t="s">
        <v>603</v>
      </c>
      <c r="E211" s="91" t="s">
        <v>605</v>
      </c>
      <c r="F211" s="138" t="s">
        <v>30</v>
      </c>
      <c r="G211" s="4"/>
      <c r="H211" s="153">
        <f>H212</f>
        <v>0</v>
      </c>
    </row>
    <row r="212" spans="3:8" s="116" customFormat="1" ht="15.75" customHeight="1" hidden="1">
      <c r="C212" s="6" t="s">
        <v>31</v>
      </c>
      <c r="D212" s="118" t="s">
        <v>603</v>
      </c>
      <c r="E212" s="118" t="s">
        <v>605</v>
      </c>
      <c r="F212" s="139" t="s">
        <v>30</v>
      </c>
      <c r="G212" s="4"/>
      <c r="H212" s="153">
        <v>0</v>
      </c>
    </row>
    <row r="213" spans="3:8" s="116" customFormat="1" ht="34.5" customHeight="1">
      <c r="C213" s="93" t="s">
        <v>393</v>
      </c>
      <c r="D213" s="91" t="s">
        <v>603</v>
      </c>
      <c r="E213" s="91" t="s">
        <v>605</v>
      </c>
      <c r="F213" s="94" t="s">
        <v>394</v>
      </c>
      <c r="G213" s="4"/>
      <c r="H213" s="153">
        <f>H214</f>
        <v>253.7</v>
      </c>
    </row>
    <row r="214" spans="3:8" s="116" customFormat="1" ht="35.25" customHeight="1">
      <c r="C214" s="6" t="s">
        <v>579</v>
      </c>
      <c r="D214" s="91" t="s">
        <v>603</v>
      </c>
      <c r="E214" s="91" t="s">
        <v>605</v>
      </c>
      <c r="F214" s="94" t="s">
        <v>395</v>
      </c>
      <c r="G214" s="4" t="s">
        <v>6</v>
      </c>
      <c r="H214" s="153">
        <f>'приложение 5'!H356</f>
        <v>253.7</v>
      </c>
    </row>
    <row r="215" spans="3:8" s="116" customFormat="1" ht="70.5" customHeight="1" hidden="1">
      <c r="C215" s="6" t="s">
        <v>103</v>
      </c>
      <c r="D215" s="118" t="s">
        <v>603</v>
      </c>
      <c r="E215" s="118" t="s">
        <v>605</v>
      </c>
      <c r="F215" s="129" t="s">
        <v>508</v>
      </c>
      <c r="G215" s="4"/>
      <c r="H215" s="153">
        <f>H216</f>
        <v>0</v>
      </c>
    </row>
    <row r="216" spans="3:8" s="116" customFormat="1" ht="15.75" customHeight="1" hidden="1">
      <c r="C216" s="6" t="s">
        <v>574</v>
      </c>
      <c r="D216" s="118" t="s">
        <v>603</v>
      </c>
      <c r="E216" s="118" t="s">
        <v>605</v>
      </c>
      <c r="F216" s="129" t="s">
        <v>508</v>
      </c>
      <c r="G216" s="4" t="s">
        <v>6</v>
      </c>
      <c r="H216" s="153">
        <f>'приложение 5'!H256</f>
        <v>0</v>
      </c>
    </row>
    <row r="217" spans="3:8" s="116" customFormat="1" ht="18.75" customHeight="1">
      <c r="C217" s="121" t="s">
        <v>631</v>
      </c>
      <c r="D217" s="118" t="s">
        <v>603</v>
      </c>
      <c r="E217" s="118" t="s">
        <v>596</v>
      </c>
      <c r="F217" s="119"/>
      <c r="G217" s="7"/>
      <c r="H217" s="125">
        <f>H218+H224+H240+H231+H221</f>
        <v>4497.599999999999</v>
      </c>
    </row>
    <row r="218" spans="3:8" s="116" customFormat="1" ht="48" customHeight="1" hidden="1">
      <c r="C218" s="15" t="s">
        <v>522</v>
      </c>
      <c r="D218" s="91" t="s">
        <v>603</v>
      </c>
      <c r="E218" s="91" t="s">
        <v>596</v>
      </c>
      <c r="F218" s="92" t="s">
        <v>524</v>
      </c>
      <c r="G218" s="4"/>
      <c r="H218" s="124">
        <f>H219</f>
        <v>0</v>
      </c>
    </row>
    <row r="219" spans="3:8" s="116" customFormat="1" ht="44.25" customHeight="1" hidden="1">
      <c r="C219" s="145" t="s">
        <v>519</v>
      </c>
      <c r="D219" s="91" t="s">
        <v>603</v>
      </c>
      <c r="E219" s="91" t="s">
        <v>596</v>
      </c>
      <c r="F219" s="131" t="s">
        <v>525</v>
      </c>
      <c r="G219" s="4"/>
      <c r="H219" s="124">
        <f>H220</f>
        <v>0</v>
      </c>
    </row>
    <row r="220" spans="3:8" s="116" customFormat="1" ht="0.75" customHeight="1">
      <c r="C220" s="6" t="s">
        <v>574</v>
      </c>
      <c r="D220" s="91" t="s">
        <v>603</v>
      </c>
      <c r="E220" s="91" t="s">
        <v>596</v>
      </c>
      <c r="F220" s="94" t="s">
        <v>526</v>
      </c>
      <c r="G220" s="4" t="s">
        <v>6</v>
      </c>
      <c r="H220" s="125">
        <f>'приложение 5'!H260</f>
        <v>0</v>
      </c>
    </row>
    <row r="221" spans="3:8" s="116" customFormat="1" ht="44.25" customHeight="1">
      <c r="C221" s="51" t="s">
        <v>195</v>
      </c>
      <c r="D221" s="118" t="s">
        <v>603</v>
      </c>
      <c r="E221" s="118" t="s">
        <v>596</v>
      </c>
      <c r="F221" s="92" t="s">
        <v>531</v>
      </c>
      <c r="G221" s="4"/>
      <c r="H221" s="125">
        <f>H222</f>
        <v>323</v>
      </c>
    </row>
    <row r="222" spans="3:8" ht="34.5" customHeight="1">
      <c r="C222" s="11" t="s">
        <v>451</v>
      </c>
      <c r="D222" s="143" t="s">
        <v>603</v>
      </c>
      <c r="E222" s="143" t="s">
        <v>596</v>
      </c>
      <c r="F222" s="155" t="s">
        <v>121</v>
      </c>
      <c r="G222" s="114"/>
      <c r="H222" s="156">
        <f>H223</f>
        <v>323</v>
      </c>
    </row>
    <row r="223" spans="3:8" ht="47.25" customHeight="1">
      <c r="C223" s="11" t="s">
        <v>124</v>
      </c>
      <c r="D223" s="143" t="s">
        <v>603</v>
      </c>
      <c r="E223" s="143" t="s">
        <v>596</v>
      </c>
      <c r="F223" s="155" t="s">
        <v>121</v>
      </c>
      <c r="G223" s="114" t="s">
        <v>123</v>
      </c>
      <c r="H223" s="157">
        <f>'приложение 5'!H263</f>
        <v>323</v>
      </c>
    </row>
    <row r="224" spans="3:9" s="116" customFormat="1" ht="50.25" customHeight="1">
      <c r="C224" s="18" t="s">
        <v>279</v>
      </c>
      <c r="D224" s="91" t="s">
        <v>603</v>
      </c>
      <c r="E224" s="91" t="s">
        <v>596</v>
      </c>
      <c r="F224" s="94" t="s">
        <v>495</v>
      </c>
      <c r="G224" s="5"/>
      <c r="H224" s="124">
        <f>H225</f>
        <v>3488.7</v>
      </c>
      <c r="I224" s="158"/>
    </row>
    <row r="225" spans="3:8" s="116" customFormat="1" ht="50.25" customHeight="1">
      <c r="C225" s="74" t="s">
        <v>381</v>
      </c>
      <c r="D225" s="91" t="s">
        <v>603</v>
      </c>
      <c r="E225" s="91" t="s">
        <v>596</v>
      </c>
      <c r="F225" s="94" t="s">
        <v>512</v>
      </c>
      <c r="G225" s="5"/>
      <c r="H225" s="49">
        <f>H226</f>
        <v>3488.7</v>
      </c>
    </row>
    <row r="226" spans="3:8" s="116" customFormat="1" ht="44.25" customHeight="1">
      <c r="C226" s="18" t="s">
        <v>382</v>
      </c>
      <c r="D226" s="91" t="s">
        <v>603</v>
      </c>
      <c r="E226" s="91" t="s">
        <v>596</v>
      </c>
      <c r="F226" s="94" t="s">
        <v>513</v>
      </c>
      <c r="G226" s="5"/>
      <c r="H226" s="49">
        <f>H227</f>
        <v>3488.7</v>
      </c>
    </row>
    <row r="227" spans="3:8" s="116" customFormat="1" ht="39" customHeight="1">
      <c r="C227" s="18" t="s">
        <v>383</v>
      </c>
      <c r="D227" s="91" t="s">
        <v>603</v>
      </c>
      <c r="E227" s="91" t="s">
        <v>596</v>
      </c>
      <c r="F227" s="94" t="s">
        <v>514</v>
      </c>
      <c r="G227" s="5"/>
      <c r="H227" s="49">
        <f>H228+H229+H230</f>
        <v>3488.7</v>
      </c>
    </row>
    <row r="228" spans="3:8" s="116" customFormat="1" ht="33" customHeight="1">
      <c r="C228" s="6" t="s">
        <v>582</v>
      </c>
      <c r="D228" s="91" t="s">
        <v>603</v>
      </c>
      <c r="E228" s="91" t="s">
        <v>596</v>
      </c>
      <c r="F228" s="94" t="s">
        <v>514</v>
      </c>
      <c r="G228" s="91" t="s">
        <v>2</v>
      </c>
      <c r="H228" s="147">
        <f>'приложение 5'!H362</f>
        <v>2052.7</v>
      </c>
    </row>
    <row r="229" spans="3:9" s="116" customFormat="1" ht="39" customHeight="1">
      <c r="C229" s="6" t="s">
        <v>579</v>
      </c>
      <c r="D229" s="91" t="s">
        <v>603</v>
      </c>
      <c r="E229" s="91" t="s">
        <v>596</v>
      </c>
      <c r="F229" s="94" t="s">
        <v>514</v>
      </c>
      <c r="G229" s="91" t="s">
        <v>6</v>
      </c>
      <c r="H229" s="147">
        <f>'приложение 5'!H363</f>
        <v>1345</v>
      </c>
      <c r="I229" s="133"/>
    </row>
    <row r="230" spans="3:9" s="116" customFormat="1" ht="18" customHeight="1">
      <c r="C230" s="6" t="s">
        <v>5</v>
      </c>
      <c r="D230" s="91" t="s">
        <v>603</v>
      </c>
      <c r="E230" s="91" t="s">
        <v>596</v>
      </c>
      <c r="F230" s="94" t="s">
        <v>514</v>
      </c>
      <c r="G230" s="91" t="s">
        <v>7</v>
      </c>
      <c r="H230" s="159">
        <f>'приложение 5'!H364</f>
        <v>91</v>
      </c>
      <c r="I230" s="133"/>
    </row>
    <row r="231" spans="3:9" s="116" customFormat="1" ht="30" customHeight="1">
      <c r="C231" s="205" t="s">
        <v>550</v>
      </c>
      <c r="D231" s="91" t="s">
        <v>603</v>
      </c>
      <c r="E231" s="91" t="s">
        <v>596</v>
      </c>
      <c r="F231" s="94" t="s">
        <v>551</v>
      </c>
      <c r="G231" s="4"/>
      <c r="H231" s="159">
        <f>H232+H236</f>
        <v>685.9</v>
      </c>
      <c r="I231" s="133"/>
    </row>
    <row r="232" spans="3:9" s="116" customFormat="1" ht="33" customHeight="1">
      <c r="C232" s="18" t="s">
        <v>319</v>
      </c>
      <c r="D232" s="204" t="s">
        <v>603</v>
      </c>
      <c r="E232" s="91" t="s">
        <v>596</v>
      </c>
      <c r="F232" s="94" t="s">
        <v>552</v>
      </c>
      <c r="G232" s="4"/>
      <c r="H232" s="159">
        <f>H233</f>
        <v>20</v>
      </c>
      <c r="I232" s="133"/>
    </row>
    <row r="233" spans="3:9" s="116" customFormat="1" ht="17.25" customHeight="1">
      <c r="C233" s="206" t="s">
        <v>75</v>
      </c>
      <c r="D233" s="91" t="s">
        <v>603</v>
      </c>
      <c r="E233" s="91" t="s">
        <v>596</v>
      </c>
      <c r="F233" s="94" t="s">
        <v>553</v>
      </c>
      <c r="G233" s="4"/>
      <c r="H233" s="159">
        <f>H234+H235</f>
        <v>20</v>
      </c>
      <c r="I233" s="133"/>
    </row>
    <row r="234" spans="3:9" s="116" customFormat="1" ht="28.5" customHeight="1">
      <c r="C234" s="6" t="s">
        <v>579</v>
      </c>
      <c r="D234" s="91" t="s">
        <v>603</v>
      </c>
      <c r="E234" s="91" t="s">
        <v>596</v>
      </c>
      <c r="F234" s="94" t="s">
        <v>553</v>
      </c>
      <c r="G234" s="4" t="s">
        <v>6</v>
      </c>
      <c r="H234" s="159">
        <f>'приложение 5'!H25</f>
        <v>20</v>
      </c>
      <c r="I234" s="133"/>
    </row>
    <row r="235" spans="3:9" s="116" customFormat="1" ht="17.25" customHeight="1">
      <c r="C235" s="6" t="s">
        <v>11</v>
      </c>
      <c r="D235" s="91" t="s">
        <v>603</v>
      </c>
      <c r="E235" s="91" t="s">
        <v>596</v>
      </c>
      <c r="F235" s="94" t="s">
        <v>553</v>
      </c>
      <c r="G235" s="139">
        <v>610</v>
      </c>
      <c r="H235" s="159">
        <f>'приложение 5'!H26</f>
        <v>0</v>
      </c>
      <c r="I235" s="133"/>
    </row>
    <row r="236" spans="3:9" s="116" customFormat="1" ht="30.75" customHeight="1">
      <c r="C236" s="18" t="s">
        <v>320</v>
      </c>
      <c r="D236" s="91" t="s">
        <v>603</v>
      </c>
      <c r="E236" s="91" t="s">
        <v>596</v>
      </c>
      <c r="F236" s="94" t="s">
        <v>554</v>
      </c>
      <c r="G236" s="4"/>
      <c r="H236" s="159">
        <f>H237</f>
        <v>665.9</v>
      </c>
      <c r="I236" s="133"/>
    </row>
    <row r="237" spans="3:9" s="116" customFormat="1" ht="17.25" customHeight="1">
      <c r="C237" s="146" t="s">
        <v>75</v>
      </c>
      <c r="D237" s="91" t="s">
        <v>603</v>
      </c>
      <c r="E237" s="91" t="s">
        <v>596</v>
      </c>
      <c r="F237" s="94" t="s">
        <v>85</v>
      </c>
      <c r="G237" s="4"/>
      <c r="H237" s="159">
        <f>H238+H239</f>
        <v>665.9</v>
      </c>
      <c r="I237" s="133"/>
    </row>
    <row r="238" spans="3:9" s="116" customFormat="1" ht="29.25" customHeight="1">
      <c r="C238" s="6" t="s">
        <v>579</v>
      </c>
      <c r="D238" s="91" t="s">
        <v>603</v>
      </c>
      <c r="E238" s="91" t="s">
        <v>596</v>
      </c>
      <c r="F238" s="94" t="s">
        <v>85</v>
      </c>
      <c r="G238" s="4" t="s">
        <v>6</v>
      </c>
      <c r="H238" s="159">
        <f>'приложение 5'!H29</f>
        <v>304.9</v>
      </c>
      <c r="I238" s="133"/>
    </row>
    <row r="239" spans="3:9" s="116" customFormat="1" ht="17.25" customHeight="1">
      <c r="C239" s="6" t="s">
        <v>11</v>
      </c>
      <c r="D239" s="91" t="s">
        <v>603</v>
      </c>
      <c r="E239" s="91" t="s">
        <v>596</v>
      </c>
      <c r="F239" s="94" t="s">
        <v>85</v>
      </c>
      <c r="G239" s="4" t="s">
        <v>12</v>
      </c>
      <c r="H239" s="159">
        <f>'приложение 5'!H30</f>
        <v>361</v>
      </c>
      <c r="I239" s="133"/>
    </row>
    <row r="240" spans="3:9" s="116" customFormat="1" ht="15.75" customHeight="1" hidden="1">
      <c r="C240" s="9" t="s">
        <v>520</v>
      </c>
      <c r="D240" s="91" t="s">
        <v>603</v>
      </c>
      <c r="E240" s="91" t="s">
        <v>596</v>
      </c>
      <c r="F240" s="94" t="s">
        <v>172</v>
      </c>
      <c r="G240" s="4"/>
      <c r="H240" s="159">
        <f>H241</f>
        <v>0</v>
      </c>
      <c r="I240" s="133"/>
    </row>
    <row r="241" spans="3:9" s="116" customFormat="1" ht="14.25" customHeight="1" hidden="1">
      <c r="C241" s="9" t="s">
        <v>169</v>
      </c>
      <c r="D241" s="91" t="s">
        <v>603</v>
      </c>
      <c r="E241" s="91" t="s">
        <v>596</v>
      </c>
      <c r="F241" s="94" t="s">
        <v>172</v>
      </c>
      <c r="G241" s="4" t="s">
        <v>168</v>
      </c>
      <c r="H241" s="159">
        <f>'приложение 5'!H530</f>
        <v>0</v>
      </c>
      <c r="I241" s="133"/>
    </row>
    <row r="242" spans="3:9" s="116" customFormat="1" ht="14.25" customHeight="1">
      <c r="C242" s="95" t="s">
        <v>146</v>
      </c>
      <c r="D242" s="118" t="s">
        <v>593</v>
      </c>
      <c r="E242" s="118"/>
      <c r="F242" s="92"/>
      <c r="G242" s="7"/>
      <c r="H242" s="160">
        <f>H249+H243+H268</f>
        <v>9352.599999999999</v>
      </c>
      <c r="I242" s="133"/>
    </row>
    <row r="243" spans="3:9" s="116" customFormat="1" ht="14.25" customHeight="1">
      <c r="C243" s="15" t="s">
        <v>147</v>
      </c>
      <c r="D243" s="118" t="s">
        <v>593</v>
      </c>
      <c r="E243" s="118" t="s">
        <v>590</v>
      </c>
      <c r="F243" s="5"/>
      <c r="G243" s="4"/>
      <c r="H243" s="161">
        <f>H244</f>
        <v>380.7</v>
      </c>
      <c r="I243" s="133"/>
    </row>
    <row r="244" spans="3:9" s="116" customFormat="1" ht="41.25" customHeight="1">
      <c r="C244" s="18" t="s">
        <v>279</v>
      </c>
      <c r="D244" s="91" t="s">
        <v>593</v>
      </c>
      <c r="E244" s="91" t="s">
        <v>590</v>
      </c>
      <c r="F244" s="94" t="s">
        <v>495</v>
      </c>
      <c r="G244" s="4"/>
      <c r="H244" s="162">
        <f>H245</f>
        <v>380.7</v>
      </c>
      <c r="I244" s="133"/>
    </row>
    <row r="245" spans="3:9" s="116" customFormat="1" ht="48" customHeight="1">
      <c r="C245" s="50" t="s">
        <v>384</v>
      </c>
      <c r="D245" s="91" t="s">
        <v>593</v>
      </c>
      <c r="E245" s="91" t="s">
        <v>590</v>
      </c>
      <c r="F245" s="94" t="s">
        <v>496</v>
      </c>
      <c r="G245" s="4"/>
      <c r="H245" s="162">
        <f>H246</f>
        <v>380.7</v>
      </c>
      <c r="I245" s="133"/>
    </row>
    <row r="246" spans="3:9" s="116" customFormat="1" ht="35.25" customHeight="1">
      <c r="C246" s="18" t="s">
        <v>385</v>
      </c>
      <c r="D246" s="91" t="s">
        <v>593</v>
      </c>
      <c r="E246" s="91" t="s">
        <v>590</v>
      </c>
      <c r="F246" s="94" t="s">
        <v>503</v>
      </c>
      <c r="G246" s="4"/>
      <c r="H246" s="162">
        <f>H247</f>
        <v>380.7</v>
      </c>
      <c r="I246" s="133"/>
    </row>
    <row r="247" spans="3:9" s="116" customFormat="1" ht="14.25" customHeight="1">
      <c r="C247" s="146" t="s">
        <v>148</v>
      </c>
      <c r="D247" s="91" t="s">
        <v>593</v>
      </c>
      <c r="E247" s="91" t="s">
        <v>590</v>
      </c>
      <c r="F247" s="94" t="s">
        <v>504</v>
      </c>
      <c r="G247" s="4"/>
      <c r="H247" s="162">
        <f>H248</f>
        <v>380.7</v>
      </c>
      <c r="I247" s="133"/>
    </row>
    <row r="248" spans="3:9" s="116" customFormat="1" ht="30.75" customHeight="1">
      <c r="C248" s="6" t="s">
        <v>579</v>
      </c>
      <c r="D248" s="91" t="s">
        <v>593</v>
      </c>
      <c r="E248" s="91" t="s">
        <v>590</v>
      </c>
      <c r="F248" s="94" t="s">
        <v>504</v>
      </c>
      <c r="G248" s="4" t="s">
        <v>6</v>
      </c>
      <c r="H248" s="162">
        <f>'приложение 5'!H370</f>
        <v>380.7</v>
      </c>
      <c r="I248" s="133"/>
    </row>
    <row r="249" spans="3:8" s="116" customFormat="1" ht="12.75">
      <c r="C249" s="152" t="s">
        <v>231</v>
      </c>
      <c r="D249" s="118" t="s">
        <v>593</v>
      </c>
      <c r="E249" s="118" t="s">
        <v>595</v>
      </c>
      <c r="F249" s="94"/>
      <c r="G249" s="4"/>
      <c r="H249" s="160">
        <f>H250+H265+H267</f>
        <v>7637.9</v>
      </c>
    </row>
    <row r="250" spans="3:8" s="116" customFormat="1" ht="39" customHeight="1">
      <c r="C250" s="207" t="s">
        <v>527</v>
      </c>
      <c r="D250" s="91" t="s">
        <v>593</v>
      </c>
      <c r="E250" s="91" t="s">
        <v>595</v>
      </c>
      <c r="F250" s="5" t="s">
        <v>528</v>
      </c>
      <c r="G250" s="4"/>
      <c r="H250" s="159">
        <f>H251+H258</f>
        <v>7558.7</v>
      </c>
    </row>
    <row r="251" spans="3:8" s="116" customFormat="1" ht="38.25">
      <c r="C251" s="50" t="s">
        <v>105</v>
      </c>
      <c r="D251" s="91" t="s">
        <v>593</v>
      </c>
      <c r="E251" s="91" t="s">
        <v>595</v>
      </c>
      <c r="F251" s="5" t="s">
        <v>511</v>
      </c>
      <c r="G251" s="4"/>
      <c r="H251" s="159">
        <f>H252+H256+H254</f>
        <v>6612.4</v>
      </c>
    </row>
    <row r="252" spans="3:8" s="116" customFormat="1" ht="27.75" customHeight="1">
      <c r="C252" s="128" t="s">
        <v>104</v>
      </c>
      <c r="D252" s="91" t="s">
        <v>593</v>
      </c>
      <c r="E252" s="91" t="s">
        <v>595</v>
      </c>
      <c r="F252" s="5" t="s">
        <v>533</v>
      </c>
      <c r="G252" s="4"/>
      <c r="H252" s="159">
        <f>H253</f>
        <v>1500</v>
      </c>
    </row>
    <row r="253" spans="3:8" s="116" customFormat="1" ht="27.75" customHeight="1">
      <c r="C253" s="6" t="s">
        <v>579</v>
      </c>
      <c r="D253" s="91" t="s">
        <v>593</v>
      </c>
      <c r="E253" s="91" t="s">
        <v>595</v>
      </c>
      <c r="F253" s="5" t="s">
        <v>533</v>
      </c>
      <c r="G253" s="4" t="s">
        <v>6</v>
      </c>
      <c r="H253" s="159">
        <f>'приложение 5'!H269</f>
        <v>1500</v>
      </c>
    </row>
    <row r="254" spans="3:8" s="116" customFormat="1" ht="27.75" customHeight="1">
      <c r="C254" s="50" t="s">
        <v>702</v>
      </c>
      <c r="D254" s="91" t="s">
        <v>593</v>
      </c>
      <c r="E254" s="91" t="s">
        <v>595</v>
      </c>
      <c r="F254" s="5" t="s">
        <v>701</v>
      </c>
      <c r="G254" s="4"/>
      <c r="H254" s="159">
        <f>H255</f>
        <v>4242.4</v>
      </c>
    </row>
    <row r="255" spans="3:8" s="116" customFormat="1" ht="21.75" customHeight="1">
      <c r="C255" s="6" t="s">
        <v>169</v>
      </c>
      <c r="D255" s="91" t="s">
        <v>593</v>
      </c>
      <c r="E255" s="91" t="s">
        <v>595</v>
      </c>
      <c r="F255" s="5" t="s">
        <v>701</v>
      </c>
      <c r="G255" s="4" t="s">
        <v>168</v>
      </c>
      <c r="H255" s="159">
        <f>'приложение 5'!H536</f>
        <v>4242.4</v>
      </c>
    </row>
    <row r="256" spans="3:8" s="116" customFormat="1" ht="20.25" customHeight="1">
      <c r="C256" s="9" t="s">
        <v>110</v>
      </c>
      <c r="D256" s="91" t="s">
        <v>593</v>
      </c>
      <c r="E256" s="91" t="s">
        <v>595</v>
      </c>
      <c r="F256" s="5" t="s">
        <v>509</v>
      </c>
      <c r="G256" s="4"/>
      <c r="H256" s="124">
        <f>H257</f>
        <v>870</v>
      </c>
    </row>
    <row r="257" spans="3:8" s="116" customFormat="1" ht="25.5" customHeight="1">
      <c r="C257" s="6" t="s">
        <v>169</v>
      </c>
      <c r="D257" s="91" t="s">
        <v>593</v>
      </c>
      <c r="E257" s="91" t="s">
        <v>595</v>
      </c>
      <c r="F257" s="5" t="s">
        <v>509</v>
      </c>
      <c r="G257" s="4" t="s">
        <v>168</v>
      </c>
      <c r="H257" s="124">
        <f>'приложение 5'!H538</f>
        <v>870</v>
      </c>
    </row>
    <row r="258" spans="3:8" s="116" customFormat="1" ht="30.75" customHeight="1">
      <c r="C258" s="9" t="s">
        <v>362</v>
      </c>
      <c r="D258" s="91" t="s">
        <v>593</v>
      </c>
      <c r="E258" s="91" t="s">
        <v>595</v>
      </c>
      <c r="F258" s="5" t="s">
        <v>534</v>
      </c>
      <c r="G258" s="4"/>
      <c r="H258" s="159">
        <f>H259+H262</f>
        <v>946.3</v>
      </c>
    </row>
    <row r="259" spans="3:8" s="116" customFormat="1" ht="25.5">
      <c r="C259" s="128" t="s">
        <v>106</v>
      </c>
      <c r="D259" s="91" t="s">
        <v>593</v>
      </c>
      <c r="E259" s="91" t="s">
        <v>595</v>
      </c>
      <c r="F259" s="5" t="s">
        <v>535</v>
      </c>
      <c r="G259" s="4"/>
      <c r="H259" s="159">
        <f>H260+H261</f>
        <v>346.3</v>
      </c>
    </row>
    <row r="260" spans="3:8" s="116" customFormat="1" ht="33" customHeight="1" hidden="1">
      <c r="C260" s="6" t="s">
        <v>579</v>
      </c>
      <c r="D260" s="91" t="s">
        <v>593</v>
      </c>
      <c r="E260" s="91" t="s">
        <v>595</v>
      </c>
      <c r="F260" s="5" t="s">
        <v>535</v>
      </c>
      <c r="G260" s="4" t="s">
        <v>6</v>
      </c>
      <c r="H260" s="159">
        <f>'приложение 5'!H272</f>
        <v>0</v>
      </c>
    </row>
    <row r="261" spans="3:8" s="116" customFormat="1" ht="22.5" customHeight="1">
      <c r="C261" s="6" t="s">
        <v>169</v>
      </c>
      <c r="D261" s="91" t="s">
        <v>593</v>
      </c>
      <c r="E261" s="91" t="s">
        <v>595</v>
      </c>
      <c r="F261" s="5" t="s">
        <v>535</v>
      </c>
      <c r="G261" s="4" t="s">
        <v>168</v>
      </c>
      <c r="H261" s="159">
        <f>'приложение 5'!H541</f>
        <v>346.3</v>
      </c>
    </row>
    <row r="262" spans="3:8" s="116" customFormat="1" ht="19.5" customHeight="1">
      <c r="C262" s="9" t="s">
        <v>110</v>
      </c>
      <c r="D262" s="91" t="s">
        <v>593</v>
      </c>
      <c r="E262" s="91" t="s">
        <v>595</v>
      </c>
      <c r="F262" s="5" t="s">
        <v>510</v>
      </c>
      <c r="G262" s="4"/>
      <c r="H262" s="147">
        <f>H263</f>
        <v>600</v>
      </c>
    </row>
    <row r="263" spans="3:8" s="116" customFormat="1" ht="21.75" customHeight="1">
      <c r="C263" s="6" t="s">
        <v>169</v>
      </c>
      <c r="D263" s="91" t="s">
        <v>593</v>
      </c>
      <c r="E263" s="91" t="s">
        <v>595</v>
      </c>
      <c r="F263" s="5" t="s">
        <v>510</v>
      </c>
      <c r="G263" s="4" t="s">
        <v>168</v>
      </c>
      <c r="H263" s="147">
        <f>'приложение 5'!H543</f>
        <v>600</v>
      </c>
    </row>
    <row r="264" spans="3:8" s="116" customFormat="1" ht="60.75" customHeight="1">
      <c r="C264" s="9" t="s">
        <v>440</v>
      </c>
      <c r="D264" s="4" t="s">
        <v>593</v>
      </c>
      <c r="E264" s="4" t="s">
        <v>595</v>
      </c>
      <c r="F264" s="94" t="s">
        <v>545</v>
      </c>
      <c r="G264" s="4"/>
      <c r="H264" s="147">
        <f>H265</f>
        <v>62.2</v>
      </c>
    </row>
    <row r="265" spans="3:8" s="116" customFormat="1" ht="23.25" customHeight="1">
      <c r="C265" s="6" t="s">
        <v>169</v>
      </c>
      <c r="D265" s="4" t="s">
        <v>593</v>
      </c>
      <c r="E265" s="4" t="s">
        <v>595</v>
      </c>
      <c r="F265" s="94" t="s">
        <v>545</v>
      </c>
      <c r="G265" s="4" t="s">
        <v>168</v>
      </c>
      <c r="H265" s="147">
        <f>'приложение 5'!H545</f>
        <v>62.2</v>
      </c>
    </row>
    <row r="266" spans="3:8" s="116" customFormat="1" ht="23.25" customHeight="1">
      <c r="C266" s="6" t="s">
        <v>700</v>
      </c>
      <c r="D266" s="34" t="s">
        <v>593</v>
      </c>
      <c r="E266" s="38" t="s">
        <v>595</v>
      </c>
      <c r="F266" s="31" t="s">
        <v>616</v>
      </c>
      <c r="G266" s="33"/>
      <c r="H266" s="147">
        <f>H267</f>
        <v>17</v>
      </c>
    </row>
    <row r="267" spans="3:8" s="116" customFormat="1" ht="23.25" customHeight="1">
      <c r="C267" s="19" t="s">
        <v>10</v>
      </c>
      <c r="D267" s="34" t="s">
        <v>593</v>
      </c>
      <c r="E267" s="38" t="s">
        <v>595</v>
      </c>
      <c r="F267" s="31" t="s">
        <v>616</v>
      </c>
      <c r="G267" s="33">
        <v>240</v>
      </c>
      <c r="H267" s="147">
        <f>'приложение 5'!H274</f>
        <v>17</v>
      </c>
    </row>
    <row r="268" spans="3:8" s="116" customFormat="1" ht="23.25" customHeight="1">
      <c r="C268" s="15" t="s">
        <v>457</v>
      </c>
      <c r="D268" s="7" t="s">
        <v>593</v>
      </c>
      <c r="E268" s="7" t="s">
        <v>592</v>
      </c>
      <c r="F268" s="92"/>
      <c r="G268" s="7"/>
      <c r="H268" s="282">
        <f>H269</f>
        <v>1334</v>
      </c>
    </row>
    <row r="269" spans="3:8" s="116" customFormat="1" ht="42.75" customHeight="1">
      <c r="C269" s="6" t="s">
        <v>459</v>
      </c>
      <c r="D269" s="38" t="s">
        <v>593</v>
      </c>
      <c r="E269" s="38" t="s">
        <v>592</v>
      </c>
      <c r="F269" s="33" t="s">
        <v>460</v>
      </c>
      <c r="G269" s="34"/>
      <c r="H269" s="282">
        <f>H270+H273</f>
        <v>1334</v>
      </c>
    </row>
    <row r="270" spans="3:8" s="116" customFormat="1" ht="36" customHeight="1">
      <c r="C270" s="6" t="s">
        <v>468</v>
      </c>
      <c r="D270" s="38" t="s">
        <v>593</v>
      </c>
      <c r="E270" s="38" t="s">
        <v>592</v>
      </c>
      <c r="F270" s="33" t="s">
        <v>471</v>
      </c>
      <c r="G270" s="34"/>
      <c r="H270" s="282">
        <f>H271</f>
        <v>664.8</v>
      </c>
    </row>
    <row r="271" spans="3:8" s="116" customFormat="1" ht="63.75" customHeight="1">
      <c r="C271" s="6" t="s">
        <v>458</v>
      </c>
      <c r="D271" s="38" t="s">
        <v>593</v>
      </c>
      <c r="E271" s="38" t="s">
        <v>592</v>
      </c>
      <c r="F271" s="33" t="s">
        <v>470</v>
      </c>
      <c r="G271" s="34"/>
      <c r="H271" s="282">
        <f>H272</f>
        <v>664.8</v>
      </c>
    </row>
    <row r="272" spans="3:8" s="116" customFormat="1" ht="30.75" customHeight="1">
      <c r="C272" s="6" t="s">
        <v>579</v>
      </c>
      <c r="D272" s="38" t="s">
        <v>593</v>
      </c>
      <c r="E272" s="38" t="s">
        <v>592</v>
      </c>
      <c r="F272" s="33" t="s">
        <v>470</v>
      </c>
      <c r="G272" s="34" t="s">
        <v>6</v>
      </c>
      <c r="H272" s="147">
        <f>'приложение 5'!H279</f>
        <v>664.8</v>
      </c>
    </row>
    <row r="273" spans="3:8" s="116" customFormat="1" ht="30.75" customHeight="1">
      <c r="C273" s="6" t="s">
        <v>469</v>
      </c>
      <c r="D273" s="38" t="s">
        <v>593</v>
      </c>
      <c r="E273" s="38" t="s">
        <v>592</v>
      </c>
      <c r="F273" s="33" t="s">
        <v>472</v>
      </c>
      <c r="G273" s="34"/>
      <c r="H273" s="147">
        <f>H274</f>
        <v>669.2</v>
      </c>
    </row>
    <row r="274" spans="3:8" s="116" customFormat="1" ht="51.75" customHeight="1">
      <c r="C274" s="6" t="s">
        <v>458</v>
      </c>
      <c r="D274" s="38" t="s">
        <v>593</v>
      </c>
      <c r="E274" s="38" t="s">
        <v>592</v>
      </c>
      <c r="F274" s="33" t="s">
        <v>473</v>
      </c>
      <c r="G274" s="34"/>
      <c r="H274" s="147">
        <f>H275</f>
        <v>669.2</v>
      </c>
    </row>
    <row r="275" spans="3:8" s="116" customFormat="1" ht="45" customHeight="1">
      <c r="C275" s="6" t="s">
        <v>579</v>
      </c>
      <c r="D275" s="38" t="s">
        <v>593</v>
      </c>
      <c r="E275" s="38" t="s">
        <v>592</v>
      </c>
      <c r="F275" s="33" t="s">
        <v>473</v>
      </c>
      <c r="G275" s="34" t="s">
        <v>6</v>
      </c>
      <c r="H275" s="147">
        <f>'приложение 5'!H282</f>
        <v>669.2</v>
      </c>
    </row>
    <row r="276" spans="3:8" s="116" customFormat="1" ht="19.5" customHeight="1">
      <c r="C276" s="121" t="s">
        <v>624</v>
      </c>
      <c r="D276" s="118" t="s">
        <v>601</v>
      </c>
      <c r="E276" s="118"/>
      <c r="F276" s="92"/>
      <c r="G276" s="92"/>
      <c r="H276" s="125">
        <f>H277</f>
        <v>665.8</v>
      </c>
    </row>
    <row r="277" spans="3:8" s="116" customFormat="1" ht="21" customHeight="1">
      <c r="C277" s="121" t="s">
        <v>291</v>
      </c>
      <c r="D277" s="118" t="s">
        <v>601</v>
      </c>
      <c r="E277" s="118" t="s">
        <v>593</v>
      </c>
      <c r="F277" s="94"/>
      <c r="G277" s="94"/>
      <c r="H277" s="124">
        <f>H278</f>
        <v>665.8</v>
      </c>
    </row>
    <row r="278" spans="3:8" s="116" customFormat="1" ht="44.25" customHeight="1">
      <c r="C278" s="53" t="s">
        <v>293</v>
      </c>
      <c r="D278" s="91" t="s">
        <v>601</v>
      </c>
      <c r="E278" s="91" t="s">
        <v>593</v>
      </c>
      <c r="F278" s="94" t="s">
        <v>192</v>
      </c>
      <c r="G278" s="5"/>
      <c r="H278" s="124">
        <f>H282+H279+H286</f>
        <v>665.8</v>
      </c>
    </row>
    <row r="279" spans="3:8" s="116" customFormat="1" ht="33.75" customHeight="1">
      <c r="C279" s="18" t="s">
        <v>351</v>
      </c>
      <c r="D279" s="91" t="s">
        <v>601</v>
      </c>
      <c r="E279" s="91" t="s">
        <v>593</v>
      </c>
      <c r="F279" s="94" t="s">
        <v>190</v>
      </c>
      <c r="G279" s="4"/>
      <c r="H279" s="12">
        <f>H280</f>
        <v>69.4</v>
      </c>
    </row>
    <row r="280" spans="3:8" s="116" customFormat="1" ht="69.75" customHeight="1">
      <c r="C280" s="50" t="s">
        <v>368</v>
      </c>
      <c r="D280" s="91" t="s">
        <v>601</v>
      </c>
      <c r="E280" s="91" t="s">
        <v>593</v>
      </c>
      <c r="F280" s="5" t="s">
        <v>191</v>
      </c>
      <c r="G280" s="4"/>
      <c r="H280" s="12">
        <f>H281</f>
        <v>69.4</v>
      </c>
    </row>
    <row r="281" spans="3:8" s="116" customFormat="1" ht="30" customHeight="1">
      <c r="C281" s="6" t="s">
        <v>582</v>
      </c>
      <c r="D281" s="91" t="s">
        <v>601</v>
      </c>
      <c r="E281" s="91" t="s">
        <v>593</v>
      </c>
      <c r="F281" s="5" t="s">
        <v>191</v>
      </c>
      <c r="G281" s="4" t="s">
        <v>2</v>
      </c>
      <c r="H281" s="159">
        <f>'приложение 5'!H288</f>
        <v>69.4</v>
      </c>
    </row>
    <row r="282" spans="3:8" ht="33.75" customHeight="1">
      <c r="C282" s="13" t="s">
        <v>292</v>
      </c>
      <c r="D282" s="143" t="s">
        <v>601</v>
      </c>
      <c r="E282" s="143" t="s">
        <v>593</v>
      </c>
      <c r="F282" s="164" t="s">
        <v>295</v>
      </c>
      <c r="G282" s="115"/>
      <c r="H282" s="157">
        <f>H283</f>
        <v>546.4</v>
      </c>
    </row>
    <row r="283" spans="3:8" ht="21" customHeight="1">
      <c r="C283" s="13" t="s">
        <v>294</v>
      </c>
      <c r="D283" s="163" t="s">
        <v>601</v>
      </c>
      <c r="E283" s="143" t="s">
        <v>593</v>
      </c>
      <c r="F283" s="164" t="s">
        <v>296</v>
      </c>
      <c r="G283" s="115"/>
      <c r="H283" s="157">
        <f>H284+H285</f>
        <v>546.4</v>
      </c>
    </row>
    <row r="284" spans="3:8" ht="36.75" customHeight="1">
      <c r="C284" s="6" t="s">
        <v>579</v>
      </c>
      <c r="D284" s="163" t="s">
        <v>601</v>
      </c>
      <c r="E284" s="143" t="s">
        <v>593</v>
      </c>
      <c r="F284" s="164" t="s">
        <v>296</v>
      </c>
      <c r="G284" s="164">
        <v>240</v>
      </c>
      <c r="H284" s="157">
        <v>0</v>
      </c>
    </row>
    <row r="285" spans="3:8" ht="27" customHeight="1">
      <c r="C285" s="6" t="s">
        <v>169</v>
      </c>
      <c r="D285" s="43" t="s">
        <v>601</v>
      </c>
      <c r="E285" s="43" t="s">
        <v>593</v>
      </c>
      <c r="F285" s="48" t="s">
        <v>296</v>
      </c>
      <c r="G285" s="48">
        <v>540</v>
      </c>
      <c r="H285" s="140">
        <f>'приложение 5'!H551</f>
        <v>546.4</v>
      </c>
    </row>
    <row r="286" spans="3:8" ht="27" customHeight="1">
      <c r="C286" s="13" t="s">
        <v>705</v>
      </c>
      <c r="D286" s="43" t="s">
        <v>601</v>
      </c>
      <c r="E286" s="43" t="s">
        <v>593</v>
      </c>
      <c r="F286" s="48" t="s">
        <v>706</v>
      </c>
      <c r="G286" s="64"/>
      <c r="H286" s="140">
        <f>H287</f>
        <v>50</v>
      </c>
    </row>
    <row r="287" spans="3:8" ht="27" customHeight="1">
      <c r="C287" s="13" t="s">
        <v>294</v>
      </c>
      <c r="D287" s="43" t="s">
        <v>601</v>
      </c>
      <c r="E287" s="43" t="s">
        <v>593</v>
      </c>
      <c r="F287" s="48" t="s">
        <v>707</v>
      </c>
      <c r="G287" s="64"/>
      <c r="H287" s="140">
        <f>H288</f>
        <v>50</v>
      </c>
    </row>
    <row r="288" spans="3:8" ht="32.25" customHeight="1">
      <c r="C288" s="6" t="s">
        <v>579</v>
      </c>
      <c r="D288" s="43" t="s">
        <v>601</v>
      </c>
      <c r="E288" s="43" t="s">
        <v>593</v>
      </c>
      <c r="F288" s="48" t="s">
        <v>707</v>
      </c>
      <c r="G288" s="64">
        <v>240</v>
      </c>
      <c r="H288" s="140">
        <f>'приложение 5'!H291</f>
        <v>50</v>
      </c>
    </row>
    <row r="289" spans="3:8" s="116" customFormat="1" ht="19.5" customHeight="1">
      <c r="C289" s="15" t="s">
        <v>610</v>
      </c>
      <c r="D289" s="118" t="s">
        <v>602</v>
      </c>
      <c r="E289" s="118" t="s">
        <v>591</v>
      </c>
      <c r="F289" s="92"/>
      <c r="G289" s="119"/>
      <c r="H289" s="120">
        <f>H290+H309+H355+H378+H332</f>
        <v>293615.50000000006</v>
      </c>
    </row>
    <row r="290" spans="3:8" s="116" customFormat="1" ht="20.25" customHeight="1">
      <c r="C290" s="121" t="s">
        <v>611</v>
      </c>
      <c r="D290" s="118" t="s">
        <v>602</v>
      </c>
      <c r="E290" s="118" t="s">
        <v>590</v>
      </c>
      <c r="F290" s="94"/>
      <c r="G290" s="4"/>
      <c r="H290" s="120">
        <f>H291+H394+H304+H308</f>
        <v>76200.4</v>
      </c>
    </row>
    <row r="291" spans="3:8" s="116" customFormat="1" ht="49.5" customHeight="1">
      <c r="C291" s="50" t="s">
        <v>217</v>
      </c>
      <c r="D291" s="91" t="s">
        <v>602</v>
      </c>
      <c r="E291" s="91" t="s">
        <v>590</v>
      </c>
      <c r="F291" s="167" t="s">
        <v>218</v>
      </c>
      <c r="G291" s="94"/>
      <c r="H291" s="12">
        <f>H292+H295+H298+H301</f>
        <v>73014.7</v>
      </c>
    </row>
    <row r="292" spans="3:8" s="116" customFormat="1" ht="72" customHeight="1">
      <c r="C292" s="50" t="s">
        <v>386</v>
      </c>
      <c r="D292" s="91" t="s">
        <v>602</v>
      </c>
      <c r="E292" s="91" t="s">
        <v>590</v>
      </c>
      <c r="F292" s="167" t="s">
        <v>219</v>
      </c>
      <c r="G292" s="4"/>
      <c r="H292" s="12">
        <f>H293</f>
        <v>52546.9</v>
      </c>
    </row>
    <row r="293" spans="3:8" s="116" customFormat="1" ht="25.5">
      <c r="C293" s="9" t="s">
        <v>567</v>
      </c>
      <c r="D293" s="91" t="s">
        <v>602</v>
      </c>
      <c r="E293" s="91" t="s">
        <v>590</v>
      </c>
      <c r="F293" s="167" t="s">
        <v>221</v>
      </c>
      <c r="G293" s="94"/>
      <c r="H293" s="12">
        <f>H294</f>
        <v>52546.9</v>
      </c>
    </row>
    <row r="294" spans="3:8" s="116" customFormat="1" ht="12.75">
      <c r="C294" s="6" t="s">
        <v>11</v>
      </c>
      <c r="D294" s="91" t="s">
        <v>602</v>
      </c>
      <c r="E294" s="91" t="s">
        <v>590</v>
      </c>
      <c r="F294" s="167" t="s">
        <v>221</v>
      </c>
      <c r="G294" s="4" t="s">
        <v>12</v>
      </c>
      <c r="H294" s="12">
        <f>'приложение 5'!H393</f>
        <v>52546.9</v>
      </c>
    </row>
    <row r="295" spans="3:8" s="116" customFormat="1" ht="39.75" customHeight="1">
      <c r="C295" s="18" t="s">
        <v>387</v>
      </c>
      <c r="D295" s="91" t="s">
        <v>602</v>
      </c>
      <c r="E295" s="91" t="s">
        <v>590</v>
      </c>
      <c r="F295" s="167" t="s">
        <v>223</v>
      </c>
      <c r="G295" s="4"/>
      <c r="H295" s="124">
        <f>H296</f>
        <v>19901.6</v>
      </c>
    </row>
    <row r="296" spans="3:8" s="116" customFormat="1" ht="31.5" customHeight="1">
      <c r="C296" s="132" t="s">
        <v>220</v>
      </c>
      <c r="D296" s="91" t="s">
        <v>602</v>
      </c>
      <c r="E296" s="91" t="s">
        <v>590</v>
      </c>
      <c r="F296" s="167" t="s">
        <v>234</v>
      </c>
      <c r="G296" s="4"/>
      <c r="H296" s="124">
        <f>H297</f>
        <v>19901.6</v>
      </c>
    </row>
    <row r="297" spans="3:8" s="116" customFormat="1" ht="16.5" customHeight="1">
      <c r="C297" s="6" t="s">
        <v>11</v>
      </c>
      <c r="D297" s="91" t="s">
        <v>602</v>
      </c>
      <c r="E297" s="91" t="s">
        <v>590</v>
      </c>
      <c r="F297" s="167" t="s">
        <v>234</v>
      </c>
      <c r="G297" s="4" t="s">
        <v>12</v>
      </c>
      <c r="H297" s="159">
        <f>'приложение 5'!H396</f>
        <v>19901.6</v>
      </c>
    </row>
    <row r="298" spans="3:8" s="116" customFormat="1" ht="44.25" customHeight="1">
      <c r="C298" s="18" t="s">
        <v>465</v>
      </c>
      <c r="D298" s="91" t="s">
        <v>602</v>
      </c>
      <c r="E298" s="91" t="s">
        <v>590</v>
      </c>
      <c r="F298" s="167" t="s">
        <v>238</v>
      </c>
      <c r="G298" s="5"/>
      <c r="H298" s="168">
        <f>H299</f>
        <v>268.2</v>
      </c>
    </row>
    <row r="299" spans="3:8" s="116" customFormat="1" ht="55.5" customHeight="1">
      <c r="C299" s="9" t="s">
        <v>575</v>
      </c>
      <c r="D299" s="91" t="s">
        <v>602</v>
      </c>
      <c r="E299" s="91" t="s">
        <v>590</v>
      </c>
      <c r="F299" s="94" t="s">
        <v>240</v>
      </c>
      <c r="G299" s="5"/>
      <c r="H299" s="168">
        <f>H300</f>
        <v>268.2</v>
      </c>
    </row>
    <row r="300" spans="3:8" s="116" customFormat="1" ht="23.25" customHeight="1">
      <c r="C300" s="6" t="s">
        <v>11</v>
      </c>
      <c r="D300" s="91" t="s">
        <v>602</v>
      </c>
      <c r="E300" s="91" t="s">
        <v>590</v>
      </c>
      <c r="F300" s="94" t="s">
        <v>240</v>
      </c>
      <c r="G300" s="5">
        <v>610</v>
      </c>
      <c r="H300" s="168">
        <f>'приложение 5'!H399</f>
        <v>268.2</v>
      </c>
    </row>
    <row r="301" spans="3:8" ht="40.5" customHeight="1">
      <c r="C301" s="9" t="s">
        <v>144</v>
      </c>
      <c r="D301" s="143" t="s">
        <v>602</v>
      </c>
      <c r="E301" s="143" t="s">
        <v>590</v>
      </c>
      <c r="F301" s="177" t="s">
        <v>38</v>
      </c>
      <c r="G301" s="115"/>
      <c r="H301" s="140">
        <f>H302</f>
        <v>298</v>
      </c>
    </row>
    <row r="302" spans="3:8" s="116" customFormat="1" ht="18" customHeight="1">
      <c r="C302" s="132" t="s">
        <v>108</v>
      </c>
      <c r="D302" s="91" t="s">
        <v>602</v>
      </c>
      <c r="E302" s="91" t="s">
        <v>590</v>
      </c>
      <c r="F302" s="91" t="s">
        <v>55</v>
      </c>
      <c r="G302" s="5"/>
      <c r="H302" s="12">
        <f>H303</f>
        <v>298</v>
      </c>
    </row>
    <row r="303" spans="3:8" s="116" customFormat="1" ht="18" customHeight="1">
      <c r="C303" s="6" t="s">
        <v>11</v>
      </c>
      <c r="D303" s="91" t="s">
        <v>602</v>
      </c>
      <c r="E303" s="91" t="s">
        <v>590</v>
      </c>
      <c r="F303" s="91" t="s">
        <v>55</v>
      </c>
      <c r="G303" s="5">
        <v>610</v>
      </c>
      <c r="H303" s="12">
        <f>'приложение 5'!H402</f>
        <v>298</v>
      </c>
    </row>
    <row r="304" spans="3:8" s="116" customFormat="1" ht="18" customHeight="1">
      <c r="C304" s="6" t="s">
        <v>313</v>
      </c>
      <c r="D304" s="4" t="s">
        <v>602</v>
      </c>
      <c r="E304" s="134" t="s">
        <v>590</v>
      </c>
      <c r="F304" s="31" t="s">
        <v>312</v>
      </c>
      <c r="G304" s="5"/>
      <c r="H304" s="12">
        <f>H305</f>
        <v>1686.3</v>
      </c>
    </row>
    <row r="305" spans="3:8" s="116" customFormat="1" ht="30.75" customHeight="1">
      <c r="C305" s="50" t="s">
        <v>28</v>
      </c>
      <c r="D305" s="4" t="s">
        <v>602</v>
      </c>
      <c r="E305" s="134" t="s">
        <v>590</v>
      </c>
      <c r="F305" s="31" t="s">
        <v>431</v>
      </c>
      <c r="G305" s="4"/>
      <c r="H305" s="12">
        <f>H306</f>
        <v>1686.3</v>
      </c>
    </row>
    <row r="306" spans="3:8" s="116" customFormat="1" ht="16.5" customHeight="1">
      <c r="C306" s="50" t="s">
        <v>91</v>
      </c>
      <c r="D306" s="4" t="s">
        <v>602</v>
      </c>
      <c r="E306" s="134" t="s">
        <v>590</v>
      </c>
      <c r="F306" s="31" t="s">
        <v>431</v>
      </c>
      <c r="G306" s="4" t="s">
        <v>178</v>
      </c>
      <c r="H306" s="12">
        <f>'приложение 5'!H296</f>
        <v>1686.3</v>
      </c>
    </row>
    <row r="307" spans="3:8" ht="40.5" customHeight="1">
      <c r="C307" s="10" t="s">
        <v>142</v>
      </c>
      <c r="D307" s="114" t="s">
        <v>602</v>
      </c>
      <c r="E307" s="169" t="s">
        <v>590</v>
      </c>
      <c r="F307" s="143" t="s">
        <v>140</v>
      </c>
      <c r="G307" s="114"/>
      <c r="H307" s="140">
        <f>H308</f>
        <v>1293.4</v>
      </c>
    </row>
    <row r="308" spans="3:8" ht="16.5" customHeight="1">
      <c r="C308" s="11" t="s">
        <v>11</v>
      </c>
      <c r="D308" s="114" t="s">
        <v>602</v>
      </c>
      <c r="E308" s="169" t="s">
        <v>590</v>
      </c>
      <c r="F308" s="143" t="s">
        <v>140</v>
      </c>
      <c r="G308" s="114" t="s">
        <v>12</v>
      </c>
      <c r="H308" s="140">
        <f>'приложение 5'!H404</f>
        <v>1293.4</v>
      </c>
    </row>
    <row r="309" spans="3:8" s="116" customFormat="1" ht="18" customHeight="1">
      <c r="C309" s="95" t="s">
        <v>24</v>
      </c>
      <c r="D309" s="118" t="s">
        <v>602</v>
      </c>
      <c r="E309" s="118" t="s">
        <v>595</v>
      </c>
      <c r="F309" s="165"/>
      <c r="G309" s="7"/>
      <c r="H309" s="170">
        <f>H310+H326+H330</f>
        <v>146860.30000000002</v>
      </c>
    </row>
    <row r="310" spans="3:8" s="116" customFormat="1" ht="45" customHeight="1">
      <c r="C310" s="50" t="s">
        <v>217</v>
      </c>
      <c r="D310" s="91" t="s">
        <v>602</v>
      </c>
      <c r="E310" s="91" t="s">
        <v>595</v>
      </c>
      <c r="F310" s="167" t="s">
        <v>218</v>
      </c>
      <c r="G310" s="4"/>
      <c r="H310" s="171">
        <f>H311+H314+H317+H320+H323</f>
        <v>143210.30000000002</v>
      </c>
    </row>
    <row r="311" spans="3:8" s="116" customFormat="1" ht="84.75" customHeight="1">
      <c r="C311" s="88" t="s">
        <v>388</v>
      </c>
      <c r="D311" s="91" t="s">
        <v>602</v>
      </c>
      <c r="E311" s="91" t="s">
        <v>595</v>
      </c>
      <c r="F311" s="167" t="s">
        <v>233</v>
      </c>
      <c r="G311" s="4"/>
      <c r="H311" s="171">
        <f>H312</f>
        <v>84939.70000000001</v>
      </c>
    </row>
    <row r="312" spans="3:8" s="116" customFormat="1" ht="34.5" customHeight="1">
      <c r="C312" s="9" t="s">
        <v>33</v>
      </c>
      <c r="D312" s="91" t="s">
        <v>602</v>
      </c>
      <c r="E312" s="91" t="s">
        <v>595</v>
      </c>
      <c r="F312" s="94" t="s">
        <v>222</v>
      </c>
      <c r="G312" s="94" t="s">
        <v>626</v>
      </c>
      <c r="H312" s="171">
        <f>H313</f>
        <v>84939.70000000001</v>
      </c>
    </row>
    <row r="313" spans="3:8" s="116" customFormat="1" ht="18" customHeight="1">
      <c r="C313" s="6" t="s">
        <v>11</v>
      </c>
      <c r="D313" s="91" t="s">
        <v>602</v>
      </c>
      <c r="E313" s="91" t="s">
        <v>595</v>
      </c>
      <c r="F313" s="94" t="s">
        <v>222</v>
      </c>
      <c r="G313" s="94">
        <v>610</v>
      </c>
      <c r="H313" s="171">
        <f>'приложение 5'!H409</f>
        <v>84939.70000000001</v>
      </c>
    </row>
    <row r="314" spans="3:8" s="116" customFormat="1" ht="36.75" customHeight="1">
      <c r="C314" s="88" t="s">
        <v>389</v>
      </c>
      <c r="D314" s="91" t="s">
        <v>602</v>
      </c>
      <c r="E314" s="91" t="s">
        <v>595</v>
      </c>
      <c r="F314" s="94" t="s">
        <v>236</v>
      </c>
      <c r="G314" s="5"/>
      <c r="H314" s="171">
        <f>H315</f>
        <v>42594.8</v>
      </c>
    </row>
    <row r="315" spans="3:8" s="116" customFormat="1" ht="30" customHeight="1">
      <c r="C315" s="9" t="s">
        <v>35</v>
      </c>
      <c r="D315" s="91" t="s">
        <v>602</v>
      </c>
      <c r="E315" s="91" t="s">
        <v>595</v>
      </c>
      <c r="F315" s="167" t="s">
        <v>237</v>
      </c>
      <c r="G315" s="5"/>
      <c r="H315" s="171">
        <f>H316</f>
        <v>42594.8</v>
      </c>
    </row>
    <row r="316" spans="3:8" s="116" customFormat="1" ht="18" customHeight="1">
      <c r="C316" s="6" t="s">
        <v>11</v>
      </c>
      <c r="D316" s="91" t="s">
        <v>602</v>
      </c>
      <c r="E316" s="91" t="s">
        <v>595</v>
      </c>
      <c r="F316" s="167" t="s">
        <v>237</v>
      </c>
      <c r="G316" s="5">
        <v>610</v>
      </c>
      <c r="H316" s="171">
        <f>'приложение 5'!H412</f>
        <v>42594.8</v>
      </c>
    </row>
    <row r="317" spans="3:8" s="116" customFormat="1" ht="43.5" customHeight="1">
      <c r="C317" s="18" t="s">
        <v>390</v>
      </c>
      <c r="D317" s="91" t="s">
        <v>602</v>
      </c>
      <c r="E317" s="91" t="s">
        <v>595</v>
      </c>
      <c r="F317" s="167" t="s">
        <v>238</v>
      </c>
      <c r="G317" s="5"/>
      <c r="H317" s="171">
        <f>H318</f>
        <v>8175.8</v>
      </c>
    </row>
    <row r="318" spans="3:8" s="116" customFormat="1" ht="63" customHeight="1">
      <c r="C318" s="20" t="s">
        <v>34</v>
      </c>
      <c r="D318" s="91" t="s">
        <v>602</v>
      </c>
      <c r="E318" s="91" t="s">
        <v>595</v>
      </c>
      <c r="F318" s="94" t="s">
        <v>239</v>
      </c>
      <c r="G318" s="5"/>
      <c r="H318" s="171">
        <f>H319</f>
        <v>8175.8</v>
      </c>
    </row>
    <row r="319" spans="3:8" s="116" customFormat="1" ht="18" customHeight="1">
      <c r="C319" s="6" t="s">
        <v>11</v>
      </c>
      <c r="D319" s="91" t="s">
        <v>602</v>
      </c>
      <c r="E319" s="91" t="s">
        <v>595</v>
      </c>
      <c r="F319" s="94" t="s">
        <v>239</v>
      </c>
      <c r="G319" s="5">
        <v>610</v>
      </c>
      <c r="H319" s="171">
        <f>'приложение 5'!H415</f>
        <v>8175.8</v>
      </c>
    </row>
    <row r="320" spans="3:8" s="116" customFormat="1" ht="37.5" customHeight="1" hidden="1">
      <c r="C320" s="285" t="s">
        <v>466</v>
      </c>
      <c r="D320" s="91" t="s">
        <v>602</v>
      </c>
      <c r="E320" s="91" t="s">
        <v>595</v>
      </c>
      <c r="F320" s="286" t="s">
        <v>199</v>
      </c>
      <c r="G320" s="4"/>
      <c r="H320" s="168">
        <f>H321</f>
        <v>0</v>
      </c>
    </row>
    <row r="321" spans="3:8" s="116" customFormat="1" ht="28.5" customHeight="1" hidden="1">
      <c r="C321" s="6" t="s">
        <v>576</v>
      </c>
      <c r="D321" s="91" t="s">
        <v>602</v>
      </c>
      <c r="E321" s="91" t="s">
        <v>595</v>
      </c>
      <c r="F321" s="172" t="s">
        <v>642</v>
      </c>
      <c r="G321" s="5"/>
      <c r="H321" s="162">
        <f>H322</f>
        <v>0</v>
      </c>
    </row>
    <row r="322" spans="3:8" s="116" customFormat="1" ht="28.5" customHeight="1" hidden="1">
      <c r="C322" s="6" t="s">
        <v>11</v>
      </c>
      <c r="D322" s="91" t="s">
        <v>602</v>
      </c>
      <c r="E322" s="91" t="s">
        <v>595</v>
      </c>
      <c r="F322" s="172" t="s">
        <v>642</v>
      </c>
      <c r="G322" s="5">
        <v>610</v>
      </c>
      <c r="H322" s="162">
        <f>'приложение 5'!H421</f>
        <v>0</v>
      </c>
    </row>
    <row r="323" spans="3:8" s="116" customFormat="1" ht="40.5" customHeight="1">
      <c r="C323" s="9" t="s">
        <v>144</v>
      </c>
      <c r="D323" s="91" t="s">
        <v>602</v>
      </c>
      <c r="E323" s="91" t="s">
        <v>595</v>
      </c>
      <c r="F323" s="43" t="s">
        <v>38</v>
      </c>
      <c r="G323" s="5"/>
      <c r="H323" s="162">
        <f>H324</f>
        <v>7500</v>
      </c>
    </row>
    <row r="324" spans="3:8" s="116" customFormat="1" ht="28.5" customHeight="1">
      <c r="C324" s="10" t="s">
        <v>450</v>
      </c>
      <c r="D324" s="38" t="s">
        <v>602</v>
      </c>
      <c r="E324" s="38" t="s">
        <v>595</v>
      </c>
      <c r="F324" s="296" t="s">
        <v>690</v>
      </c>
      <c r="G324" s="64"/>
      <c r="H324" s="162">
        <f>H325</f>
        <v>7500</v>
      </c>
    </row>
    <row r="325" spans="3:8" s="116" customFormat="1" ht="28.5" customHeight="1">
      <c r="C325" s="6" t="s">
        <v>11</v>
      </c>
      <c r="D325" s="38" t="s">
        <v>602</v>
      </c>
      <c r="E325" s="38" t="s">
        <v>595</v>
      </c>
      <c r="F325" s="296" t="s">
        <v>690</v>
      </c>
      <c r="G325" s="64">
        <v>610</v>
      </c>
      <c r="H325" s="162">
        <f>'приложение 5'!H418</f>
        <v>7500</v>
      </c>
    </row>
    <row r="326" spans="3:8" ht="33.75" customHeight="1">
      <c r="C326" s="81" t="s">
        <v>133</v>
      </c>
      <c r="D326" s="143" t="s">
        <v>602</v>
      </c>
      <c r="E326" s="143" t="s">
        <v>595</v>
      </c>
      <c r="F326" s="173" t="s">
        <v>54</v>
      </c>
      <c r="G326" s="115"/>
      <c r="H326" s="174">
        <f>H327</f>
        <v>150</v>
      </c>
    </row>
    <row r="327" spans="3:8" ht="57" customHeight="1">
      <c r="C327" s="11" t="s">
        <v>300</v>
      </c>
      <c r="D327" s="143" t="s">
        <v>602</v>
      </c>
      <c r="E327" s="143" t="s">
        <v>595</v>
      </c>
      <c r="F327" s="175" t="s">
        <v>53</v>
      </c>
      <c r="G327" s="115"/>
      <c r="H327" s="174">
        <f>H328</f>
        <v>150</v>
      </c>
    </row>
    <row r="328" spans="3:8" ht="23.25" customHeight="1">
      <c r="C328" s="11" t="s">
        <v>301</v>
      </c>
      <c r="D328" s="143" t="s">
        <v>602</v>
      </c>
      <c r="E328" s="143" t="s">
        <v>595</v>
      </c>
      <c r="F328" s="175" t="s">
        <v>53</v>
      </c>
      <c r="G328" s="115"/>
      <c r="H328" s="174">
        <f>H329</f>
        <v>150</v>
      </c>
    </row>
    <row r="329" spans="3:8" ht="24" customHeight="1">
      <c r="C329" s="11" t="s">
        <v>11</v>
      </c>
      <c r="D329" s="143" t="s">
        <v>602</v>
      </c>
      <c r="E329" s="143" t="s">
        <v>595</v>
      </c>
      <c r="F329" s="175" t="s">
        <v>53</v>
      </c>
      <c r="G329" s="115">
        <v>610</v>
      </c>
      <c r="H329" s="174">
        <f>'приложение 5'!H425</f>
        <v>150</v>
      </c>
    </row>
    <row r="330" spans="3:8" ht="30" customHeight="1">
      <c r="C330" s="10" t="s">
        <v>141</v>
      </c>
      <c r="D330" s="143" t="s">
        <v>602</v>
      </c>
      <c r="E330" s="143" t="s">
        <v>595</v>
      </c>
      <c r="F330" s="143" t="s">
        <v>140</v>
      </c>
      <c r="G330" s="115"/>
      <c r="H330" s="174">
        <f>H331</f>
        <v>3500</v>
      </c>
    </row>
    <row r="331" spans="3:8" ht="24" customHeight="1">
      <c r="C331" s="11" t="s">
        <v>11</v>
      </c>
      <c r="D331" s="143" t="s">
        <v>602</v>
      </c>
      <c r="E331" s="143" t="s">
        <v>595</v>
      </c>
      <c r="F331" s="143" t="s">
        <v>140</v>
      </c>
      <c r="G331" s="115"/>
      <c r="H331" s="174">
        <f>'приложение 5'!H427</f>
        <v>3500</v>
      </c>
    </row>
    <row r="332" spans="3:8" s="116" customFormat="1" ht="19.5" customHeight="1">
      <c r="C332" s="8" t="s">
        <v>274</v>
      </c>
      <c r="D332" s="118" t="s">
        <v>602</v>
      </c>
      <c r="E332" s="118" t="s">
        <v>592</v>
      </c>
      <c r="F332" s="92"/>
      <c r="G332" s="4"/>
      <c r="H332" s="160">
        <f>H333+H346+H351+H342+H353</f>
        <v>20316.7</v>
      </c>
    </row>
    <row r="333" spans="3:8" s="116" customFormat="1" ht="47.25" customHeight="1">
      <c r="C333" s="180" t="s">
        <v>217</v>
      </c>
      <c r="D333" s="91" t="s">
        <v>602</v>
      </c>
      <c r="E333" s="91" t="s">
        <v>592</v>
      </c>
      <c r="F333" s="5" t="s">
        <v>241</v>
      </c>
      <c r="G333" s="4"/>
      <c r="H333" s="159">
        <f>H334+H337</f>
        <v>10524.8</v>
      </c>
    </row>
    <row r="334" spans="3:8" s="116" customFormat="1" ht="38.25">
      <c r="C334" s="18" t="s">
        <v>397</v>
      </c>
      <c r="D334" s="91" t="s">
        <v>602</v>
      </c>
      <c r="E334" s="91" t="s">
        <v>592</v>
      </c>
      <c r="F334" s="5" t="s">
        <v>241</v>
      </c>
      <c r="G334" s="4"/>
      <c r="H334" s="159">
        <f>H335</f>
        <v>8254.8</v>
      </c>
    </row>
    <row r="335" spans="3:8" s="116" customFormat="1" ht="25.5">
      <c r="C335" s="9" t="s">
        <v>35</v>
      </c>
      <c r="D335" s="91" t="s">
        <v>602</v>
      </c>
      <c r="E335" s="91" t="s">
        <v>592</v>
      </c>
      <c r="F335" s="167" t="s">
        <v>242</v>
      </c>
      <c r="G335" s="5"/>
      <c r="H335" s="147">
        <f>H336</f>
        <v>8254.8</v>
      </c>
    </row>
    <row r="336" spans="3:8" s="116" customFormat="1" ht="12.75">
      <c r="C336" s="6" t="s">
        <v>11</v>
      </c>
      <c r="D336" s="91" t="s">
        <v>602</v>
      </c>
      <c r="E336" s="91" t="s">
        <v>592</v>
      </c>
      <c r="F336" s="167" t="s">
        <v>242</v>
      </c>
      <c r="G336" s="4" t="s">
        <v>12</v>
      </c>
      <c r="H336" s="159">
        <f>'приложение 5'!H432</f>
        <v>8254.8</v>
      </c>
    </row>
    <row r="337" spans="3:8" s="116" customFormat="1" ht="38.25">
      <c r="C337" s="6" t="s">
        <v>398</v>
      </c>
      <c r="D337" s="91" t="s">
        <v>602</v>
      </c>
      <c r="E337" s="91" t="s">
        <v>592</v>
      </c>
      <c r="F337" s="167" t="s">
        <v>46</v>
      </c>
      <c r="G337" s="4"/>
      <c r="H337" s="176">
        <f>H338+H340</f>
        <v>2270</v>
      </c>
    </row>
    <row r="338" spans="3:8" s="116" customFormat="1" ht="25.5" hidden="1">
      <c r="C338" s="6" t="s">
        <v>643</v>
      </c>
      <c r="D338" s="91" t="s">
        <v>602</v>
      </c>
      <c r="E338" s="91" t="s">
        <v>592</v>
      </c>
      <c r="F338" s="167" t="s">
        <v>644</v>
      </c>
      <c r="G338" s="4"/>
      <c r="H338" s="12">
        <f>H339</f>
        <v>0</v>
      </c>
    </row>
    <row r="339" spans="3:8" s="116" customFormat="1" ht="12.75" hidden="1">
      <c r="C339" s="6" t="s">
        <v>11</v>
      </c>
      <c r="D339" s="91" t="s">
        <v>602</v>
      </c>
      <c r="E339" s="91" t="s">
        <v>592</v>
      </c>
      <c r="F339" s="167" t="s">
        <v>644</v>
      </c>
      <c r="G339" s="4" t="s">
        <v>12</v>
      </c>
      <c r="H339" s="12">
        <f>'приложение 5'!H435</f>
        <v>0</v>
      </c>
    </row>
    <row r="340" spans="3:8" s="116" customFormat="1" ht="25.5">
      <c r="C340" s="14" t="s">
        <v>441</v>
      </c>
      <c r="D340" s="91" t="s">
        <v>602</v>
      </c>
      <c r="E340" s="91" t="s">
        <v>592</v>
      </c>
      <c r="F340" s="167" t="s">
        <v>109</v>
      </c>
      <c r="G340" s="4"/>
      <c r="H340" s="12">
        <f>H341</f>
        <v>2270</v>
      </c>
    </row>
    <row r="341" spans="3:8" s="116" customFormat="1" ht="25.5">
      <c r="C341" s="14" t="s">
        <v>48</v>
      </c>
      <c r="D341" s="91" t="s">
        <v>602</v>
      </c>
      <c r="E341" s="91" t="s">
        <v>592</v>
      </c>
      <c r="F341" s="167" t="s">
        <v>109</v>
      </c>
      <c r="G341" s="4" t="s">
        <v>9</v>
      </c>
      <c r="H341" s="12">
        <f>'приложение 5'!H437</f>
        <v>2270</v>
      </c>
    </row>
    <row r="342" spans="3:8" ht="30.75" customHeight="1">
      <c r="C342" s="53" t="s">
        <v>263</v>
      </c>
      <c r="D342" s="143" t="s">
        <v>602</v>
      </c>
      <c r="E342" s="143" t="s">
        <v>592</v>
      </c>
      <c r="F342" s="177" t="s">
        <v>264</v>
      </c>
      <c r="G342" s="114"/>
      <c r="H342" s="140">
        <f>H343</f>
        <v>6786.6</v>
      </c>
    </row>
    <row r="343" spans="3:8" ht="42.75" customHeight="1">
      <c r="C343" s="18" t="s">
        <v>322</v>
      </c>
      <c r="D343" s="143" t="s">
        <v>602</v>
      </c>
      <c r="E343" s="143" t="s">
        <v>592</v>
      </c>
      <c r="F343" s="177" t="s">
        <v>131</v>
      </c>
      <c r="G343" s="114"/>
      <c r="H343" s="140">
        <f>H344</f>
        <v>6786.6</v>
      </c>
    </row>
    <row r="344" spans="3:8" ht="25.5">
      <c r="C344" s="10" t="s">
        <v>35</v>
      </c>
      <c r="D344" s="143"/>
      <c r="E344" s="143"/>
      <c r="F344" s="177" t="s">
        <v>132</v>
      </c>
      <c r="G344" s="114"/>
      <c r="H344" s="140">
        <f>H345</f>
        <v>6786.6</v>
      </c>
    </row>
    <row r="345" spans="3:8" ht="12.75">
      <c r="C345" s="11" t="s">
        <v>11</v>
      </c>
      <c r="D345" s="143" t="s">
        <v>602</v>
      </c>
      <c r="E345" s="143" t="s">
        <v>592</v>
      </c>
      <c r="F345" s="177" t="s">
        <v>132</v>
      </c>
      <c r="G345" s="114" t="s">
        <v>12</v>
      </c>
      <c r="H345" s="140">
        <f>'приложение 5'!H35</f>
        <v>6786.6</v>
      </c>
    </row>
    <row r="346" spans="3:8" s="116" customFormat="1" ht="42" customHeight="1">
      <c r="C346" s="180" t="s">
        <v>156</v>
      </c>
      <c r="D346" s="91" t="s">
        <v>602</v>
      </c>
      <c r="E346" s="91" t="s">
        <v>592</v>
      </c>
      <c r="F346" s="94" t="s">
        <v>200</v>
      </c>
      <c r="G346" s="4"/>
      <c r="H346" s="124">
        <f>H347</f>
        <v>6</v>
      </c>
    </row>
    <row r="347" spans="3:8" s="116" customFormat="1" ht="31.5" customHeight="1">
      <c r="C347" s="50" t="s">
        <v>401</v>
      </c>
      <c r="D347" s="91" t="s">
        <v>602</v>
      </c>
      <c r="E347" s="91" t="s">
        <v>592</v>
      </c>
      <c r="F347" s="94" t="s">
        <v>402</v>
      </c>
      <c r="G347" s="4"/>
      <c r="H347" s="124">
        <f>H348</f>
        <v>6</v>
      </c>
    </row>
    <row r="348" spans="3:8" s="116" customFormat="1" ht="37.5" customHeight="1">
      <c r="C348" s="17" t="s">
        <v>684</v>
      </c>
      <c r="D348" s="91" t="s">
        <v>602</v>
      </c>
      <c r="E348" s="91" t="s">
        <v>592</v>
      </c>
      <c r="F348" s="39" t="s">
        <v>682</v>
      </c>
      <c r="G348" s="4"/>
      <c r="H348" s="124">
        <f>H350</f>
        <v>6</v>
      </c>
    </row>
    <row r="349" spans="3:8" s="116" customFormat="1" ht="23.25" customHeight="1">
      <c r="C349" s="6" t="s">
        <v>685</v>
      </c>
      <c r="D349" s="91"/>
      <c r="E349" s="91"/>
      <c r="F349" s="39" t="s">
        <v>683</v>
      </c>
      <c r="G349" s="4"/>
      <c r="H349" s="124">
        <f>H350</f>
        <v>6</v>
      </c>
    </row>
    <row r="350" spans="3:8" s="116" customFormat="1" ht="18" customHeight="1">
      <c r="C350" s="6" t="s">
        <v>11</v>
      </c>
      <c r="D350" s="91" t="s">
        <v>602</v>
      </c>
      <c r="E350" s="91" t="s">
        <v>592</v>
      </c>
      <c r="F350" s="39" t="s">
        <v>683</v>
      </c>
      <c r="G350" s="4" t="s">
        <v>12</v>
      </c>
      <c r="H350" s="124">
        <f>'приложение 5'!H442</f>
        <v>6</v>
      </c>
    </row>
    <row r="351" spans="3:8" ht="12.75">
      <c r="C351" s="10" t="s">
        <v>138</v>
      </c>
      <c r="D351" s="143" t="s">
        <v>602</v>
      </c>
      <c r="E351" s="143" t="s">
        <v>592</v>
      </c>
      <c r="F351" s="177" t="s">
        <v>139</v>
      </c>
      <c r="G351" s="114"/>
      <c r="H351" s="157">
        <f>H352</f>
        <v>2426.4</v>
      </c>
    </row>
    <row r="352" spans="3:8" ht="12.75">
      <c r="C352" s="6" t="s">
        <v>11</v>
      </c>
      <c r="D352" s="143" t="s">
        <v>602</v>
      </c>
      <c r="E352" s="143" t="s">
        <v>592</v>
      </c>
      <c r="F352" s="177" t="s">
        <v>139</v>
      </c>
      <c r="G352" s="114" t="s">
        <v>12</v>
      </c>
      <c r="H352" s="157">
        <f>'приложение 5'!H38</f>
        <v>2426.4</v>
      </c>
    </row>
    <row r="353" spans="3:8" ht="25.5">
      <c r="C353" s="10" t="s">
        <v>141</v>
      </c>
      <c r="D353" s="143" t="s">
        <v>602</v>
      </c>
      <c r="E353" s="143" t="s">
        <v>592</v>
      </c>
      <c r="F353" s="43" t="s">
        <v>140</v>
      </c>
      <c r="G353" s="64"/>
      <c r="H353" s="157">
        <f>H354</f>
        <v>572.9</v>
      </c>
    </row>
    <row r="354" spans="3:8" ht="12.75">
      <c r="C354" s="11" t="s">
        <v>11</v>
      </c>
      <c r="D354" s="143" t="s">
        <v>602</v>
      </c>
      <c r="E354" s="143" t="s">
        <v>592</v>
      </c>
      <c r="F354" s="43" t="s">
        <v>140</v>
      </c>
      <c r="G354" s="64">
        <v>610</v>
      </c>
      <c r="H354" s="157">
        <f>'приложение 5'!H444</f>
        <v>572.9</v>
      </c>
    </row>
    <row r="355" spans="3:8" s="116" customFormat="1" ht="17.25" customHeight="1">
      <c r="C355" s="8" t="s">
        <v>442</v>
      </c>
      <c r="D355" s="118" t="s">
        <v>602</v>
      </c>
      <c r="E355" s="118" t="s">
        <v>602</v>
      </c>
      <c r="F355" s="92"/>
      <c r="G355" s="7"/>
      <c r="H355" s="125">
        <f>H356+H360+H374</f>
        <v>562.1</v>
      </c>
    </row>
    <row r="356" spans="3:8" s="116" customFormat="1" ht="42.75" customHeight="1">
      <c r="C356" s="50" t="s">
        <v>217</v>
      </c>
      <c r="D356" s="91" t="s">
        <v>602</v>
      </c>
      <c r="E356" s="91" t="s">
        <v>602</v>
      </c>
      <c r="F356" s="141" t="s">
        <v>218</v>
      </c>
      <c r="G356" s="94"/>
      <c r="H356" s="124">
        <f>H357</f>
        <v>280</v>
      </c>
    </row>
    <row r="357" spans="3:8" s="116" customFormat="1" ht="33.75" customHeight="1">
      <c r="C357" s="88" t="s">
        <v>399</v>
      </c>
      <c r="D357" s="91" t="s">
        <v>602</v>
      </c>
      <c r="E357" s="91" t="s">
        <v>602</v>
      </c>
      <c r="F357" s="167" t="s">
        <v>540</v>
      </c>
      <c r="G357" s="5"/>
      <c r="H357" s="124">
        <f>H358</f>
        <v>280</v>
      </c>
    </row>
    <row r="358" spans="3:8" s="116" customFormat="1" ht="19.5" customHeight="1">
      <c r="C358" s="128" t="s">
        <v>26</v>
      </c>
      <c r="D358" s="91" t="s">
        <v>602</v>
      </c>
      <c r="E358" s="91" t="s">
        <v>602</v>
      </c>
      <c r="F358" s="167" t="s">
        <v>541</v>
      </c>
      <c r="G358" s="4"/>
      <c r="H358" s="124">
        <f>H359</f>
        <v>280</v>
      </c>
    </row>
    <row r="359" spans="3:8" s="116" customFormat="1" ht="15" customHeight="1">
      <c r="C359" s="6" t="s">
        <v>11</v>
      </c>
      <c r="D359" s="91" t="s">
        <v>602</v>
      </c>
      <c r="E359" s="91" t="s">
        <v>602</v>
      </c>
      <c r="F359" s="167" t="s">
        <v>541</v>
      </c>
      <c r="G359" s="4" t="s">
        <v>12</v>
      </c>
      <c r="H359" s="124">
        <f>'приложение 5'!H449</f>
        <v>280</v>
      </c>
    </row>
    <row r="360" spans="3:8" s="116" customFormat="1" ht="38.25" customHeight="1">
      <c r="C360" s="50" t="s">
        <v>261</v>
      </c>
      <c r="D360" s="135" t="s">
        <v>602</v>
      </c>
      <c r="E360" s="135" t="s">
        <v>602</v>
      </c>
      <c r="F360" s="141" t="s">
        <v>262</v>
      </c>
      <c r="G360" s="4"/>
      <c r="H360" s="124">
        <f>H361+H367+H364+H370</f>
        <v>282.1</v>
      </c>
    </row>
    <row r="361" spans="3:8" s="116" customFormat="1" ht="45" customHeight="1">
      <c r="C361" s="50" t="s">
        <v>323</v>
      </c>
      <c r="D361" s="135" t="s">
        <v>602</v>
      </c>
      <c r="E361" s="135" t="s">
        <v>602</v>
      </c>
      <c r="F361" s="141" t="s">
        <v>52</v>
      </c>
      <c r="G361" s="4"/>
      <c r="H361" s="124">
        <f>H362</f>
        <v>116.2</v>
      </c>
    </row>
    <row r="362" spans="3:8" s="116" customFormat="1" ht="27.75" customHeight="1">
      <c r="C362" s="9" t="s">
        <v>56</v>
      </c>
      <c r="D362" s="135" t="s">
        <v>602</v>
      </c>
      <c r="E362" s="135" t="s">
        <v>602</v>
      </c>
      <c r="F362" s="167" t="s">
        <v>57</v>
      </c>
      <c r="G362" s="4"/>
      <c r="H362" s="124">
        <f>H363</f>
        <v>116.2</v>
      </c>
    </row>
    <row r="363" spans="3:8" s="116" customFormat="1" ht="26.25" customHeight="1">
      <c r="C363" s="6" t="s">
        <v>579</v>
      </c>
      <c r="D363" s="135" t="s">
        <v>602</v>
      </c>
      <c r="E363" s="135" t="s">
        <v>602</v>
      </c>
      <c r="F363" s="167" t="s">
        <v>57</v>
      </c>
      <c r="G363" s="4" t="s">
        <v>6</v>
      </c>
      <c r="H363" s="124">
        <f>'приложение 5'!H43</f>
        <v>116.2</v>
      </c>
    </row>
    <row r="364" spans="3:8" s="116" customFormat="1" ht="36" customHeight="1">
      <c r="C364" s="6" t="s">
        <v>324</v>
      </c>
      <c r="D364" s="135" t="s">
        <v>602</v>
      </c>
      <c r="E364" s="135" t="s">
        <v>602</v>
      </c>
      <c r="F364" s="167" t="s">
        <v>74</v>
      </c>
      <c r="G364" s="4"/>
      <c r="H364" s="124">
        <f>H365</f>
        <v>5.9</v>
      </c>
    </row>
    <row r="365" spans="3:8" s="116" customFormat="1" ht="27" customHeight="1">
      <c r="C365" s="9" t="s">
        <v>56</v>
      </c>
      <c r="D365" s="135" t="s">
        <v>602</v>
      </c>
      <c r="E365" s="135" t="s">
        <v>602</v>
      </c>
      <c r="F365" s="167" t="s">
        <v>74</v>
      </c>
      <c r="G365" s="4"/>
      <c r="H365" s="124">
        <f>H366</f>
        <v>5.9</v>
      </c>
    </row>
    <row r="366" spans="3:8" s="116" customFormat="1" ht="33" customHeight="1">
      <c r="C366" s="6" t="s">
        <v>579</v>
      </c>
      <c r="D366" s="135" t="s">
        <v>602</v>
      </c>
      <c r="E366" s="135" t="s">
        <v>602</v>
      </c>
      <c r="F366" s="141" t="s">
        <v>58</v>
      </c>
      <c r="G366" s="4" t="s">
        <v>6</v>
      </c>
      <c r="H366" s="124">
        <f>'приложение 5'!H46</f>
        <v>5.9</v>
      </c>
    </row>
    <row r="367" spans="3:8" s="116" customFormat="1" ht="47.25" customHeight="1">
      <c r="C367" s="6" t="s">
        <v>325</v>
      </c>
      <c r="D367" s="135" t="s">
        <v>602</v>
      </c>
      <c r="E367" s="135" t="s">
        <v>602</v>
      </c>
      <c r="F367" s="141" t="s">
        <v>58</v>
      </c>
      <c r="G367" s="4"/>
      <c r="H367" s="124">
        <f>H368</f>
        <v>109.8</v>
      </c>
    </row>
    <row r="368" spans="3:8" s="116" customFormat="1" ht="27" customHeight="1">
      <c r="C368" s="9" t="s">
        <v>56</v>
      </c>
      <c r="D368" s="135" t="s">
        <v>602</v>
      </c>
      <c r="E368" s="135" t="s">
        <v>602</v>
      </c>
      <c r="F368" s="167" t="s">
        <v>59</v>
      </c>
      <c r="G368" s="4"/>
      <c r="H368" s="124">
        <f>H369</f>
        <v>109.8</v>
      </c>
    </row>
    <row r="369" spans="3:8" s="116" customFormat="1" ht="37.5" customHeight="1">
      <c r="C369" s="6" t="s">
        <v>579</v>
      </c>
      <c r="D369" s="135" t="s">
        <v>602</v>
      </c>
      <c r="E369" s="135" t="s">
        <v>602</v>
      </c>
      <c r="F369" s="167" t="s">
        <v>59</v>
      </c>
      <c r="G369" s="4" t="s">
        <v>6</v>
      </c>
      <c r="H369" s="124">
        <f>'приложение 5'!H49</f>
        <v>109.8</v>
      </c>
    </row>
    <row r="370" spans="3:8" s="116" customFormat="1" ht="29.25" customHeight="1">
      <c r="C370" s="6" t="s">
        <v>326</v>
      </c>
      <c r="D370" s="135" t="s">
        <v>602</v>
      </c>
      <c r="E370" s="135" t="s">
        <v>602</v>
      </c>
      <c r="F370" s="141" t="s">
        <v>72</v>
      </c>
      <c r="G370" s="4"/>
      <c r="H370" s="124">
        <f>H371</f>
        <v>50.2</v>
      </c>
    </row>
    <row r="371" spans="3:8" s="116" customFormat="1" ht="28.5" customHeight="1">
      <c r="C371" s="9" t="s">
        <v>56</v>
      </c>
      <c r="D371" s="135" t="s">
        <v>602</v>
      </c>
      <c r="E371" s="135" t="s">
        <v>602</v>
      </c>
      <c r="F371" s="167" t="s">
        <v>71</v>
      </c>
      <c r="G371" s="4"/>
      <c r="H371" s="124">
        <f>H372+H373</f>
        <v>50.2</v>
      </c>
    </row>
    <row r="372" spans="3:8" s="116" customFormat="1" ht="36" customHeight="1">
      <c r="C372" s="6" t="s">
        <v>579</v>
      </c>
      <c r="D372" s="135" t="s">
        <v>602</v>
      </c>
      <c r="E372" s="135" t="s">
        <v>602</v>
      </c>
      <c r="F372" s="167" t="s">
        <v>71</v>
      </c>
      <c r="G372" s="4" t="s">
        <v>6</v>
      </c>
      <c r="H372" s="124">
        <f>'приложение 5'!H52</f>
        <v>0</v>
      </c>
    </row>
    <row r="373" spans="3:8" s="116" customFormat="1" ht="22.5" customHeight="1">
      <c r="C373" s="6" t="s">
        <v>11</v>
      </c>
      <c r="D373" s="135" t="s">
        <v>602</v>
      </c>
      <c r="E373" s="135" t="s">
        <v>602</v>
      </c>
      <c r="F373" s="167" t="s">
        <v>71</v>
      </c>
      <c r="G373" s="4" t="s">
        <v>12</v>
      </c>
      <c r="H373" s="12">
        <f>'приложение 5'!H53</f>
        <v>50.2</v>
      </c>
    </row>
    <row r="374" spans="3:8" s="116" customFormat="1" ht="48" customHeight="1" hidden="1">
      <c r="C374" s="18" t="s">
        <v>530</v>
      </c>
      <c r="D374" s="135" t="s">
        <v>602</v>
      </c>
      <c r="E374" s="135" t="s">
        <v>602</v>
      </c>
      <c r="F374" s="167" t="s">
        <v>531</v>
      </c>
      <c r="G374" s="4"/>
      <c r="H374" s="12">
        <f>H375</f>
        <v>0</v>
      </c>
    </row>
    <row r="375" spans="3:8" s="116" customFormat="1" ht="49.5" customHeight="1" hidden="1">
      <c r="C375" s="13" t="s">
        <v>327</v>
      </c>
      <c r="D375" s="135" t="s">
        <v>602</v>
      </c>
      <c r="E375" s="135" t="s">
        <v>602</v>
      </c>
      <c r="F375" s="94" t="s">
        <v>76</v>
      </c>
      <c r="G375" s="4"/>
      <c r="H375" s="12">
        <f>H376</f>
        <v>0</v>
      </c>
    </row>
    <row r="376" spans="3:8" s="116" customFormat="1" ht="32.25" customHeight="1" hidden="1">
      <c r="C376" s="13" t="s">
        <v>328</v>
      </c>
      <c r="D376" s="135" t="s">
        <v>602</v>
      </c>
      <c r="E376" s="135" t="s">
        <v>602</v>
      </c>
      <c r="F376" s="94" t="s">
        <v>86</v>
      </c>
      <c r="G376" s="4"/>
      <c r="H376" s="12">
        <f>H377</f>
        <v>0</v>
      </c>
    </row>
    <row r="377" spans="3:8" s="116" customFormat="1" ht="36" customHeight="1" hidden="1">
      <c r="C377" s="6" t="s">
        <v>579</v>
      </c>
      <c r="D377" s="135" t="s">
        <v>602</v>
      </c>
      <c r="E377" s="135" t="s">
        <v>602</v>
      </c>
      <c r="F377" s="94" t="s">
        <v>86</v>
      </c>
      <c r="G377" s="4" t="s">
        <v>6</v>
      </c>
      <c r="H377" s="12">
        <f>'приложение 5'!H57</f>
        <v>0</v>
      </c>
    </row>
    <row r="378" spans="3:8" s="116" customFormat="1" ht="14.25" customHeight="1">
      <c r="C378" s="121" t="s">
        <v>625</v>
      </c>
      <c r="D378" s="118" t="s">
        <v>602</v>
      </c>
      <c r="E378" s="118" t="s">
        <v>605</v>
      </c>
      <c r="F378" s="92"/>
      <c r="G378" s="92"/>
      <c r="H378" s="125">
        <f>H379+H396</f>
        <v>49676</v>
      </c>
    </row>
    <row r="379" spans="3:8" s="116" customFormat="1" ht="40.5" customHeight="1">
      <c r="C379" s="50" t="s">
        <v>217</v>
      </c>
      <c r="D379" s="91" t="s">
        <v>602</v>
      </c>
      <c r="E379" s="91" t="s">
        <v>605</v>
      </c>
      <c r="F379" s="94" t="s">
        <v>218</v>
      </c>
      <c r="G379" s="94"/>
      <c r="H379" s="124">
        <f>H383+H380+H388+H393</f>
        <v>45676</v>
      </c>
    </row>
    <row r="380" spans="3:8" s="116" customFormat="1" ht="79.5" customHeight="1">
      <c r="C380" s="50" t="s">
        <v>463</v>
      </c>
      <c r="D380" s="91" t="s">
        <v>602</v>
      </c>
      <c r="E380" s="91" t="s">
        <v>605</v>
      </c>
      <c r="F380" s="167" t="s">
        <v>233</v>
      </c>
      <c r="G380" s="4"/>
      <c r="H380" s="124">
        <f>H381</f>
        <v>1610.5</v>
      </c>
    </row>
    <row r="381" spans="3:8" s="116" customFormat="1" ht="36" customHeight="1">
      <c r="C381" s="9" t="s">
        <v>33</v>
      </c>
      <c r="D381" s="91" t="s">
        <v>602</v>
      </c>
      <c r="E381" s="91" t="s">
        <v>605</v>
      </c>
      <c r="F381" s="94" t="s">
        <v>167</v>
      </c>
      <c r="G381" s="4"/>
      <c r="H381" s="124">
        <f>H382</f>
        <v>1610.5</v>
      </c>
    </row>
    <row r="382" spans="3:8" s="116" customFormat="1" ht="28.5" customHeight="1">
      <c r="C382" s="6" t="s">
        <v>579</v>
      </c>
      <c r="D382" s="91" t="s">
        <v>602</v>
      </c>
      <c r="E382" s="91" t="s">
        <v>605</v>
      </c>
      <c r="F382" s="94" t="s">
        <v>167</v>
      </c>
      <c r="G382" s="4" t="s">
        <v>6</v>
      </c>
      <c r="H382" s="124">
        <f>'приложение 5'!H454</f>
        <v>1610.5</v>
      </c>
    </row>
    <row r="383" spans="3:8" s="116" customFormat="1" ht="25.5">
      <c r="C383" s="88" t="s">
        <v>400</v>
      </c>
      <c r="D383" s="91" t="s">
        <v>602</v>
      </c>
      <c r="E383" s="91" t="s">
        <v>605</v>
      </c>
      <c r="F383" s="167" t="s">
        <v>259</v>
      </c>
      <c r="G383" s="4"/>
      <c r="H383" s="124">
        <f>H384</f>
        <v>3458.3999999999996</v>
      </c>
    </row>
    <row r="384" spans="3:8" s="116" customFormat="1" ht="23.25" customHeight="1">
      <c r="C384" s="9" t="s">
        <v>37</v>
      </c>
      <c r="D384" s="91" t="s">
        <v>602</v>
      </c>
      <c r="E384" s="91" t="s">
        <v>605</v>
      </c>
      <c r="F384" s="167" t="s">
        <v>260</v>
      </c>
      <c r="G384" s="4"/>
      <c r="H384" s="12">
        <f>H385+H386+H387</f>
        <v>3458.3999999999996</v>
      </c>
    </row>
    <row r="385" spans="3:8" s="116" customFormat="1" ht="25.5">
      <c r="C385" s="6" t="s">
        <v>582</v>
      </c>
      <c r="D385" s="91" t="s">
        <v>602</v>
      </c>
      <c r="E385" s="91" t="s">
        <v>605</v>
      </c>
      <c r="F385" s="167" t="s">
        <v>260</v>
      </c>
      <c r="G385" s="4" t="s">
        <v>2</v>
      </c>
      <c r="H385" s="12">
        <f>'приложение 5'!H457</f>
        <v>2893</v>
      </c>
    </row>
    <row r="386" spans="3:8" s="116" customFormat="1" ht="25.5">
      <c r="C386" s="6" t="s">
        <v>579</v>
      </c>
      <c r="D386" s="91" t="s">
        <v>602</v>
      </c>
      <c r="E386" s="91" t="s">
        <v>605</v>
      </c>
      <c r="F386" s="167" t="s">
        <v>260</v>
      </c>
      <c r="G386" s="4" t="s">
        <v>6</v>
      </c>
      <c r="H386" s="12">
        <f>'приложение 5'!H458</f>
        <v>550.7</v>
      </c>
    </row>
    <row r="387" spans="3:8" s="116" customFormat="1" ht="18.75" customHeight="1">
      <c r="C387" s="6" t="s">
        <v>5</v>
      </c>
      <c r="D387" s="91" t="s">
        <v>602</v>
      </c>
      <c r="E387" s="91" t="s">
        <v>605</v>
      </c>
      <c r="F387" s="167" t="s">
        <v>260</v>
      </c>
      <c r="G387" s="4" t="s">
        <v>7</v>
      </c>
      <c r="H387" s="12">
        <f>'приложение 5'!H459</f>
        <v>14.7</v>
      </c>
    </row>
    <row r="388" spans="3:8" s="116" customFormat="1" ht="41.25" customHeight="1">
      <c r="C388" s="9" t="s">
        <v>144</v>
      </c>
      <c r="D388" s="91" t="s">
        <v>602</v>
      </c>
      <c r="E388" s="91" t="s">
        <v>605</v>
      </c>
      <c r="F388" s="167" t="s">
        <v>38</v>
      </c>
      <c r="G388" s="5"/>
      <c r="H388" s="12">
        <f>H389</f>
        <v>39065.4</v>
      </c>
    </row>
    <row r="389" spans="3:8" s="116" customFormat="1" ht="33.75" customHeight="1">
      <c r="C389" s="10" t="s">
        <v>404</v>
      </c>
      <c r="D389" s="91" t="s">
        <v>602</v>
      </c>
      <c r="E389" s="91" t="s">
        <v>605</v>
      </c>
      <c r="F389" s="91" t="s">
        <v>39</v>
      </c>
      <c r="G389" s="5"/>
      <c r="H389" s="12">
        <f>H390</f>
        <v>39065.4</v>
      </c>
    </row>
    <row r="390" spans="3:8" s="116" customFormat="1" ht="18.75" customHeight="1">
      <c r="C390" s="11" t="s">
        <v>614</v>
      </c>
      <c r="D390" s="91" t="s">
        <v>602</v>
      </c>
      <c r="E390" s="91" t="s">
        <v>605</v>
      </c>
      <c r="F390" s="91" t="s">
        <v>39</v>
      </c>
      <c r="G390" s="5">
        <v>410</v>
      </c>
      <c r="H390" s="12">
        <f>'приложение 5'!H301+'приложение 5'!H462</f>
        <v>39065.4</v>
      </c>
    </row>
    <row r="391" spans="3:8" s="116" customFormat="1" ht="28.5" customHeight="1">
      <c r="C391" s="288" t="s">
        <v>481</v>
      </c>
      <c r="D391" s="91" t="s">
        <v>602</v>
      </c>
      <c r="E391" s="91" t="s">
        <v>605</v>
      </c>
      <c r="F391" s="47" t="s">
        <v>482</v>
      </c>
      <c r="G391" s="5"/>
      <c r="H391" s="12">
        <f>H392</f>
        <v>1541.7</v>
      </c>
    </row>
    <row r="392" spans="3:8" s="116" customFormat="1" ht="18.75" customHeight="1">
      <c r="C392" s="288" t="s">
        <v>483</v>
      </c>
      <c r="D392" s="91" t="s">
        <v>602</v>
      </c>
      <c r="E392" s="91" t="s">
        <v>605</v>
      </c>
      <c r="F392" s="47" t="s">
        <v>484</v>
      </c>
      <c r="G392" s="5"/>
      <c r="H392" s="12">
        <f>H393</f>
        <v>1541.7</v>
      </c>
    </row>
    <row r="393" spans="3:8" s="116" customFormat="1" ht="34.5" customHeight="1">
      <c r="C393" s="6" t="s">
        <v>579</v>
      </c>
      <c r="D393" s="91" t="s">
        <v>602</v>
      </c>
      <c r="E393" s="91" t="s">
        <v>605</v>
      </c>
      <c r="F393" s="47" t="s">
        <v>484</v>
      </c>
      <c r="G393" s="5">
        <v>240</v>
      </c>
      <c r="H393" s="12">
        <f>'приложение 5'!H465</f>
        <v>1541.7</v>
      </c>
    </row>
    <row r="394" spans="3:8" s="116" customFormat="1" ht="30" customHeight="1">
      <c r="C394" s="6" t="s">
        <v>615</v>
      </c>
      <c r="D394" s="91" t="s">
        <v>602</v>
      </c>
      <c r="E394" s="91" t="s">
        <v>605</v>
      </c>
      <c r="F394" s="136" t="s">
        <v>616</v>
      </c>
      <c r="G394" s="5"/>
      <c r="H394" s="12">
        <f>H395</f>
        <v>206</v>
      </c>
    </row>
    <row r="395" spans="3:8" s="116" customFormat="1" ht="26.25" customHeight="1">
      <c r="C395" s="19" t="s">
        <v>10</v>
      </c>
      <c r="D395" s="91" t="s">
        <v>602</v>
      </c>
      <c r="E395" s="91" t="s">
        <v>605</v>
      </c>
      <c r="F395" s="136" t="s">
        <v>616</v>
      </c>
      <c r="G395" s="5">
        <v>240</v>
      </c>
      <c r="H395" s="12">
        <f>'приложение 5'!H303</f>
        <v>206</v>
      </c>
    </row>
    <row r="396" spans="3:8" s="116" customFormat="1" ht="39" customHeight="1">
      <c r="C396" s="202" t="s">
        <v>304</v>
      </c>
      <c r="D396" s="91" t="s">
        <v>602</v>
      </c>
      <c r="E396" s="91" t="s">
        <v>605</v>
      </c>
      <c r="F396" s="136" t="s">
        <v>305</v>
      </c>
      <c r="G396" s="5"/>
      <c r="H396" s="12">
        <f>H397</f>
        <v>4000</v>
      </c>
    </row>
    <row r="397" spans="3:8" s="116" customFormat="1" ht="21.75" customHeight="1">
      <c r="C397" s="6" t="s">
        <v>275</v>
      </c>
      <c r="D397" s="91" t="s">
        <v>602</v>
      </c>
      <c r="E397" s="91" t="s">
        <v>605</v>
      </c>
      <c r="F397" s="136" t="s">
        <v>474</v>
      </c>
      <c r="G397" s="5"/>
      <c r="H397" s="12">
        <f>H398</f>
        <v>4000</v>
      </c>
    </row>
    <row r="398" spans="3:8" s="116" customFormat="1" ht="21" customHeight="1">
      <c r="C398" s="6" t="s">
        <v>10</v>
      </c>
      <c r="D398" s="91" t="s">
        <v>602</v>
      </c>
      <c r="E398" s="91" t="s">
        <v>605</v>
      </c>
      <c r="F398" s="136" t="s">
        <v>474</v>
      </c>
      <c r="G398" s="5">
        <v>240</v>
      </c>
      <c r="H398" s="12">
        <f>'приложение 5'!H306</f>
        <v>4000</v>
      </c>
    </row>
    <row r="399" spans="3:8" s="116" customFormat="1" ht="22.5" customHeight="1">
      <c r="C399" s="15" t="s">
        <v>154</v>
      </c>
      <c r="D399" s="118" t="s">
        <v>594</v>
      </c>
      <c r="E399" s="118"/>
      <c r="F399" s="165"/>
      <c r="G399" s="7"/>
      <c r="H399" s="120">
        <f>H400+H426</f>
        <v>34114.100000000006</v>
      </c>
    </row>
    <row r="400" spans="3:8" s="116" customFormat="1" ht="16.5" customHeight="1">
      <c r="C400" s="121" t="s">
        <v>627</v>
      </c>
      <c r="D400" s="118" t="s">
        <v>594</v>
      </c>
      <c r="E400" s="118" t="s">
        <v>590</v>
      </c>
      <c r="F400" s="92"/>
      <c r="G400" s="92"/>
      <c r="H400" s="120">
        <f>H401+H424</f>
        <v>30835.300000000003</v>
      </c>
    </row>
    <row r="401" spans="3:8" s="116" customFormat="1" ht="30" customHeight="1">
      <c r="C401" s="50" t="s">
        <v>263</v>
      </c>
      <c r="D401" s="91" t="s">
        <v>594</v>
      </c>
      <c r="E401" s="91" t="s">
        <v>590</v>
      </c>
      <c r="F401" s="167" t="s">
        <v>264</v>
      </c>
      <c r="G401" s="94"/>
      <c r="H401" s="12">
        <f>H402+H409+H412+H421</f>
        <v>30791.300000000003</v>
      </c>
    </row>
    <row r="402" spans="3:8" s="116" customFormat="1" ht="20.25" customHeight="1">
      <c r="C402" s="50" t="s">
        <v>126</v>
      </c>
      <c r="D402" s="91" t="s">
        <v>594</v>
      </c>
      <c r="E402" s="91" t="s">
        <v>590</v>
      </c>
      <c r="F402" s="167" t="s">
        <v>61</v>
      </c>
      <c r="G402" s="179"/>
      <c r="H402" s="12">
        <f>H403+H405+H407</f>
        <v>6956.2</v>
      </c>
    </row>
    <row r="403" spans="3:8" s="116" customFormat="1" ht="16.5" customHeight="1">
      <c r="C403" s="50" t="s">
        <v>60</v>
      </c>
      <c r="D403" s="91" t="s">
        <v>594</v>
      </c>
      <c r="E403" s="91" t="s">
        <v>590</v>
      </c>
      <c r="F403" s="167" t="s">
        <v>265</v>
      </c>
      <c r="G403" s="179"/>
      <c r="H403" s="12">
        <f>H404</f>
        <v>1534.2</v>
      </c>
    </row>
    <row r="404" spans="3:8" s="116" customFormat="1" ht="16.5" customHeight="1">
      <c r="C404" s="50" t="s">
        <v>11</v>
      </c>
      <c r="D404" s="91" t="s">
        <v>594</v>
      </c>
      <c r="E404" s="91" t="s">
        <v>590</v>
      </c>
      <c r="F404" s="167" t="s">
        <v>265</v>
      </c>
      <c r="G404" s="179">
        <v>610</v>
      </c>
      <c r="H404" s="12">
        <f>'приложение 5'!H63</f>
        <v>1534.2</v>
      </c>
    </row>
    <row r="405" spans="3:8" s="116" customFormat="1" ht="44.25" customHeight="1">
      <c r="C405" s="14" t="s">
        <v>329</v>
      </c>
      <c r="D405" s="91" t="s">
        <v>594</v>
      </c>
      <c r="E405" s="91" t="s">
        <v>590</v>
      </c>
      <c r="F405" s="167" t="s">
        <v>267</v>
      </c>
      <c r="G405" s="179"/>
      <c r="H405" s="12">
        <f>H406</f>
        <v>4722</v>
      </c>
    </row>
    <row r="406" spans="3:8" s="116" customFormat="1" ht="23.25" customHeight="1">
      <c r="C406" s="50" t="s">
        <v>11</v>
      </c>
      <c r="D406" s="91" t="s">
        <v>594</v>
      </c>
      <c r="E406" s="91" t="s">
        <v>590</v>
      </c>
      <c r="F406" s="167" t="s">
        <v>267</v>
      </c>
      <c r="G406" s="179">
        <v>610</v>
      </c>
      <c r="H406" s="12">
        <f>'приложение 5'!H65</f>
        <v>4722</v>
      </c>
    </row>
    <row r="407" spans="3:8" s="116" customFormat="1" ht="34.5" customHeight="1">
      <c r="C407" s="180" t="s">
        <v>116</v>
      </c>
      <c r="D407" s="91" t="s">
        <v>594</v>
      </c>
      <c r="E407" s="91" t="s">
        <v>590</v>
      </c>
      <c r="F407" s="42" t="s">
        <v>691</v>
      </c>
      <c r="G407" s="179"/>
      <c r="H407" s="12">
        <f>H408</f>
        <v>700</v>
      </c>
    </row>
    <row r="408" spans="3:8" s="116" customFormat="1" ht="23.25" customHeight="1">
      <c r="C408" s="180" t="s">
        <v>11</v>
      </c>
      <c r="D408" s="91" t="s">
        <v>594</v>
      </c>
      <c r="E408" s="91" t="s">
        <v>590</v>
      </c>
      <c r="F408" s="42" t="s">
        <v>691</v>
      </c>
      <c r="G408" s="179">
        <v>610</v>
      </c>
      <c r="H408" s="159">
        <f>'приложение 5'!H67</f>
        <v>700</v>
      </c>
    </row>
    <row r="409" spans="3:8" s="116" customFormat="1" ht="24" customHeight="1">
      <c r="C409" s="50" t="s">
        <v>127</v>
      </c>
      <c r="D409" s="91" t="s">
        <v>594</v>
      </c>
      <c r="E409" s="91" t="s">
        <v>590</v>
      </c>
      <c r="F409" s="167" t="s">
        <v>64</v>
      </c>
      <c r="G409" s="179"/>
      <c r="H409" s="159">
        <f>H410</f>
        <v>6945</v>
      </c>
    </row>
    <row r="410" spans="3:8" s="116" customFormat="1" ht="12.75">
      <c r="C410" s="180" t="s">
        <v>63</v>
      </c>
      <c r="D410" s="91" t="s">
        <v>594</v>
      </c>
      <c r="E410" s="91" t="s">
        <v>590</v>
      </c>
      <c r="F410" s="167" t="s">
        <v>266</v>
      </c>
      <c r="G410" s="179"/>
      <c r="H410" s="12">
        <f>H411</f>
        <v>6945</v>
      </c>
    </row>
    <row r="411" spans="3:8" s="116" customFormat="1" ht="15" customHeight="1">
      <c r="C411" s="180" t="s">
        <v>11</v>
      </c>
      <c r="D411" s="91" t="s">
        <v>594</v>
      </c>
      <c r="E411" s="91" t="s">
        <v>590</v>
      </c>
      <c r="F411" s="167" t="s">
        <v>266</v>
      </c>
      <c r="G411" s="179">
        <v>610</v>
      </c>
      <c r="H411" s="12">
        <f>'приложение 5'!H70</f>
        <v>6945</v>
      </c>
    </row>
    <row r="412" spans="3:8" s="116" customFormat="1" ht="23.25" customHeight="1">
      <c r="C412" s="50" t="s">
        <v>128</v>
      </c>
      <c r="D412" s="91" t="s">
        <v>594</v>
      </c>
      <c r="E412" s="91" t="s">
        <v>590</v>
      </c>
      <c r="F412" s="167" t="s">
        <v>65</v>
      </c>
      <c r="G412" s="179"/>
      <c r="H412" s="12">
        <f>H413+H415+H417+H419</f>
        <v>10890.1</v>
      </c>
    </row>
    <row r="413" spans="3:8" s="116" customFormat="1" ht="14.25" customHeight="1">
      <c r="C413" s="180" t="s">
        <v>66</v>
      </c>
      <c r="D413" s="91" t="s">
        <v>594</v>
      </c>
      <c r="E413" s="91" t="s">
        <v>590</v>
      </c>
      <c r="F413" s="167" t="s">
        <v>268</v>
      </c>
      <c r="G413" s="179"/>
      <c r="H413" s="124">
        <f>H414</f>
        <v>9070.4</v>
      </c>
    </row>
    <row r="414" spans="3:8" s="116" customFormat="1" ht="14.25" customHeight="1">
      <c r="C414" s="180" t="s">
        <v>11</v>
      </c>
      <c r="D414" s="91" t="s">
        <v>594</v>
      </c>
      <c r="E414" s="91" t="s">
        <v>590</v>
      </c>
      <c r="F414" s="167" t="s">
        <v>268</v>
      </c>
      <c r="G414" s="167">
        <v>610</v>
      </c>
      <c r="H414" s="159">
        <f>'приложение 5'!H73</f>
        <v>9070.4</v>
      </c>
    </row>
    <row r="415" spans="3:8" s="116" customFormat="1" ht="64.5" customHeight="1">
      <c r="C415" s="18" t="s">
        <v>330</v>
      </c>
      <c r="D415" s="91" t="s">
        <v>594</v>
      </c>
      <c r="E415" s="91" t="s">
        <v>590</v>
      </c>
      <c r="F415" s="167" t="s">
        <v>67</v>
      </c>
      <c r="G415" s="167"/>
      <c r="H415" s="159">
        <f>H416</f>
        <v>1700</v>
      </c>
    </row>
    <row r="416" spans="3:8" s="116" customFormat="1" ht="24.75" customHeight="1">
      <c r="C416" s="14" t="s">
        <v>11</v>
      </c>
      <c r="D416" s="91" t="s">
        <v>594</v>
      </c>
      <c r="E416" s="91" t="s">
        <v>590</v>
      </c>
      <c r="F416" s="167" t="s">
        <v>67</v>
      </c>
      <c r="G416" s="167">
        <v>610</v>
      </c>
      <c r="H416" s="124">
        <f>'приложение 5'!H75</f>
        <v>1700</v>
      </c>
    </row>
    <row r="417" spans="3:8" s="116" customFormat="1" ht="31.5" customHeight="1">
      <c r="C417" s="180" t="s">
        <v>115</v>
      </c>
      <c r="D417" s="91" t="s">
        <v>594</v>
      </c>
      <c r="E417" s="91" t="s">
        <v>590</v>
      </c>
      <c r="F417" s="167" t="s">
        <v>681</v>
      </c>
      <c r="G417" s="167"/>
      <c r="H417" s="124">
        <f>H418</f>
        <v>19.7</v>
      </c>
    </row>
    <row r="418" spans="3:8" s="116" customFormat="1" ht="27" customHeight="1">
      <c r="C418" s="50" t="s">
        <v>11</v>
      </c>
      <c r="D418" s="91" t="s">
        <v>594</v>
      </c>
      <c r="E418" s="91" t="s">
        <v>590</v>
      </c>
      <c r="F418" s="167" t="s">
        <v>681</v>
      </c>
      <c r="G418" s="167">
        <v>610</v>
      </c>
      <c r="H418" s="124">
        <f>'приложение 5'!H77</f>
        <v>19.7</v>
      </c>
    </row>
    <row r="419" spans="3:8" s="116" customFormat="1" ht="23.25" customHeight="1">
      <c r="C419" s="77" t="s">
        <v>704</v>
      </c>
      <c r="D419" s="91" t="s">
        <v>594</v>
      </c>
      <c r="E419" s="91" t="s">
        <v>590</v>
      </c>
      <c r="F419" s="42" t="s">
        <v>703</v>
      </c>
      <c r="G419" s="139"/>
      <c r="H419" s="124">
        <f>H420</f>
        <v>100</v>
      </c>
    </row>
    <row r="420" spans="3:8" s="116" customFormat="1" ht="27" customHeight="1">
      <c r="C420" s="50" t="s">
        <v>11</v>
      </c>
      <c r="D420" s="91" t="s">
        <v>594</v>
      </c>
      <c r="E420" s="91" t="s">
        <v>590</v>
      </c>
      <c r="F420" s="42" t="s">
        <v>703</v>
      </c>
      <c r="G420" s="139">
        <v>610</v>
      </c>
      <c r="H420" s="124">
        <f>'приложение 5'!H79</f>
        <v>100</v>
      </c>
    </row>
    <row r="421" spans="3:8" s="116" customFormat="1" ht="27" customHeight="1">
      <c r="C421" s="50" t="s">
        <v>693</v>
      </c>
      <c r="D421" s="91" t="s">
        <v>594</v>
      </c>
      <c r="E421" s="91" t="s">
        <v>590</v>
      </c>
      <c r="F421" s="302" t="s">
        <v>695</v>
      </c>
      <c r="G421" s="291"/>
      <c r="H421" s="124">
        <f>H422</f>
        <v>6000</v>
      </c>
    </row>
    <row r="422" spans="3:8" s="116" customFormat="1" ht="27" customHeight="1">
      <c r="C422" s="6" t="s">
        <v>692</v>
      </c>
      <c r="D422" s="91" t="s">
        <v>594</v>
      </c>
      <c r="E422" s="91" t="s">
        <v>590</v>
      </c>
      <c r="F422" s="302" t="s">
        <v>694</v>
      </c>
      <c r="G422" s="291"/>
      <c r="H422" s="124">
        <f>H423</f>
        <v>6000</v>
      </c>
    </row>
    <row r="423" spans="3:8" s="116" customFormat="1" ht="27" customHeight="1">
      <c r="C423" s="11" t="s">
        <v>614</v>
      </c>
      <c r="D423" s="91" t="s">
        <v>594</v>
      </c>
      <c r="E423" s="91" t="s">
        <v>590</v>
      </c>
      <c r="F423" s="302" t="s">
        <v>694</v>
      </c>
      <c r="G423" s="291" t="s">
        <v>216</v>
      </c>
      <c r="H423" s="124">
        <f>'приложение 5'!H375</f>
        <v>6000</v>
      </c>
    </row>
    <row r="424" spans="3:8" s="116" customFormat="1" ht="28.5" customHeight="1">
      <c r="C424" s="10" t="s">
        <v>141</v>
      </c>
      <c r="D424" s="91" t="s">
        <v>594</v>
      </c>
      <c r="E424" s="91" t="s">
        <v>590</v>
      </c>
      <c r="F424" s="143" t="s">
        <v>140</v>
      </c>
      <c r="G424" s="139"/>
      <c r="H424" s="124">
        <f>H425</f>
        <v>44</v>
      </c>
    </row>
    <row r="425" spans="3:8" s="116" customFormat="1" ht="28.5" customHeight="1">
      <c r="C425" s="11" t="s">
        <v>11</v>
      </c>
      <c r="D425" s="91" t="s">
        <v>594</v>
      </c>
      <c r="E425" s="91" t="s">
        <v>590</v>
      </c>
      <c r="F425" s="143" t="s">
        <v>140</v>
      </c>
      <c r="G425" s="139">
        <v>610</v>
      </c>
      <c r="H425" s="124">
        <f>'приложение 5'!H81</f>
        <v>44</v>
      </c>
    </row>
    <row r="426" spans="3:8" s="116" customFormat="1" ht="17.25" customHeight="1">
      <c r="C426" s="121" t="s">
        <v>444</v>
      </c>
      <c r="D426" s="118" t="s">
        <v>594</v>
      </c>
      <c r="E426" s="118" t="s">
        <v>603</v>
      </c>
      <c r="F426" s="167"/>
      <c r="G426" s="7"/>
      <c r="H426" s="125">
        <f>H427+H433</f>
        <v>3278.7999999999997</v>
      </c>
    </row>
    <row r="427" spans="3:8" s="116" customFormat="1" ht="30" customHeight="1">
      <c r="C427" s="50" t="s">
        <v>263</v>
      </c>
      <c r="D427" s="91" t="s">
        <v>594</v>
      </c>
      <c r="E427" s="91" t="s">
        <v>603</v>
      </c>
      <c r="F427" s="167" t="s">
        <v>264</v>
      </c>
      <c r="G427" s="4"/>
      <c r="H427" s="124">
        <f>H428</f>
        <v>3278.7999999999997</v>
      </c>
    </row>
    <row r="428" spans="3:8" s="116" customFormat="1" ht="33.75" customHeight="1">
      <c r="C428" s="50" t="s">
        <v>331</v>
      </c>
      <c r="D428" s="91" t="s">
        <v>594</v>
      </c>
      <c r="E428" s="91" t="s">
        <v>603</v>
      </c>
      <c r="F428" s="167" t="s">
        <v>70</v>
      </c>
      <c r="G428" s="4"/>
      <c r="H428" s="124">
        <f>H429</f>
        <v>3278.7999999999997</v>
      </c>
    </row>
    <row r="429" spans="3:8" s="116" customFormat="1" ht="33.75" customHeight="1">
      <c r="C429" s="146" t="s">
        <v>69</v>
      </c>
      <c r="D429" s="91" t="s">
        <v>594</v>
      </c>
      <c r="E429" s="91" t="s">
        <v>603</v>
      </c>
      <c r="F429" s="167" t="s">
        <v>269</v>
      </c>
      <c r="H429" s="124">
        <f>H430+H431+H432</f>
        <v>3278.7999999999997</v>
      </c>
    </row>
    <row r="430" spans="3:8" s="116" customFormat="1" ht="29.25" customHeight="1">
      <c r="C430" s="180" t="s">
        <v>582</v>
      </c>
      <c r="D430" s="91" t="s">
        <v>594</v>
      </c>
      <c r="E430" s="91" t="s">
        <v>603</v>
      </c>
      <c r="F430" s="167" t="s">
        <v>269</v>
      </c>
      <c r="G430" s="167">
        <v>120</v>
      </c>
      <c r="H430" s="124">
        <f>'приложение 5'!H86</f>
        <v>2993.7</v>
      </c>
    </row>
    <row r="431" spans="3:8" s="116" customFormat="1" ht="33.75" customHeight="1">
      <c r="C431" s="180" t="s">
        <v>25</v>
      </c>
      <c r="D431" s="91" t="s">
        <v>594</v>
      </c>
      <c r="E431" s="91" t="s">
        <v>603</v>
      </c>
      <c r="F431" s="167" t="s">
        <v>269</v>
      </c>
      <c r="G431" s="167">
        <v>240</v>
      </c>
      <c r="H431" s="124">
        <f>'приложение 5'!H87</f>
        <v>280</v>
      </c>
    </row>
    <row r="432" spans="3:8" s="116" customFormat="1" ht="15" customHeight="1">
      <c r="C432" s="6" t="s">
        <v>5</v>
      </c>
      <c r="D432" s="91" t="s">
        <v>594</v>
      </c>
      <c r="E432" s="91" t="s">
        <v>603</v>
      </c>
      <c r="F432" s="167" t="s">
        <v>269</v>
      </c>
      <c r="G432" s="139">
        <v>850</v>
      </c>
      <c r="H432" s="124">
        <f>'приложение 5'!H88</f>
        <v>5.1</v>
      </c>
    </row>
    <row r="433" spans="3:8" s="116" customFormat="1" ht="50.25" customHeight="1" hidden="1">
      <c r="C433" s="130" t="s">
        <v>156</v>
      </c>
      <c r="D433" s="91" t="s">
        <v>594</v>
      </c>
      <c r="E433" s="91" t="s">
        <v>603</v>
      </c>
      <c r="F433" s="92" t="s">
        <v>200</v>
      </c>
      <c r="G433" s="4"/>
      <c r="H433" s="124">
        <f>H434</f>
        <v>0</v>
      </c>
    </row>
    <row r="434" spans="3:8" s="116" customFormat="1" ht="30.75" customHeight="1" hidden="1">
      <c r="C434" s="130" t="s">
        <v>22</v>
      </c>
      <c r="D434" s="91" t="s">
        <v>594</v>
      </c>
      <c r="E434" s="91" t="s">
        <v>603</v>
      </c>
      <c r="F434" s="92" t="s">
        <v>539</v>
      </c>
      <c r="G434" s="4"/>
      <c r="H434" s="124">
        <f>H435</f>
        <v>0</v>
      </c>
    </row>
    <row r="435" spans="3:8" s="116" customFormat="1" ht="66" customHeight="1" hidden="1">
      <c r="C435" s="126" t="s">
        <v>270</v>
      </c>
      <c r="D435" s="91" t="s">
        <v>594</v>
      </c>
      <c r="E435" s="91" t="s">
        <v>603</v>
      </c>
      <c r="F435" s="166" t="s">
        <v>271</v>
      </c>
      <c r="G435" s="4"/>
      <c r="H435" s="124">
        <f>H436</f>
        <v>0</v>
      </c>
    </row>
    <row r="436" spans="3:8" s="116" customFormat="1" ht="31.5" customHeight="1" hidden="1">
      <c r="C436" s="9" t="s">
        <v>81</v>
      </c>
      <c r="D436" s="91" t="s">
        <v>594</v>
      </c>
      <c r="E436" s="91" t="s">
        <v>603</v>
      </c>
      <c r="F436" s="167" t="s">
        <v>272</v>
      </c>
      <c r="G436" s="4"/>
      <c r="H436" s="12">
        <f>H437</f>
        <v>0</v>
      </c>
    </row>
    <row r="437" spans="3:8" s="116" customFormat="1" ht="16.5" customHeight="1" hidden="1">
      <c r="C437" s="6" t="s">
        <v>10</v>
      </c>
      <c r="D437" s="91" t="s">
        <v>594</v>
      </c>
      <c r="E437" s="91" t="s">
        <v>603</v>
      </c>
      <c r="F437" s="167" t="s">
        <v>272</v>
      </c>
      <c r="G437" s="4" t="s">
        <v>6</v>
      </c>
      <c r="H437" s="12">
        <f>'приложение 5'!H93</f>
        <v>0</v>
      </c>
    </row>
    <row r="438" spans="3:8" s="116" customFormat="1" ht="18" customHeight="1">
      <c r="C438" s="117" t="s">
        <v>665</v>
      </c>
      <c r="D438" s="118" t="s">
        <v>605</v>
      </c>
      <c r="E438" s="118"/>
      <c r="F438" s="119"/>
      <c r="G438" s="119"/>
      <c r="H438" s="125">
        <f>H443+H439</f>
        <v>431.29999999999995</v>
      </c>
    </row>
    <row r="439" spans="3:8" s="116" customFormat="1" ht="18.75" customHeight="1">
      <c r="C439" s="185" t="s">
        <v>1</v>
      </c>
      <c r="D439" s="7" t="s">
        <v>605</v>
      </c>
      <c r="E439" s="7" t="s">
        <v>602</v>
      </c>
      <c r="F439" s="119"/>
      <c r="G439" s="119"/>
      <c r="H439" s="120">
        <f>H440</f>
        <v>129.9</v>
      </c>
    </row>
    <row r="440" spans="3:8" s="116" customFormat="1" ht="18.75" customHeight="1">
      <c r="C440" s="6" t="s">
        <v>313</v>
      </c>
      <c r="D440" s="4" t="s">
        <v>605</v>
      </c>
      <c r="E440" s="4" t="s">
        <v>602</v>
      </c>
      <c r="F440" s="119"/>
      <c r="G440" s="119"/>
      <c r="H440" s="120">
        <f>H441</f>
        <v>129.9</v>
      </c>
    </row>
    <row r="441" spans="3:8" s="116" customFormat="1" ht="73.5" customHeight="1">
      <c r="C441" s="9" t="s">
        <v>363</v>
      </c>
      <c r="D441" s="4" t="s">
        <v>605</v>
      </c>
      <c r="E441" s="4" t="s">
        <v>602</v>
      </c>
      <c r="F441" s="5" t="s">
        <v>207</v>
      </c>
      <c r="G441" s="119"/>
      <c r="H441" s="12">
        <f>H442</f>
        <v>129.9</v>
      </c>
    </row>
    <row r="442" spans="3:8" s="116" customFormat="1" ht="27" customHeight="1">
      <c r="C442" s="6" t="s">
        <v>579</v>
      </c>
      <c r="D442" s="4" t="s">
        <v>605</v>
      </c>
      <c r="E442" s="4" t="s">
        <v>602</v>
      </c>
      <c r="F442" s="5" t="s">
        <v>207</v>
      </c>
      <c r="G442" s="5">
        <v>240</v>
      </c>
      <c r="H442" s="12">
        <f>'приложение 5'!H311</f>
        <v>129.9</v>
      </c>
    </row>
    <row r="443" spans="3:8" s="116" customFormat="1" ht="20.25" customHeight="1">
      <c r="C443" s="185" t="s">
        <v>118</v>
      </c>
      <c r="D443" s="7" t="s">
        <v>605</v>
      </c>
      <c r="E443" s="182" t="s">
        <v>605</v>
      </c>
      <c r="F443" s="183"/>
      <c r="G443" s="119"/>
      <c r="H443" s="120">
        <f>H444</f>
        <v>301.4</v>
      </c>
    </row>
    <row r="444" spans="3:8" s="116" customFormat="1" ht="49.5" customHeight="1">
      <c r="C444" s="6" t="s">
        <v>157</v>
      </c>
      <c r="D444" s="4" t="s">
        <v>605</v>
      </c>
      <c r="E444" s="134" t="s">
        <v>605</v>
      </c>
      <c r="F444" s="141" t="s">
        <v>546</v>
      </c>
      <c r="G444" s="4"/>
      <c r="H444" s="12">
        <f>H445</f>
        <v>301.4</v>
      </c>
    </row>
    <row r="445" spans="3:8" s="116" customFormat="1" ht="60.75" customHeight="1">
      <c r="C445" s="132" t="s">
        <v>96</v>
      </c>
      <c r="D445" s="4" t="s">
        <v>605</v>
      </c>
      <c r="E445" s="134" t="s">
        <v>605</v>
      </c>
      <c r="F445" s="141" t="s">
        <v>99</v>
      </c>
      <c r="G445" s="4"/>
      <c r="H445" s="12">
        <f>H447</f>
        <v>301.4</v>
      </c>
    </row>
    <row r="446" spans="3:8" s="116" customFormat="1" ht="34.5" customHeight="1">
      <c r="C446" s="70" t="s">
        <v>696</v>
      </c>
      <c r="D446" s="4" t="s">
        <v>605</v>
      </c>
      <c r="E446" s="134" t="s">
        <v>605</v>
      </c>
      <c r="F446" s="52" t="s">
        <v>697</v>
      </c>
      <c r="G446" s="4"/>
      <c r="H446" s="12">
        <f>H447</f>
        <v>301.4</v>
      </c>
    </row>
    <row r="447" spans="3:8" s="116" customFormat="1" ht="18.75" customHeight="1">
      <c r="C447" s="6" t="s">
        <v>614</v>
      </c>
      <c r="D447" s="4" t="s">
        <v>605</v>
      </c>
      <c r="E447" s="134" t="s">
        <v>605</v>
      </c>
      <c r="F447" s="52" t="s">
        <v>697</v>
      </c>
      <c r="G447" s="4" t="s">
        <v>216</v>
      </c>
      <c r="H447" s="12">
        <f>'приложение 5'!H316</f>
        <v>301.4</v>
      </c>
    </row>
    <row r="448" spans="3:8" s="116" customFormat="1" ht="17.25" customHeight="1">
      <c r="C448" s="15" t="s">
        <v>618</v>
      </c>
      <c r="D448" s="7" t="s">
        <v>619</v>
      </c>
      <c r="E448" s="7"/>
      <c r="F448" s="119"/>
      <c r="G448" s="119"/>
      <c r="H448" s="120">
        <f>H449+H455+H470+H479</f>
        <v>9263.6</v>
      </c>
    </row>
    <row r="449" spans="3:8" s="116" customFormat="1" ht="15" customHeight="1">
      <c r="C449" s="128" t="s">
        <v>640</v>
      </c>
      <c r="D449" s="7" t="s">
        <v>619</v>
      </c>
      <c r="E449" s="7" t="s">
        <v>590</v>
      </c>
      <c r="F449" s="94"/>
      <c r="G449" s="4"/>
      <c r="H449" s="120">
        <f>H450</f>
        <v>1523.3</v>
      </c>
    </row>
    <row r="450" spans="3:8" s="116" customFormat="1" ht="36" customHeight="1">
      <c r="C450" s="18" t="s">
        <v>556</v>
      </c>
      <c r="D450" s="4" t="s">
        <v>619</v>
      </c>
      <c r="E450" s="4" t="s">
        <v>590</v>
      </c>
      <c r="F450" s="139" t="s">
        <v>515</v>
      </c>
      <c r="G450" s="18"/>
      <c r="H450" s="12">
        <f>H451</f>
        <v>1523.3</v>
      </c>
    </row>
    <row r="451" spans="3:8" s="116" customFormat="1" ht="39.75" customHeight="1">
      <c r="C451" s="6" t="s">
        <v>415</v>
      </c>
      <c r="D451" s="4" t="s">
        <v>619</v>
      </c>
      <c r="E451" s="4" t="s">
        <v>590</v>
      </c>
      <c r="F451" s="139" t="s">
        <v>565</v>
      </c>
      <c r="G451" s="4"/>
      <c r="H451" s="124">
        <f>H452+H454</f>
        <v>1523.3</v>
      </c>
    </row>
    <row r="452" spans="3:8" s="116" customFormat="1" ht="15.75" customHeight="1">
      <c r="C452" s="6" t="s">
        <v>564</v>
      </c>
      <c r="D452" s="4" t="s">
        <v>619</v>
      </c>
      <c r="E452" s="4" t="s">
        <v>590</v>
      </c>
      <c r="F452" s="139" t="s">
        <v>566</v>
      </c>
      <c r="G452" s="4"/>
      <c r="H452" s="124">
        <f>H453</f>
        <v>1509.8</v>
      </c>
    </row>
    <row r="453" spans="3:8" s="116" customFormat="1" ht="14.25" customHeight="1">
      <c r="C453" s="6" t="s">
        <v>569</v>
      </c>
      <c r="D453" s="4" t="s">
        <v>619</v>
      </c>
      <c r="E453" s="4" t="s">
        <v>590</v>
      </c>
      <c r="F453" s="139" t="s">
        <v>566</v>
      </c>
      <c r="G453" s="4" t="s">
        <v>581</v>
      </c>
      <c r="H453" s="124">
        <f>'приложение 5'!H557</f>
        <v>1509.8</v>
      </c>
    </row>
    <row r="454" spans="3:8" s="116" customFormat="1" ht="29.25" customHeight="1">
      <c r="C454" s="6" t="s">
        <v>579</v>
      </c>
      <c r="D454" s="4" t="s">
        <v>619</v>
      </c>
      <c r="E454" s="4" t="s">
        <v>590</v>
      </c>
      <c r="F454" s="139" t="s">
        <v>566</v>
      </c>
      <c r="G454" s="4" t="s">
        <v>6</v>
      </c>
      <c r="H454" s="124">
        <f>'приложение 5'!H558</f>
        <v>13.5</v>
      </c>
    </row>
    <row r="455" spans="3:8" s="116" customFormat="1" ht="16.5" customHeight="1">
      <c r="C455" s="181" t="s">
        <v>658</v>
      </c>
      <c r="D455" s="7" t="s">
        <v>619</v>
      </c>
      <c r="E455" s="7" t="s">
        <v>592</v>
      </c>
      <c r="F455" s="184"/>
      <c r="G455" s="4"/>
      <c r="H455" s="125">
        <f>H456+H467+H463+H459</f>
        <v>3773.2000000000003</v>
      </c>
    </row>
    <row r="456" spans="3:8" s="116" customFormat="1" ht="24" customHeight="1">
      <c r="C456" s="6" t="s">
        <v>313</v>
      </c>
      <c r="D456" s="134" t="s">
        <v>619</v>
      </c>
      <c r="E456" s="134" t="s">
        <v>592</v>
      </c>
      <c r="F456" s="33" t="s">
        <v>312</v>
      </c>
      <c r="G456" s="4"/>
      <c r="H456" s="125">
        <f>H457</f>
        <v>636.8</v>
      </c>
    </row>
    <row r="457" spans="3:8" s="116" customFormat="1" ht="78.75" customHeight="1">
      <c r="C457" s="9" t="s">
        <v>370</v>
      </c>
      <c r="D457" s="134" t="s">
        <v>619</v>
      </c>
      <c r="E457" s="134" t="s">
        <v>592</v>
      </c>
      <c r="F457" s="52" t="s">
        <v>429</v>
      </c>
      <c r="G457" s="4"/>
      <c r="H457" s="124">
        <f>H458</f>
        <v>636.8</v>
      </c>
    </row>
    <row r="458" spans="3:8" s="116" customFormat="1" ht="30.75" customHeight="1">
      <c r="C458" s="6" t="s">
        <v>580</v>
      </c>
      <c r="D458" s="135" t="s">
        <v>619</v>
      </c>
      <c r="E458" s="135" t="s">
        <v>592</v>
      </c>
      <c r="F458" s="52" t="s">
        <v>429</v>
      </c>
      <c r="G458" s="4" t="s">
        <v>581</v>
      </c>
      <c r="H458" s="124">
        <f>'приложение 5'!H321</f>
        <v>636.8</v>
      </c>
    </row>
    <row r="459" spans="3:8" s="116" customFormat="1" ht="30.75" customHeight="1">
      <c r="C459" s="50" t="s">
        <v>261</v>
      </c>
      <c r="D459" s="135" t="s">
        <v>619</v>
      </c>
      <c r="E459" s="135" t="s">
        <v>592</v>
      </c>
      <c r="F459" s="42" t="s">
        <v>262</v>
      </c>
      <c r="G459" s="4"/>
      <c r="H459" s="124">
        <f>H460</f>
        <v>705.5999999999999</v>
      </c>
    </row>
    <row r="460" spans="3:8" s="116" customFormat="1" ht="30.75" customHeight="1">
      <c r="C460" s="71" t="s">
        <v>487</v>
      </c>
      <c r="D460" s="135" t="s">
        <v>619</v>
      </c>
      <c r="E460" s="135" t="s">
        <v>592</v>
      </c>
      <c r="F460" s="42" t="s">
        <v>486</v>
      </c>
      <c r="G460" s="4"/>
      <c r="H460" s="124">
        <f>H461</f>
        <v>705.5999999999999</v>
      </c>
    </row>
    <row r="461" spans="3:8" s="116" customFormat="1" ht="30.75" customHeight="1">
      <c r="C461" s="71" t="s">
        <v>488</v>
      </c>
      <c r="D461" s="135" t="s">
        <v>619</v>
      </c>
      <c r="E461" s="135" t="s">
        <v>592</v>
      </c>
      <c r="F461" s="52" t="s">
        <v>485</v>
      </c>
      <c r="G461" s="4"/>
      <c r="H461" s="124">
        <f>H462</f>
        <v>705.5999999999999</v>
      </c>
    </row>
    <row r="462" spans="3:8" s="116" customFormat="1" ht="30.75" customHeight="1">
      <c r="C462" s="50" t="s">
        <v>97</v>
      </c>
      <c r="D462" s="135" t="s">
        <v>619</v>
      </c>
      <c r="E462" s="135" t="s">
        <v>592</v>
      </c>
      <c r="F462" s="52" t="s">
        <v>485</v>
      </c>
      <c r="G462" s="4" t="s">
        <v>581</v>
      </c>
      <c r="H462" s="124">
        <f>'приложение 5'!H99</f>
        <v>705.5999999999999</v>
      </c>
    </row>
    <row r="463" spans="3:8" s="116" customFormat="1" ht="43.5" customHeight="1">
      <c r="C463" s="6" t="s">
        <v>157</v>
      </c>
      <c r="D463" s="135" t="s">
        <v>619</v>
      </c>
      <c r="E463" s="135" t="s">
        <v>592</v>
      </c>
      <c r="F463" s="94" t="s">
        <v>546</v>
      </c>
      <c r="G463" s="4"/>
      <c r="H463" s="124">
        <f>H464</f>
        <v>2430.8</v>
      </c>
    </row>
    <row r="464" spans="3:8" s="116" customFormat="1" ht="52.5" customHeight="1">
      <c r="C464" s="9" t="s">
        <v>521</v>
      </c>
      <c r="D464" s="135" t="s">
        <v>619</v>
      </c>
      <c r="E464" s="135" t="s">
        <v>592</v>
      </c>
      <c r="F464" s="141" t="s">
        <v>547</v>
      </c>
      <c r="G464" s="4"/>
      <c r="H464" s="124">
        <f>H465</f>
        <v>2430.8</v>
      </c>
    </row>
    <row r="465" spans="3:8" s="116" customFormat="1" ht="30.75" customHeight="1">
      <c r="C465" s="128" t="s">
        <v>98</v>
      </c>
      <c r="D465" s="135" t="s">
        <v>619</v>
      </c>
      <c r="E465" s="135" t="s">
        <v>592</v>
      </c>
      <c r="F465" s="52" t="s">
        <v>452</v>
      </c>
      <c r="G465" s="4"/>
      <c r="H465" s="124">
        <f>H466</f>
        <v>2430.8</v>
      </c>
    </row>
    <row r="466" spans="3:8" s="116" customFormat="1" ht="30.75" customHeight="1">
      <c r="C466" s="6" t="s">
        <v>580</v>
      </c>
      <c r="D466" s="135" t="s">
        <v>619</v>
      </c>
      <c r="E466" s="135" t="s">
        <v>592</v>
      </c>
      <c r="F466" s="52" t="s">
        <v>452</v>
      </c>
      <c r="G466" s="4" t="s">
        <v>581</v>
      </c>
      <c r="H466" s="124">
        <f>'приложение 5'!H325</f>
        <v>2430.8</v>
      </c>
    </row>
    <row r="467" spans="3:8" s="116" customFormat="1" ht="25.5" customHeight="1">
      <c r="C467" s="185" t="s">
        <v>670</v>
      </c>
      <c r="D467" s="135" t="s">
        <v>619</v>
      </c>
      <c r="E467" s="135" t="s">
        <v>592</v>
      </c>
      <c r="F467" s="141" t="s">
        <v>536</v>
      </c>
      <c r="G467" s="4"/>
      <c r="H467" s="186">
        <f>H468+H469</f>
        <v>0</v>
      </c>
    </row>
    <row r="468" spans="3:8" s="116" customFormat="1" ht="22.5" customHeight="1">
      <c r="C468" s="6" t="s">
        <v>583</v>
      </c>
      <c r="D468" s="135" t="s">
        <v>619</v>
      </c>
      <c r="E468" s="135" t="s">
        <v>592</v>
      </c>
      <c r="F468" s="141" t="s">
        <v>536</v>
      </c>
      <c r="G468" s="4" t="s">
        <v>584</v>
      </c>
      <c r="H468" s="186">
        <f>'приложение 5'!H561</f>
        <v>0</v>
      </c>
    </row>
    <row r="469" spans="3:8" s="116" customFormat="1" ht="22.5" customHeight="1">
      <c r="C469" s="6" t="s">
        <v>10</v>
      </c>
      <c r="D469" s="135" t="s">
        <v>619</v>
      </c>
      <c r="E469" s="135" t="s">
        <v>592</v>
      </c>
      <c r="F469" s="141" t="s">
        <v>536</v>
      </c>
      <c r="G469" s="4" t="s">
        <v>6</v>
      </c>
      <c r="H469" s="186">
        <f>'приложение 5'!H562</f>
        <v>0</v>
      </c>
    </row>
    <row r="470" spans="3:8" s="116" customFormat="1" ht="16.5" customHeight="1">
      <c r="C470" s="150" t="s">
        <v>645</v>
      </c>
      <c r="D470" s="118" t="s">
        <v>619</v>
      </c>
      <c r="E470" s="187" t="s">
        <v>603</v>
      </c>
      <c r="F470" s="141"/>
      <c r="G470" s="4"/>
      <c r="H470" s="189">
        <f>H471+H474</f>
        <v>2880</v>
      </c>
    </row>
    <row r="471" spans="3:8" s="116" customFormat="1" ht="38.25" hidden="1">
      <c r="C471" s="9" t="s">
        <v>0</v>
      </c>
      <c r="D471" s="91" t="s">
        <v>619</v>
      </c>
      <c r="E471" s="135" t="s">
        <v>603</v>
      </c>
      <c r="F471" s="141" t="s">
        <v>505</v>
      </c>
      <c r="G471" s="4"/>
      <c r="H471" s="153">
        <f>H472+H473</f>
        <v>0</v>
      </c>
    </row>
    <row r="472" spans="3:8" s="116" customFormat="1" ht="12.75" hidden="1">
      <c r="C472" s="128" t="s">
        <v>3</v>
      </c>
      <c r="D472" s="91" t="s">
        <v>619</v>
      </c>
      <c r="E472" s="135" t="s">
        <v>603</v>
      </c>
      <c r="F472" s="141" t="s">
        <v>505</v>
      </c>
      <c r="G472" s="4" t="s">
        <v>2</v>
      </c>
      <c r="H472" s="153">
        <f>'приложение 5'!H328</f>
        <v>0</v>
      </c>
    </row>
    <row r="473" spans="3:8" s="116" customFormat="1" ht="12.75" hidden="1">
      <c r="C473" s="6" t="s">
        <v>10</v>
      </c>
      <c r="D473" s="91" t="s">
        <v>619</v>
      </c>
      <c r="E473" s="135" t="s">
        <v>603</v>
      </c>
      <c r="F473" s="141" t="s">
        <v>505</v>
      </c>
      <c r="G473" s="4" t="s">
        <v>6</v>
      </c>
      <c r="H473" s="153">
        <f>'приложение 5'!H329</f>
        <v>0</v>
      </c>
    </row>
    <row r="474" spans="3:8" s="116" customFormat="1" ht="45.75" customHeight="1">
      <c r="C474" s="50" t="s">
        <v>217</v>
      </c>
      <c r="D474" s="91" t="s">
        <v>619</v>
      </c>
      <c r="E474" s="135" t="s">
        <v>603</v>
      </c>
      <c r="F474" s="141" t="s">
        <v>218</v>
      </c>
      <c r="G474" s="4"/>
      <c r="H474" s="153">
        <f>H475</f>
        <v>2880</v>
      </c>
    </row>
    <row r="475" spans="3:8" ht="76.5">
      <c r="C475" s="22" t="s">
        <v>405</v>
      </c>
      <c r="D475" s="143" t="s">
        <v>619</v>
      </c>
      <c r="E475" s="208" t="s">
        <v>603</v>
      </c>
      <c r="F475" s="44" t="s">
        <v>258</v>
      </c>
      <c r="G475" s="114"/>
      <c r="H475" s="209">
        <f>H476</f>
        <v>2880</v>
      </c>
    </row>
    <row r="476" spans="3:8" ht="62.25" customHeight="1">
      <c r="C476" s="210" t="s">
        <v>34</v>
      </c>
      <c r="D476" s="143" t="s">
        <v>619</v>
      </c>
      <c r="E476" s="208" t="s">
        <v>603</v>
      </c>
      <c r="F476" s="55" t="s">
        <v>506</v>
      </c>
      <c r="G476" s="114"/>
      <c r="H476" s="209">
        <f>H477+H478</f>
        <v>2880</v>
      </c>
    </row>
    <row r="477" spans="3:8" ht="25.5">
      <c r="C477" s="11" t="s">
        <v>580</v>
      </c>
      <c r="D477" s="143" t="s">
        <v>619</v>
      </c>
      <c r="E477" s="208" t="s">
        <v>603</v>
      </c>
      <c r="F477" s="55" t="s">
        <v>506</v>
      </c>
      <c r="G477" s="114" t="s">
        <v>581</v>
      </c>
      <c r="H477" s="209">
        <f>'приложение 5'!H470</f>
        <v>2870</v>
      </c>
    </row>
    <row r="478" spans="3:8" ht="25.5">
      <c r="C478" s="11" t="s">
        <v>579</v>
      </c>
      <c r="D478" s="143" t="s">
        <v>619</v>
      </c>
      <c r="E478" s="208" t="s">
        <v>603</v>
      </c>
      <c r="F478" s="55" t="s">
        <v>506</v>
      </c>
      <c r="G478" s="114" t="s">
        <v>6</v>
      </c>
      <c r="H478" s="209">
        <f>'приложение 5'!H471</f>
        <v>10</v>
      </c>
    </row>
    <row r="479" spans="3:8" s="116" customFormat="1" ht="12.75">
      <c r="C479" s="121" t="s">
        <v>620</v>
      </c>
      <c r="D479" s="135" t="s">
        <v>619</v>
      </c>
      <c r="E479" s="135" t="s">
        <v>601</v>
      </c>
      <c r="F479" s="136"/>
      <c r="G479" s="4"/>
      <c r="H479" s="12">
        <f>H481</f>
        <v>1087.1</v>
      </c>
    </row>
    <row r="480" spans="3:8" s="116" customFormat="1" ht="38.25">
      <c r="C480" s="80" t="s">
        <v>346</v>
      </c>
      <c r="D480" s="135" t="s">
        <v>619</v>
      </c>
      <c r="E480" s="135" t="s">
        <v>601</v>
      </c>
      <c r="F480" s="31" t="s">
        <v>305</v>
      </c>
      <c r="G480" s="4"/>
      <c r="H480" s="12">
        <f>H481</f>
        <v>1087.1</v>
      </c>
    </row>
    <row r="481" spans="3:8" s="116" customFormat="1" ht="108.75" customHeight="1">
      <c r="C481" s="50" t="s">
        <v>372</v>
      </c>
      <c r="D481" s="135" t="s">
        <v>619</v>
      </c>
      <c r="E481" s="135" t="s">
        <v>601</v>
      </c>
      <c r="F481" s="31" t="s">
        <v>371</v>
      </c>
      <c r="G481" s="4"/>
      <c r="H481" s="12">
        <f>H482+H483</f>
        <v>1087.1</v>
      </c>
    </row>
    <row r="482" spans="3:8" s="116" customFormat="1" ht="27" customHeight="1">
      <c r="C482" s="6" t="s">
        <v>582</v>
      </c>
      <c r="D482" s="135" t="s">
        <v>619</v>
      </c>
      <c r="E482" s="135" t="s">
        <v>601</v>
      </c>
      <c r="F482" s="31" t="s">
        <v>371</v>
      </c>
      <c r="G482" s="4" t="s">
        <v>2</v>
      </c>
      <c r="H482" s="12">
        <f>'приложение 5'!H333</f>
        <v>726.5</v>
      </c>
    </row>
    <row r="483" spans="3:8" s="116" customFormat="1" ht="25.5" customHeight="1">
      <c r="C483" s="6" t="s">
        <v>579</v>
      </c>
      <c r="D483" s="135" t="s">
        <v>619</v>
      </c>
      <c r="E483" s="135" t="s">
        <v>601</v>
      </c>
      <c r="F483" s="31" t="s">
        <v>371</v>
      </c>
      <c r="G483" s="4" t="s">
        <v>6</v>
      </c>
      <c r="H483" s="12">
        <f>'приложение 5'!H334</f>
        <v>360.6</v>
      </c>
    </row>
    <row r="484" spans="3:8" s="116" customFormat="1" ht="12.75">
      <c r="C484" s="121" t="s">
        <v>666</v>
      </c>
      <c r="D484" s="118" t="s">
        <v>632</v>
      </c>
      <c r="E484" s="91"/>
      <c r="F484" s="94"/>
      <c r="G484" s="94"/>
      <c r="H484" s="189">
        <f>H498+H485</f>
        <v>9814.7</v>
      </c>
    </row>
    <row r="485" spans="3:8" s="116" customFormat="1" ht="12.75">
      <c r="C485" s="190" t="s">
        <v>283</v>
      </c>
      <c r="D485" s="118" t="s">
        <v>632</v>
      </c>
      <c r="E485" s="118" t="s">
        <v>590</v>
      </c>
      <c r="F485" s="141"/>
      <c r="G485" s="5"/>
      <c r="H485" s="189">
        <f>H486</f>
        <v>7260.5</v>
      </c>
    </row>
    <row r="486" spans="3:8" s="116" customFormat="1" ht="34.5" customHeight="1">
      <c r="C486" s="50" t="s">
        <v>493</v>
      </c>
      <c r="D486" s="4" t="s">
        <v>632</v>
      </c>
      <c r="E486" s="4" t="s">
        <v>590</v>
      </c>
      <c r="F486" s="141" t="s">
        <v>273</v>
      </c>
      <c r="G486" s="119"/>
      <c r="H486" s="153">
        <f>H487+H495+H492</f>
        <v>7260.5</v>
      </c>
    </row>
    <row r="487" spans="3:8" s="116" customFormat="1" ht="25.5">
      <c r="C487" s="6" t="s">
        <v>288</v>
      </c>
      <c r="D487" s="4" t="s">
        <v>632</v>
      </c>
      <c r="E487" s="4" t="s">
        <v>590</v>
      </c>
      <c r="F487" s="141" t="s">
        <v>87</v>
      </c>
      <c r="G487" s="4"/>
      <c r="H487" s="153">
        <f>H488+H490</f>
        <v>644</v>
      </c>
    </row>
    <row r="488" spans="3:8" s="116" customFormat="1" ht="12.75">
      <c r="C488" s="9" t="s">
        <v>79</v>
      </c>
      <c r="D488" s="4" t="s">
        <v>632</v>
      </c>
      <c r="E488" s="4" t="s">
        <v>590</v>
      </c>
      <c r="F488" s="141" t="s">
        <v>88</v>
      </c>
      <c r="G488" s="4"/>
      <c r="H488" s="153">
        <f>H489</f>
        <v>405.5</v>
      </c>
    </row>
    <row r="489" spans="3:8" s="116" customFormat="1" ht="12.75">
      <c r="C489" s="6" t="s">
        <v>11</v>
      </c>
      <c r="D489" s="4" t="s">
        <v>632</v>
      </c>
      <c r="E489" s="4" t="s">
        <v>590</v>
      </c>
      <c r="F489" s="141" t="s">
        <v>88</v>
      </c>
      <c r="G489" s="4" t="s">
        <v>12</v>
      </c>
      <c r="H489" s="153">
        <f>'приложение 5'!H105</f>
        <v>405.5</v>
      </c>
    </row>
    <row r="490" spans="3:8" s="116" customFormat="1" ht="83.25" customHeight="1">
      <c r="C490" s="53" t="s">
        <v>333</v>
      </c>
      <c r="D490" s="114" t="s">
        <v>632</v>
      </c>
      <c r="E490" s="114" t="s">
        <v>590</v>
      </c>
      <c r="F490" s="155" t="s">
        <v>89</v>
      </c>
      <c r="G490" s="114"/>
      <c r="H490" s="153">
        <f>H491</f>
        <v>238.5</v>
      </c>
    </row>
    <row r="491" spans="3:8" s="116" customFormat="1" ht="12.75">
      <c r="C491" s="11" t="s">
        <v>11</v>
      </c>
      <c r="D491" s="114" t="s">
        <v>632</v>
      </c>
      <c r="E491" s="114" t="s">
        <v>590</v>
      </c>
      <c r="F491" s="155" t="s">
        <v>89</v>
      </c>
      <c r="G491" s="114" t="s">
        <v>12</v>
      </c>
      <c r="H491" s="153">
        <f>'приложение 5'!H107</f>
        <v>238.5</v>
      </c>
    </row>
    <row r="492" spans="3:8" s="116" customFormat="1" ht="25.5">
      <c r="C492" s="11" t="s">
        <v>686</v>
      </c>
      <c r="D492" s="114" t="s">
        <v>632</v>
      </c>
      <c r="E492" s="114" t="s">
        <v>590</v>
      </c>
      <c r="F492" s="144" t="s">
        <v>228</v>
      </c>
      <c r="G492" s="114"/>
      <c r="H492" s="153">
        <f>H493</f>
        <v>1000</v>
      </c>
    </row>
    <row r="493" spans="3:8" s="116" customFormat="1" ht="25.5">
      <c r="C493" s="11" t="s">
        <v>687</v>
      </c>
      <c r="D493" s="114" t="s">
        <v>632</v>
      </c>
      <c r="E493" s="114" t="s">
        <v>590</v>
      </c>
      <c r="F493" s="144" t="s">
        <v>228</v>
      </c>
      <c r="G493" s="114"/>
      <c r="H493" s="153">
        <f>H494</f>
        <v>1000</v>
      </c>
    </row>
    <row r="494" spans="3:8" s="116" customFormat="1" ht="12.75">
      <c r="C494" s="11" t="s">
        <v>11</v>
      </c>
      <c r="D494" s="114" t="s">
        <v>632</v>
      </c>
      <c r="E494" s="114" t="s">
        <v>590</v>
      </c>
      <c r="F494" s="144" t="s">
        <v>228</v>
      </c>
      <c r="G494" s="114" t="s">
        <v>12</v>
      </c>
      <c r="H494" s="153">
        <f>'приложение 5'!H110</f>
        <v>1000</v>
      </c>
    </row>
    <row r="495" spans="3:8" s="116" customFormat="1" ht="25.5">
      <c r="C495" s="11" t="s">
        <v>284</v>
      </c>
      <c r="D495" s="114" t="s">
        <v>632</v>
      </c>
      <c r="E495" s="114" t="s">
        <v>590</v>
      </c>
      <c r="F495" s="55" t="s">
        <v>335</v>
      </c>
      <c r="G495" s="114"/>
      <c r="H495" s="153">
        <f>H496</f>
        <v>5616.5</v>
      </c>
    </row>
    <row r="496" spans="3:8" s="116" customFormat="1" ht="12.75">
      <c r="C496" s="11" t="s">
        <v>285</v>
      </c>
      <c r="D496" s="114" t="s">
        <v>632</v>
      </c>
      <c r="E496" s="114" t="s">
        <v>590</v>
      </c>
      <c r="F496" s="55" t="s">
        <v>335</v>
      </c>
      <c r="G496" s="114"/>
      <c r="H496" s="153">
        <f>H497</f>
        <v>5616.5</v>
      </c>
    </row>
    <row r="497" spans="3:8" s="116" customFormat="1" ht="12.75">
      <c r="C497" s="11" t="s">
        <v>11</v>
      </c>
      <c r="D497" s="114" t="s">
        <v>632</v>
      </c>
      <c r="E497" s="114" t="s">
        <v>590</v>
      </c>
      <c r="F497" s="55" t="s">
        <v>335</v>
      </c>
      <c r="G497" s="114" t="s">
        <v>12</v>
      </c>
      <c r="H497" s="153">
        <f>'приложение 5'!H113</f>
        <v>5616.5</v>
      </c>
    </row>
    <row r="498" spans="3:8" s="116" customFormat="1" ht="12.75">
      <c r="C498" s="192" t="s">
        <v>13</v>
      </c>
      <c r="D498" s="193" t="s">
        <v>632</v>
      </c>
      <c r="E498" s="193" t="s">
        <v>145</v>
      </c>
      <c r="F498" s="194"/>
      <c r="G498" s="195"/>
      <c r="H498" s="153">
        <f>H499+H505</f>
        <v>2554.2</v>
      </c>
    </row>
    <row r="499" spans="3:8" s="116" customFormat="1" ht="26.25">
      <c r="C499" s="128" t="s">
        <v>493</v>
      </c>
      <c r="D499" s="4" t="s">
        <v>632</v>
      </c>
      <c r="E499" s="4" t="s">
        <v>595</v>
      </c>
      <c r="F499" s="191" t="s">
        <v>273</v>
      </c>
      <c r="G499" s="4"/>
      <c r="H499" s="153">
        <f>H500</f>
        <v>2554.2</v>
      </c>
    </row>
    <row r="500" spans="3:8" s="116" customFormat="1" ht="25.5">
      <c r="C500" s="10" t="s">
        <v>286</v>
      </c>
      <c r="D500" s="4" t="s">
        <v>632</v>
      </c>
      <c r="E500" s="4" t="s">
        <v>595</v>
      </c>
      <c r="F500" s="141" t="s">
        <v>80</v>
      </c>
      <c r="G500" s="4"/>
      <c r="H500" s="153">
        <f>H501+H503</f>
        <v>2554.2</v>
      </c>
    </row>
    <row r="501" spans="3:8" s="116" customFormat="1" ht="12.75">
      <c r="C501" s="9" t="s">
        <v>79</v>
      </c>
      <c r="D501" s="4" t="s">
        <v>632</v>
      </c>
      <c r="E501" s="4" t="s">
        <v>595</v>
      </c>
      <c r="F501" s="55" t="s">
        <v>335</v>
      </c>
      <c r="G501" s="4"/>
      <c r="H501" s="153">
        <f>H502</f>
        <v>1909.6</v>
      </c>
    </row>
    <row r="502" spans="3:8" s="116" customFormat="1" ht="12.75">
      <c r="C502" s="6" t="s">
        <v>11</v>
      </c>
      <c r="D502" s="4" t="s">
        <v>632</v>
      </c>
      <c r="E502" s="4" t="s">
        <v>595</v>
      </c>
      <c r="F502" s="55" t="s">
        <v>335</v>
      </c>
      <c r="G502" s="4" t="s">
        <v>12</v>
      </c>
      <c r="H502" s="12">
        <f>'приложение 5'!H118</f>
        <v>1909.6</v>
      </c>
    </row>
    <row r="503" spans="3:8" s="116" customFormat="1" ht="76.5">
      <c r="C503" s="53" t="s">
        <v>333</v>
      </c>
      <c r="D503" s="4" t="s">
        <v>632</v>
      </c>
      <c r="E503" s="4" t="s">
        <v>595</v>
      </c>
      <c r="F503" s="129" t="s">
        <v>229</v>
      </c>
      <c r="G503" s="4"/>
      <c r="H503" s="12">
        <f>H504</f>
        <v>644.6</v>
      </c>
    </row>
    <row r="504" spans="3:8" s="116" customFormat="1" ht="12.75">
      <c r="C504" s="6" t="s">
        <v>11</v>
      </c>
      <c r="D504" s="4" t="s">
        <v>632</v>
      </c>
      <c r="E504" s="4" t="s">
        <v>595</v>
      </c>
      <c r="F504" s="129" t="s">
        <v>229</v>
      </c>
      <c r="G504" s="4" t="s">
        <v>12</v>
      </c>
      <c r="H504" s="186">
        <f>'приложение 5'!H120</f>
        <v>644.6</v>
      </c>
    </row>
    <row r="505" spans="3:8" s="116" customFormat="1" ht="50.25" customHeight="1">
      <c r="C505" s="180" t="s">
        <v>156</v>
      </c>
      <c r="D505" s="4" t="s">
        <v>632</v>
      </c>
      <c r="E505" s="4" t="s">
        <v>595</v>
      </c>
      <c r="F505" s="94" t="s">
        <v>200</v>
      </c>
      <c r="G505" s="4"/>
      <c r="H505" s="153">
        <f>H506</f>
        <v>0</v>
      </c>
    </row>
    <row r="506" spans="3:8" s="116" customFormat="1" ht="25.5">
      <c r="C506" s="50" t="s">
        <v>337</v>
      </c>
      <c r="D506" s="4" t="s">
        <v>632</v>
      </c>
      <c r="E506" s="4" t="s">
        <v>595</v>
      </c>
      <c r="F506" s="94" t="s">
        <v>201</v>
      </c>
      <c r="G506" s="4"/>
      <c r="H506" s="153">
        <f>H507</f>
        <v>0</v>
      </c>
    </row>
    <row r="507" spans="3:8" s="116" customFormat="1" ht="38.25">
      <c r="C507" s="9" t="s">
        <v>338</v>
      </c>
      <c r="D507" s="4" t="s">
        <v>632</v>
      </c>
      <c r="E507" s="4" t="s">
        <v>595</v>
      </c>
      <c r="F507" s="167" t="s">
        <v>271</v>
      </c>
      <c r="G507" s="4"/>
      <c r="H507" s="153">
        <f>H509</f>
        <v>0</v>
      </c>
    </row>
    <row r="508" spans="3:8" s="116" customFormat="1" ht="25.5">
      <c r="C508" s="9" t="s">
        <v>81</v>
      </c>
      <c r="D508" s="4" t="s">
        <v>632</v>
      </c>
      <c r="E508" s="4" t="s">
        <v>595</v>
      </c>
      <c r="F508" s="167" t="s">
        <v>272</v>
      </c>
      <c r="G508" s="4"/>
      <c r="H508" s="153">
        <f>H509</f>
        <v>0</v>
      </c>
    </row>
    <row r="509" spans="3:8" s="116" customFormat="1" ht="18" customHeight="1">
      <c r="C509" s="6" t="s">
        <v>11</v>
      </c>
      <c r="D509" s="4" t="s">
        <v>632</v>
      </c>
      <c r="E509" s="4" t="s">
        <v>595</v>
      </c>
      <c r="F509" s="167" t="s">
        <v>272</v>
      </c>
      <c r="G509" s="4" t="s">
        <v>12</v>
      </c>
      <c r="H509" s="153">
        <f>'приложение 5'!H125</f>
        <v>0</v>
      </c>
    </row>
    <row r="510" spans="3:8" s="116" customFormat="1" ht="29.25" customHeight="1">
      <c r="C510" s="15" t="s">
        <v>445</v>
      </c>
      <c r="D510" s="187" t="s">
        <v>663</v>
      </c>
      <c r="E510" s="187" t="s">
        <v>590</v>
      </c>
      <c r="F510" s="119"/>
      <c r="G510" s="7"/>
      <c r="H510" s="188">
        <f>H511</f>
        <v>98</v>
      </c>
    </row>
    <row r="511" spans="3:8" s="116" customFormat="1" ht="38.25">
      <c r="C511" s="6" t="s">
        <v>244</v>
      </c>
      <c r="D511" s="135" t="s">
        <v>663</v>
      </c>
      <c r="E511" s="135" t="s">
        <v>590</v>
      </c>
      <c r="F511" s="5" t="s">
        <v>243</v>
      </c>
      <c r="G511" s="4"/>
      <c r="H511" s="186">
        <f>H512</f>
        <v>98</v>
      </c>
    </row>
    <row r="512" spans="3:8" s="116" customFormat="1" ht="51">
      <c r="C512" s="6" t="s">
        <v>416</v>
      </c>
      <c r="D512" s="135" t="s">
        <v>663</v>
      </c>
      <c r="E512" s="135" t="s">
        <v>590</v>
      </c>
      <c r="F512" s="141" t="s">
        <v>245</v>
      </c>
      <c r="G512" s="4"/>
      <c r="H512" s="186">
        <f>H513</f>
        <v>98</v>
      </c>
    </row>
    <row r="513" spans="3:8" s="116" customFormat="1" ht="12.75">
      <c r="C513" s="6" t="s">
        <v>417</v>
      </c>
      <c r="D513" s="135" t="s">
        <v>663</v>
      </c>
      <c r="E513" s="135" t="s">
        <v>590</v>
      </c>
      <c r="F513" s="141" t="s">
        <v>252</v>
      </c>
      <c r="G513" s="4"/>
      <c r="H513" s="186">
        <f>H514</f>
        <v>98</v>
      </c>
    </row>
    <row r="514" spans="3:8" s="116" customFormat="1" ht="12.75">
      <c r="C514" s="196" t="s">
        <v>170</v>
      </c>
      <c r="D514" s="135" t="s">
        <v>663</v>
      </c>
      <c r="E514" s="135" t="s">
        <v>590</v>
      </c>
      <c r="F514" s="141" t="s">
        <v>252</v>
      </c>
      <c r="G514" s="4" t="s">
        <v>277</v>
      </c>
      <c r="H514" s="186">
        <f>'приложение 5'!H567</f>
        <v>98</v>
      </c>
    </row>
    <row r="515" spans="3:8" s="116" customFormat="1" ht="45" customHeight="1">
      <c r="C515" s="95" t="s">
        <v>447</v>
      </c>
      <c r="D515" s="187" t="s">
        <v>678</v>
      </c>
      <c r="E515" s="187"/>
      <c r="F515" s="183"/>
      <c r="G515" s="7"/>
      <c r="H515" s="188">
        <f>H516+H524</f>
        <v>25658</v>
      </c>
    </row>
    <row r="516" spans="3:8" s="116" customFormat="1" ht="33.75" customHeight="1">
      <c r="C516" s="95" t="s">
        <v>420</v>
      </c>
      <c r="D516" s="187" t="s">
        <v>678</v>
      </c>
      <c r="E516" s="187" t="s">
        <v>590</v>
      </c>
      <c r="F516" s="183"/>
      <c r="G516" s="7"/>
      <c r="H516" s="188">
        <f>H518</f>
        <v>7704.6</v>
      </c>
    </row>
    <row r="517" spans="3:8" s="116" customFormat="1" ht="38.25">
      <c r="C517" s="6" t="s">
        <v>244</v>
      </c>
      <c r="D517" s="135" t="s">
        <v>678</v>
      </c>
      <c r="E517" s="135" t="s">
        <v>590</v>
      </c>
      <c r="F517" s="136" t="s">
        <v>243</v>
      </c>
      <c r="G517" s="4"/>
      <c r="H517" s="186">
        <f>H518+H526</f>
        <v>25658</v>
      </c>
    </row>
    <row r="518" spans="3:8" s="116" customFormat="1" ht="25.5">
      <c r="C518" s="6" t="s">
        <v>418</v>
      </c>
      <c r="D518" s="135" t="s">
        <v>678</v>
      </c>
      <c r="E518" s="135" t="s">
        <v>590</v>
      </c>
      <c r="F518" s="94" t="s">
        <v>246</v>
      </c>
      <c r="G518" s="4"/>
      <c r="H518" s="186">
        <f>H519</f>
        <v>7704.6</v>
      </c>
    </row>
    <row r="519" spans="3:8" s="116" customFormat="1" ht="27" customHeight="1">
      <c r="C519" s="9" t="s">
        <v>422</v>
      </c>
      <c r="D519" s="135" t="s">
        <v>678</v>
      </c>
      <c r="E519" s="135" t="s">
        <v>590</v>
      </c>
      <c r="F519" s="94" t="s">
        <v>253</v>
      </c>
      <c r="G519" s="4"/>
      <c r="H519" s="186">
        <f>H520+H522</f>
        <v>7704.6</v>
      </c>
    </row>
    <row r="520" spans="3:8" s="116" customFormat="1" ht="25.5">
      <c r="C520" s="9" t="s">
        <v>424</v>
      </c>
      <c r="D520" s="135" t="s">
        <v>678</v>
      </c>
      <c r="E520" s="135" t="s">
        <v>590</v>
      </c>
      <c r="F520" s="94" t="s">
        <v>254</v>
      </c>
      <c r="G520" s="4"/>
      <c r="H520" s="186">
        <f>H521</f>
        <v>5532.2</v>
      </c>
    </row>
    <row r="521" spans="3:8" s="116" customFormat="1" ht="12.75">
      <c r="C521" s="6" t="s">
        <v>571</v>
      </c>
      <c r="D521" s="135" t="s">
        <v>678</v>
      </c>
      <c r="E521" s="135" t="s">
        <v>590</v>
      </c>
      <c r="F521" s="94" t="s">
        <v>254</v>
      </c>
      <c r="G521" s="4" t="s">
        <v>572</v>
      </c>
      <c r="H521" s="186">
        <f>'приложение 5'!H574</f>
        <v>5532.2</v>
      </c>
    </row>
    <row r="522" spans="3:8" s="116" customFormat="1" ht="79.5" customHeight="1">
      <c r="C522" s="9" t="s">
        <v>421</v>
      </c>
      <c r="D522" s="135" t="s">
        <v>678</v>
      </c>
      <c r="E522" s="135" t="s">
        <v>590</v>
      </c>
      <c r="F522" s="94" t="s">
        <v>255</v>
      </c>
      <c r="G522" s="4"/>
      <c r="H522" s="186">
        <f>H523</f>
        <v>2172.4</v>
      </c>
    </row>
    <row r="523" spans="3:8" s="116" customFormat="1" ht="12.75">
      <c r="C523" s="6" t="s">
        <v>571</v>
      </c>
      <c r="D523" s="135" t="s">
        <v>678</v>
      </c>
      <c r="E523" s="135" t="s">
        <v>590</v>
      </c>
      <c r="F523" s="94" t="s">
        <v>255</v>
      </c>
      <c r="G523" s="4" t="s">
        <v>572</v>
      </c>
      <c r="H523" s="186">
        <f>'приложение 5'!H576</f>
        <v>2172.4</v>
      </c>
    </row>
    <row r="524" spans="3:8" s="116" customFormat="1" ht="12.75">
      <c r="C524" s="95" t="s">
        <v>573</v>
      </c>
      <c r="D524" s="187" t="s">
        <v>678</v>
      </c>
      <c r="E524" s="187" t="s">
        <v>595</v>
      </c>
      <c r="F524" s="136"/>
      <c r="G524" s="4"/>
      <c r="H524" s="188">
        <f>H525</f>
        <v>17953.4</v>
      </c>
    </row>
    <row r="525" spans="3:8" s="116" customFormat="1" ht="38.25">
      <c r="C525" s="6" t="s">
        <v>244</v>
      </c>
      <c r="D525" s="135" t="s">
        <v>678</v>
      </c>
      <c r="E525" s="135" t="s">
        <v>595</v>
      </c>
      <c r="F525" s="136" t="s">
        <v>246</v>
      </c>
      <c r="G525" s="4"/>
      <c r="H525" s="186">
        <f>H526</f>
        <v>17953.4</v>
      </c>
    </row>
    <row r="526" spans="3:8" s="116" customFormat="1" ht="25.5">
      <c r="C526" s="6" t="s">
        <v>418</v>
      </c>
      <c r="D526" s="135" t="s">
        <v>678</v>
      </c>
      <c r="E526" s="135" t="s">
        <v>595</v>
      </c>
      <c r="F526" s="94" t="s">
        <v>246</v>
      </c>
      <c r="G526" s="4"/>
      <c r="H526" s="186">
        <f>H527</f>
        <v>17953.4</v>
      </c>
    </row>
    <row r="527" spans="3:8" s="116" customFormat="1" ht="25.5">
      <c r="C527" s="9" t="s">
        <v>423</v>
      </c>
      <c r="D527" s="135" t="s">
        <v>678</v>
      </c>
      <c r="E527" s="135" t="s">
        <v>595</v>
      </c>
      <c r="F527" s="136" t="s">
        <v>256</v>
      </c>
      <c r="G527" s="4"/>
      <c r="H527" s="186">
        <f>H528</f>
        <v>17953.4</v>
      </c>
    </row>
    <row r="528" spans="3:8" s="116" customFormat="1" ht="25.5">
      <c r="C528" s="9" t="s">
        <v>425</v>
      </c>
      <c r="D528" s="135" t="s">
        <v>678</v>
      </c>
      <c r="E528" s="135" t="s">
        <v>595</v>
      </c>
      <c r="F528" s="94" t="s">
        <v>257</v>
      </c>
      <c r="G528" s="4"/>
      <c r="H528" s="186">
        <f>H529</f>
        <v>17953.4</v>
      </c>
    </row>
    <row r="529" spans="3:8" s="116" customFormat="1" ht="12.75">
      <c r="C529" s="6" t="s">
        <v>571</v>
      </c>
      <c r="D529" s="135" t="s">
        <v>678</v>
      </c>
      <c r="E529" s="135" t="s">
        <v>595</v>
      </c>
      <c r="F529" s="94" t="s">
        <v>257</v>
      </c>
      <c r="G529" s="4" t="s">
        <v>572</v>
      </c>
      <c r="H529" s="186">
        <f>'приложение 5'!H582</f>
        <v>17953.4</v>
      </c>
    </row>
    <row r="530" spans="3:8" ht="21" customHeight="1">
      <c r="C530" s="197" t="s">
        <v>604</v>
      </c>
      <c r="D530" s="198"/>
      <c r="E530" s="199"/>
      <c r="F530" s="199"/>
      <c r="G530" s="199"/>
      <c r="H530" s="200">
        <f>H19+H163+H183+H242+H276+H289+H399+H438+H448+H484+H510+H515</f>
        <v>469495.5</v>
      </c>
    </row>
  </sheetData>
  <sheetProtection/>
  <autoFilter ref="C14:H530"/>
  <mergeCells count="9">
    <mergeCell ref="F1:G1"/>
    <mergeCell ref="E4:I4"/>
    <mergeCell ref="C11:H11"/>
    <mergeCell ref="F6:G6"/>
    <mergeCell ref="E9:I9"/>
    <mergeCell ref="H15:H17"/>
    <mergeCell ref="C15:C17"/>
    <mergeCell ref="G15:G17"/>
    <mergeCell ref="F15:F17"/>
  </mergeCells>
  <printOptions/>
  <pageMargins left="0.984251968503937" right="0.5905511811023623" top="0.5905511811023623" bottom="0.3937007874015748" header="0.5118110236220472" footer="0.5118110236220472"/>
  <pageSetup fitToHeight="6" horizontalDpi="600" verticalDpi="600" orientation="portrait" paperSize="9" scale="70" r:id="rId1"/>
  <rowBreaks count="1" manualBreakCount="1">
    <brk id="478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M584"/>
  <sheetViews>
    <sheetView view="pageBreakPreview" zoomScale="120" zoomScaleSheetLayoutView="120" zoomScalePageLayoutView="0" workbookViewId="0" topLeftCell="B1">
      <selection activeCell="C5" sqref="C5"/>
    </sheetView>
  </sheetViews>
  <sheetFormatPr defaultColWidth="9.00390625" defaultRowHeight="12.75"/>
  <cols>
    <col min="1" max="1" width="2.00390625" style="21" hidden="1" customWidth="1"/>
    <col min="2" max="2" width="49.75390625" style="21" customWidth="1"/>
    <col min="3" max="3" width="7.25390625" style="21" customWidth="1"/>
    <col min="4" max="4" width="6.125" style="21" customWidth="1"/>
    <col min="5" max="5" width="5.625" style="21" customWidth="1"/>
    <col min="6" max="6" width="15.875" style="21" customWidth="1"/>
    <col min="7" max="7" width="7.375" style="21" customWidth="1"/>
    <col min="8" max="8" width="15.375" style="21" customWidth="1"/>
    <col min="9" max="16384" width="9.125" style="21" customWidth="1"/>
  </cols>
  <sheetData>
    <row r="1" spans="3:4" ht="12.75">
      <c r="C1" s="78"/>
      <c r="D1" s="21" t="s">
        <v>491</v>
      </c>
    </row>
    <row r="2" ht="12.75">
      <c r="C2" s="21" t="s">
        <v>636</v>
      </c>
    </row>
    <row r="3" ht="12.75">
      <c r="C3" s="21" t="s">
        <v>597</v>
      </c>
    </row>
    <row r="4" spans="3:7" ht="12.75">
      <c r="C4" s="335" t="s">
        <v>708</v>
      </c>
      <c r="D4" s="335"/>
      <c r="E4" s="335"/>
      <c r="F4" s="336"/>
      <c r="G4" s="336"/>
    </row>
    <row r="5" spans="3:5" ht="12.75">
      <c r="C5" s="284"/>
      <c r="D5" s="284"/>
      <c r="E5" s="284"/>
    </row>
    <row r="6" spans="3:4" ht="12.75">
      <c r="C6" s="78"/>
      <c r="D6" s="21" t="s">
        <v>478</v>
      </c>
    </row>
    <row r="7" ht="12.75">
      <c r="C7" s="21" t="s">
        <v>636</v>
      </c>
    </row>
    <row r="8" ht="12.75">
      <c r="C8" s="21" t="s">
        <v>597</v>
      </c>
    </row>
    <row r="9" spans="3:7" ht="12.75">
      <c r="C9" s="335" t="s">
        <v>475</v>
      </c>
      <c r="D9" s="335"/>
      <c r="E9" s="335"/>
      <c r="F9" s="336"/>
      <c r="G9" s="336"/>
    </row>
    <row r="10" ht="12.75">
      <c r="C10" s="78"/>
    </row>
    <row r="11" ht="12.75">
      <c r="C11" s="78"/>
    </row>
    <row r="12" spans="2:8" ht="26.25" customHeight="1">
      <c r="B12" s="334" t="s">
        <v>298</v>
      </c>
      <c r="C12" s="334"/>
      <c r="D12" s="334"/>
      <c r="E12" s="334"/>
      <c r="F12" s="334"/>
      <c r="G12" s="334"/>
      <c r="H12" s="334"/>
    </row>
    <row r="13" spans="2:8" ht="24.75" customHeight="1">
      <c r="B13" s="334"/>
      <c r="C13" s="334"/>
      <c r="D13" s="334"/>
      <c r="E13" s="334"/>
      <c r="F13" s="334"/>
      <c r="G13" s="334"/>
      <c r="H13" s="334"/>
    </row>
    <row r="14" spans="2:8" ht="15.75" customHeight="1">
      <c r="B14" s="23"/>
      <c r="C14" s="23"/>
      <c r="D14" s="23"/>
      <c r="E14" s="23"/>
      <c r="G14" s="24" t="s">
        <v>628</v>
      </c>
      <c r="H14" s="24"/>
    </row>
    <row r="15" spans="2:8" ht="15.75" customHeight="1">
      <c r="B15" s="25"/>
      <c r="C15" s="26" t="s">
        <v>652</v>
      </c>
      <c r="D15" s="26" t="s">
        <v>587</v>
      </c>
      <c r="E15" s="27" t="s">
        <v>647</v>
      </c>
      <c r="F15" s="26" t="s">
        <v>598</v>
      </c>
      <c r="G15" s="26" t="s">
        <v>600</v>
      </c>
      <c r="H15" s="27" t="s">
        <v>589</v>
      </c>
    </row>
    <row r="16" spans="2:8" ht="14.25" customHeight="1">
      <c r="B16" s="28" t="s">
        <v>649</v>
      </c>
      <c r="C16" s="28" t="s">
        <v>653</v>
      </c>
      <c r="D16" s="28" t="s">
        <v>588</v>
      </c>
      <c r="E16" s="29" t="s">
        <v>648</v>
      </c>
      <c r="F16" s="29" t="s">
        <v>599</v>
      </c>
      <c r="G16" s="28" t="s">
        <v>621</v>
      </c>
      <c r="H16" s="29" t="s">
        <v>639</v>
      </c>
    </row>
    <row r="17" spans="2:8" ht="14.25" customHeight="1">
      <c r="B17" s="30"/>
      <c r="C17" s="31" t="s">
        <v>654</v>
      </c>
      <c r="D17" s="31"/>
      <c r="E17" s="32" t="s">
        <v>588</v>
      </c>
      <c r="F17" s="33"/>
      <c r="G17" s="33" t="s">
        <v>622</v>
      </c>
      <c r="H17" s="33"/>
    </row>
    <row r="18" spans="2:8" ht="15" customHeight="1">
      <c r="B18" s="31">
        <v>1</v>
      </c>
      <c r="C18" s="31">
        <v>2</v>
      </c>
      <c r="D18" s="31">
        <v>3</v>
      </c>
      <c r="E18" s="34" t="s">
        <v>232</v>
      </c>
      <c r="F18" s="33">
        <v>5</v>
      </c>
      <c r="G18" s="33">
        <v>6</v>
      </c>
      <c r="H18" s="33">
        <v>7</v>
      </c>
    </row>
    <row r="19" spans="2:8" s="37" customFormat="1" ht="42" customHeight="1">
      <c r="B19" s="8" t="s">
        <v>161</v>
      </c>
      <c r="C19" s="35" t="s">
        <v>635</v>
      </c>
      <c r="D19" s="35"/>
      <c r="E19" s="35"/>
      <c r="F19" s="36"/>
      <c r="G19" s="41"/>
      <c r="H19" s="310">
        <f>H20+H31+H58+H100+H94</f>
        <v>48815.4</v>
      </c>
    </row>
    <row r="20" spans="2:8" s="37" customFormat="1" ht="17.25" customHeight="1">
      <c r="B20" s="50" t="s">
        <v>656</v>
      </c>
      <c r="C20" s="38" t="s">
        <v>635</v>
      </c>
      <c r="D20" s="38" t="s">
        <v>603</v>
      </c>
      <c r="E20" s="38" t="s">
        <v>591</v>
      </c>
      <c r="F20" s="33"/>
      <c r="G20" s="34"/>
      <c r="H20" s="311">
        <f>H21</f>
        <v>685.9</v>
      </c>
    </row>
    <row r="21" spans="2:8" s="37" customFormat="1" ht="20.25" customHeight="1">
      <c r="B21" s="50" t="s">
        <v>631</v>
      </c>
      <c r="C21" s="38" t="s">
        <v>635</v>
      </c>
      <c r="D21" s="38" t="s">
        <v>603</v>
      </c>
      <c r="E21" s="38" t="s">
        <v>596</v>
      </c>
      <c r="F21" s="33"/>
      <c r="G21" s="34"/>
      <c r="H21" s="311">
        <f>H22</f>
        <v>685.9</v>
      </c>
    </row>
    <row r="22" spans="2:8" s="37" customFormat="1" ht="29.25" customHeight="1">
      <c r="B22" s="18" t="s">
        <v>550</v>
      </c>
      <c r="C22" s="34" t="s">
        <v>635</v>
      </c>
      <c r="D22" s="38" t="s">
        <v>603</v>
      </c>
      <c r="E22" s="38" t="s">
        <v>596</v>
      </c>
      <c r="F22" s="39" t="s">
        <v>551</v>
      </c>
      <c r="G22" s="34"/>
      <c r="H22" s="289">
        <f>H23+H27</f>
        <v>685.9</v>
      </c>
    </row>
    <row r="23" spans="2:8" s="37" customFormat="1" ht="29.25" customHeight="1">
      <c r="B23" s="51" t="s">
        <v>319</v>
      </c>
      <c r="C23" s="34" t="s">
        <v>635</v>
      </c>
      <c r="D23" s="38" t="s">
        <v>603</v>
      </c>
      <c r="E23" s="38" t="s">
        <v>596</v>
      </c>
      <c r="F23" s="39" t="s">
        <v>552</v>
      </c>
      <c r="G23" s="34"/>
      <c r="H23" s="289">
        <f>H24</f>
        <v>20</v>
      </c>
    </row>
    <row r="24" spans="2:8" s="37" customFormat="1" ht="17.25" customHeight="1">
      <c r="B24" s="18" t="s">
        <v>75</v>
      </c>
      <c r="C24" s="34" t="s">
        <v>635</v>
      </c>
      <c r="D24" s="38" t="s">
        <v>603</v>
      </c>
      <c r="E24" s="38" t="s">
        <v>596</v>
      </c>
      <c r="F24" s="39" t="s">
        <v>553</v>
      </c>
      <c r="G24" s="34"/>
      <c r="H24" s="289">
        <f>H25+H26</f>
        <v>20</v>
      </c>
    </row>
    <row r="25" spans="2:8" s="37" customFormat="1" ht="29.25" customHeight="1">
      <c r="B25" s="6" t="s">
        <v>579</v>
      </c>
      <c r="C25" s="34" t="s">
        <v>635</v>
      </c>
      <c r="D25" s="38" t="s">
        <v>603</v>
      </c>
      <c r="E25" s="38" t="s">
        <v>596</v>
      </c>
      <c r="F25" s="39" t="s">
        <v>553</v>
      </c>
      <c r="G25" s="34" t="s">
        <v>6</v>
      </c>
      <c r="H25" s="289">
        <v>20</v>
      </c>
    </row>
    <row r="26" spans="2:8" s="37" customFormat="1" ht="20.25" customHeight="1" hidden="1">
      <c r="B26" s="6" t="s">
        <v>11</v>
      </c>
      <c r="C26" s="34" t="s">
        <v>635</v>
      </c>
      <c r="D26" s="38" t="s">
        <v>603</v>
      </c>
      <c r="E26" s="38" t="s">
        <v>596</v>
      </c>
      <c r="F26" s="39" t="s">
        <v>553</v>
      </c>
      <c r="G26" s="40">
        <v>610</v>
      </c>
      <c r="H26" s="289">
        <f>70-70</f>
        <v>0</v>
      </c>
    </row>
    <row r="27" spans="2:8" s="37" customFormat="1" ht="33.75" customHeight="1">
      <c r="B27" s="18" t="s">
        <v>320</v>
      </c>
      <c r="C27" s="34" t="s">
        <v>635</v>
      </c>
      <c r="D27" s="38" t="s">
        <v>603</v>
      </c>
      <c r="E27" s="38" t="s">
        <v>596</v>
      </c>
      <c r="F27" s="39" t="s">
        <v>554</v>
      </c>
      <c r="G27" s="34"/>
      <c r="H27" s="289">
        <f>H28</f>
        <v>665.9</v>
      </c>
    </row>
    <row r="28" spans="2:8" s="37" customFormat="1" ht="17.25" customHeight="1">
      <c r="B28" s="18" t="s">
        <v>75</v>
      </c>
      <c r="C28" s="34" t="s">
        <v>635</v>
      </c>
      <c r="D28" s="38" t="s">
        <v>603</v>
      </c>
      <c r="E28" s="38" t="s">
        <v>596</v>
      </c>
      <c r="F28" s="39" t="s">
        <v>85</v>
      </c>
      <c r="G28" s="34"/>
      <c r="H28" s="289">
        <f>H29+H30</f>
        <v>665.9</v>
      </c>
    </row>
    <row r="29" spans="2:8" s="37" customFormat="1" ht="29.25" customHeight="1">
      <c r="B29" s="6" t="s">
        <v>579</v>
      </c>
      <c r="C29" s="34" t="s">
        <v>635</v>
      </c>
      <c r="D29" s="38" t="s">
        <v>603</v>
      </c>
      <c r="E29" s="38" t="s">
        <v>596</v>
      </c>
      <c r="F29" s="39" t="s">
        <v>85</v>
      </c>
      <c r="G29" s="34" t="s">
        <v>6</v>
      </c>
      <c r="H29" s="289">
        <v>304.9</v>
      </c>
    </row>
    <row r="30" spans="2:8" s="37" customFormat="1" ht="15.75" customHeight="1">
      <c r="B30" s="6" t="s">
        <v>11</v>
      </c>
      <c r="C30" s="34" t="s">
        <v>635</v>
      </c>
      <c r="D30" s="38" t="s">
        <v>603</v>
      </c>
      <c r="E30" s="38" t="s">
        <v>596</v>
      </c>
      <c r="F30" s="39" t="s">
        <v>85</v>
      </c>
      <c r="G30" s="34" t="s">
        <v>12</v>
      </c>
      <c r="H30" s="289">
        <v>361</v>
      </c>
    </row>
    <row r="31" spans="2:8" s="37" customFormat="1" ht="18" customHeight="1">
      <c r="B31" s="50" t="s">
        <v>660</v>
      </c>
      <c r="C31" s="38" t="s">
        <v>635</v>
      </c>
      <c r="D31" s="38" t="s">
        <v>602</v>
      </c>
      <c r="E31" s="38" t="s">
        <v>591</v>
      </c>
      <c r="F31" s="33"/>
      <c r="G31" s="34"/>
      <c r="H31" s="289">
        <f>H32+H39</f>
        <v>9495.1</v>
      </c>
    </row>
    <row r="32" spans="2:8" s="37" customFormat="1" ht="18" customHeight="1">
      <c r="B32" s="50" t="s">
        <v>274</v>
      </c>
      <c r="C32" s="38" t="s">
        <v>635</v>
      </c>
      <c r="D32" s="38" t="s">
        <v>602</v>
      </c>
      <c r="E32" s="38" t="s">
        <v>592</v>
      </c>
      <c r="F32" s="33"/>
      <c r="G32" s="34"/>
      <c r="H32" s="312">
        <f>H33+H37</f>
        <v>9213</v>
      </c>
    </row>
    <row r="33" spans="2:8" s="37" customFormat="1" ht="37.5" customHeight="1">
      <c r="B33" s="50" t="s">
        <v>321</v>
      </c>
      <c r="C33" s="38" t="s">
        <v>635</v>
      </c>
      <c r="D33" s="38" t="s">
        <v>602</v>
      </c>
      <c r="E33" s="38" t="s">
        <v>592</v>
      </c>
      <c r="F33" s="48" t="s">
        <v>264</v>
      </c>
      <c r="G33" s="33"/>
      <c r="H33" s="312">
        <f>H34</f>
        <v>6786.6</v>
      </c>
    </row>
    <row r="34" spans="2:8" s="37" customFormat="1" ht="42.75" customHeight="1">
      <c r="B34" s="51" t="s">
        <v>322</v>
      </c>
      <c r="C34" s="38" t="s">
        <v>635</v>
      </c>
      <c r="D34" s="38" t="s">
        <v>602</v>
      </c>
      <c r="E34" s="38" t="s">
        <v>592</v>
      </c>
      <c r="F34" s="42" t="s">
        <v>131</v>
      </c>
      <c r="G34" s="34"/>
      <c r="H34" s="312">
        <f>H35</f>
        <v>6786.6</v>
      </c>
    </row>
    <row r="35" spans="2:8" s="37" customFormat="1" ht="29.25" customHeight="1">
      <c r="B35" s="9" t="s">
        <v>35</v>
      </c>
      <c r="C35" s="38" t="s">
        <v>635</v>
      </c>
      <c r="D35" s="38" t="s">
        <v>602</v>
      </c>
      <c r="E35" s="38" t="s">
        <v>592</v>
      </c>
      <c r="F35" s="42" t="s">
        <v>132</v>
      </c>
      <c r="G35" s="33"/>
      <c r="H35" s="312">
        <f>H36</f>
        <v>6786.6</v>
      </c>
    </row>
    <row r="36" spans="2:8" s="37" customFormat="1" ht="15.75" customHeight="1">
      <c r="B36" s="6" t="s">
        <v>11</v>
      </c>
      <c r="C36" s="38" t="s">
        <v>635</v>
      </c>
      <c r="D36" s="38" t="s">
        <v>602</v>
      </c>
      <c r="E36" s="38" t="s">
        <v>592</v>
      </c>
      <c r="F36" s="42" t="s">
        <v>132</v>
      </c>
      <c r="G36" s="34" t="s">
        <v>12</v>
      </c>
      <c r="H36" s="312">
        <v>6786.6</v>
      </c>
    </row>
    <row r="37" spans="2:8" ht="15.75" customHeight="1">
      <c r="B37" s="10" t="s">
        <v>138</v>
      </c>
      <c r="C37" s="43"/>
      <c r="D37" s="43"/>
      <c r="E37" s="43"/>
      <c r="F37" s="44" t="s">
        <v>139</v>
      </c>
      <c r="G37" s="45"/>
      <c r="H37" s="313">
        <f>H38</f>
        <v>2426.4</v>
      </c>
    </row>
    <row r="38" spans="2:8" ht="15.75" customHeight="1">
      <c r="B38" s="6" t="s">
        <v>11</v>
      </c>
      <c r="C38" s="45" t="s">
        <v>635</v>
      </c>
      <c r="D38" s="45" t="s">
        <v>602</v>
      </c>
      <c r="E38" s="45" t="s">
        <v>592</v>
      </c>
      <c r="F38" s="44" t="s">
        <v>139</v>
      </c>
      <c r="G38" s="45" t="s">
        <v>12</v>
      </c>
      <c r="H38" s="313">
        <v>2426.4</v>
      </c>
    </row>
    <row r="39" spans="2:8" s="37" customFormat="1" ht="18" customHeight="1">
      <c r="B39" s="9" t="s">
        <v>443</v>
      </c>
      <c r="C39" s="38" t="s">
        <v>635</v>
      </c>
      <c r="D39" s="38" t="s">
        <v>602</v>
      </c>
      <c r="E39" s="38" t="s">
        <v>602</v>
      </c>
      <c r="F39" s="39"/>
      <c r="G39" s="39"/>
      <c r="H39" s="289">
        <f>H40+H54</f>
        <v>282.1</v>
      </c>
    </row>
    <row r="40" spans="2:8" s="37" customFormat="1" ht="40.5" customHeight="1">
      <c r="B40" s="79" t="s">
        <v>261</v>
      </c>
      <c r="C40" s="38" t="s">
        <v>635</v>
      </c>
      <c r="D40" s="46" t="s">
        <v>602</v>
      </c>
      <c r="E40" s="46" t="s">
        <v>602</v>
      </c>
      <c r="F40" s="52" t="s">
        <v>262</v>
      </c>
      <c r="G40" s="34"/>
      <c r="H40" s="289">
        <f>H41+H44+H47+H50</f>
        <v>282.1</v>
      </c>
    </row>
    <row r="41" spans="2:8" s="37" customFormat="1" ht="52.5" customHeight="1">
      <c r="B41" s="50" t="s">
        <v>323</v>
      </c>
      <c r="C41" s="38" t="s">
        <v>635</v>
      </c>
      <c r="D41" s="46" t="s">
        <v>602</v>
      </c>
      <c r="E41" s="46" t="s">
        <v>602</v>
      </c>
      <c r="F41" s="52" t="s">
        <v>52</v>
      </c>
      <c r="G41" s="34"/>
      <c r="H41" s="289">
        <f>H42</f>
        <v>116.2</v>
      </c>
    </row>
    <row r="42" spans="2:8" s="37" customFormat="1" ht="31.5" customHeight="1">
      <c r="B42" s="9" t="s">
        <v>56</v>
      </c>
      <c r="C42" s="38" t="s">
        <v>635</v>
      </c>
      <c r="D42" s="46" t="s">
        <v>602</v>
      </c>
      <c r="E42" s="46" t="s">
        <v>602</v>
      </c>
      <c r="F42" s="42" t="s">
        <v>57</v>
      </c>
      <c r="G42" s="34"/>
      <c r="H42" s="289">
        <f>H43</f>
        <v>116.2</v>
      </c>
    </row>
    <row r="43" spans="2:8" s="37" customFormat="1" ht="33" customHeight="1">
      <c r="B43" s="6" t="s">
        <v>579</v>
      </c>
      <c r="C43" s="38" t="s">
        <v>635</v>
      </c>
      <c r="D43" s="46" t="s">
        <v>602</v>
      </c>
      <c r="E43" s="46" t="s">
        <v>602</v>
      </c>
      <c r="F43" s="42" t="s">
        <v>57</v>
      </c>
      <c r="G43" s="34" t="s">
        <v>6</v>
      </c>
      <c r="H43" s="289">
        <v>116.2</v>
      </c>
    </row>
    <row r="44" spans="2:8" s="37" customFormat="1" ht="40.5" customHeight="1">
      <c r="B44" s="6" t="s">
        <v>324</v>
      </c>
      <c r="C44" s="38" t="s">
        <v>635</v>
      </c>
      <c r="D44" s="46" t="s">
        <v>602</v>
      </c>
      <c r="E44" s="46" t="s">
        <v>602</v>
      </c>
      <c r="F44" s="52" t="s">
        <v>73</v>
      </c>
      <c r="G44" s="34"/>
      <c r="H44" s="289">
        <f>H45</f>
        <v>5.9</v>
      </c>
    </row>
    <row r="45" spans="2:8" s="37" customFormat="1" ht="27" customHeight="1">
      <c r="B45" s="9" t="s">
        <v>56</v>
      </c>
      <c r="C45" s="38" t="s">
        <v>635</v>
      </c>
      <c r="D45" s="46" t="s">
        <v>602</v>
      </c>
      <c r="E45" s="46" t="s">
        <v>602</v>
      </c>
      <c r="F45" s="42" t="s">
        <v>74</v>
      </c>
      <c r="G45" s="34"/>
      <c r="H45" s="289">
        <f>H46</f>
        <v>5.9</v>
      </c>
    </row>
    <row r="46" spans="2:8" s="37" customFormat="1" ht="27.75" customHeight="1">
      <c r="B46" s="295" t="s">
        <v>579</v>
      </c>
      <c r="C46" s="38" t="s">
        <v>635</v>
      </c>
      <c r="D46" s="46" t="s">
        <v>602</v>
      </c>
      <c r="E46" s="46" t="s">
        <v>602</v>
      </c>
      <c r="F46" s="42" t="s">
        <v>74</v>
      </c>
      <c r="G46" s="34" t="s">
        <v>6</v>
      </c>
      <c r="H46" s="289">
        <v>5.9</v>
      </c>
    </row>
    <row r="47" spans="2:8" s="37" customFormat="1" ht="57.75" customHeight="1">
      <c r="B47" s="6" t="s">
        <v>325</v>
      </c>
      <c r="C47" s="38" t="s">
        <v>635</v>
      </c>
      <c r="D47" s="46" t="s">
        <v>602</v>
      </c>
      <c r="E47" s="46" t="s">
        <v>602</v>
      </c>
      <c r="F47" s="52" t="s">
        <v>58</v>
      </c>
      <c r="G47" s="34"/>
      <c r="H47" s="311">
        <f>H48</f>
        <v>109.8</v>
      </c>
    </row>
    <row r="48" spans="2:8" s="37" customFormat="1" ht="27" customHeight="1">
      <c r="B48" s="9" t="s">
        <v>56</v>
      </c>
      <c r="C48" s="38" t="s">
        <v>635</v>
      </c>
      <c r="D48" s="46" t="s">
        <v>602</v>
      </c>
      <c r="E48" s="46" t="s">
        <v>602</v>
      </c>
      <c r="F48" s="42" t="s">
        <v>59</v>
      </c>
      <c r="G48" s="34"/>
      <c r="H48" s="311">
        <f>H49</f>
        <v>109.8</v>
      </c>
    </row>
    <row r="49" spans="2:8" s="37" customFormat="1" ht="33" customHeight="1">
      <c r="B49" s="6" t="s">
        <v>579</v>
      </c>
      <c r="C49" s="38" t="s">
        <v>635</v>
      </c>
      <c r="D49" s="46" t="s">
        <v>602</v>
      </c>
      <c r="E49" s="46" t="s">
        <v>602</v>
      </c>
      <c r="F49" s="42" t="s">
        <v>59</v>
      </c>
      <c r="G49" s="34" t="s">
        <v>6</v>
      </c>
      <c r="H49" s="311">
        <v>109.8</v>
      </c>
    </row>
    <row r="50" spans="2:8" s="37" customFormat="1" ht="33" customHeight="1">
      <c r="B50" s="6" t="s">
        <v>326</v>
      </c>
      <c r="C50" s="38" t="s">
        <v>635</v>
      </c>
      <c r="D50" s="46" t="s">
        <v>602</v>
      </c>
      <c r="E50" s="46" t="s">
        <v>602</v>
      </c>
      <c r="F50" s="52" t="s">
        <v>72</v>
      </c>
      <c r="G50" s="34"/>
      <c r="H50" s="311">
        <f>H51</f>
        <v>50.2</v>
      </c>
    </row>
    <row r="51" spans="2:8" s="37" customFormat="1" ht="27" customHeight="1">
      <c r="B51" s="9" t="s">
        <v>56</v>
      </c>
      <c r="C51" s="38" t="s">
        <v>635</v>
      </c>
      <c r="D51" s="46" t="s">
        <v>602</v>
      </c>
      <c r="E51" s="46" t="s">
        <v>602</v>
      </c>
      <c r="F51" s="42" t="s">
        <v>71</v>
      </c>
      <c r="G51" s="34"/>
      <c r="H51" s="311">
        <f>H52+H53</f>
        <v>50.2</v>
      </c>
    </row>
    <row r="52" spans="2:8" s="37" customFormat="1" ht="27" customHeight="1" hidden="1">
      <c r="B52" s="6" t="s">
        <v>579</v>
      </c>
      <c r="C52" s="38" t="s">
        <v>635</v>
      </c>
      <c r="D52" s="46" t="s">
        <v>602</v>
      </c>
      <c r="E52" s="46" t="s">
        <v>602</v>
      </c>
      <c r="F52" s="42" t="s">
        <v>71</v>
      </c>
      <c r="G52" s="34" t="s">
        <v>6</v>
      </c>
      <c r="H52" s="311">
        <f>26-26</f>
        <v>0</v>
      </c>
    </row>
    <row r="53" spans="2:8" s="37" customFormat="1" ht="27" customHeight="1">
      <c r="B53" s="6" t="s">
        <v>11</v>
      </c>
      <c r="C53" s="38" t="s">
        <v>635</v>
      </c>
      <c r="D53" s="46" t="s">
        <v>602</v>
      </c>
      <c r="E53" s="46" t="s">
        <v>602</v>
      </c>
      <c r="F53" s="42" t="s">
        <v>71</v>
      </c>
      <c r="G53" s="34" t="s">
        <v>12</v>
      </c>
      <c r="H53" s="311">
        <v>50.2</v>
      </c>
    </row>
    <row r="54" spans="2:8" s="37" customFormat="1" ht="39.75" customHeight="1" hidden="1">
      <c r="B54" s="22" t="s">
        <v>530</v>
      </c>
      <c r="C54" s="45" t="s">
        <v>635</v>
      </c>
      <c r="D54" s="47" t="s">
        <v>602</v>
      </c>
      <c r="E54" s="47" t="s">
        <v>602</v>
      </c>
      <c r="F54" s="44" t="s">
        <v>531</v>
      </c>
      <c r="G54" s="45"/>
      <c r="H54" s="314">
        <f>H55</f>
        <v>0</v>
      </c>
    </row>
    <row r="55" spans="2:8" s="37" customFormat="1" ht="55.5" customHeight="1" hidden="1">
      <c r="B55" s="13" t="s">
        <v>327</v>
      </c>
      <c r="C55" s="45" t="s">
        <v>635</v>
      </c>
      <c r="D55" s="47" t="s">
        <v>602</v>
      </c>
      <c r="E55" s="47" t="s">
        <v>602</v>
      </c>
      <c r="F55" s="48" t="s">
        <v>76</v>
      </c>
      <c r="G55" s="45"/>
      <c r="H55" s="314">
        <f>H56</f>
        <v>0</v>
      </c>
    </row>
    <row r="56" spans="2:8" s="37" customFormat="1" ht="27" customHeight="1" hidden="1">
      <c r="B56" s="13" t="s">
        <v>328</v>
      </c>
      <c r="C56" s="45" t="s">
        <v>635</v>
      </c>
      <c r="D56" s="47" t="s">
        <v>602</v>
      </c>
      <c r="E56" s="47" t="s">
        <v>602</v>
      </c>
      <c r="F56" s="48" t="s">
        <v>86</v>
      </c>
      <c r="G56" s="45"/>
      <c r="H56" s="314">
        <f>H57</f>
        <v>0</v>
      </c>
    </row>
    <row r="57" spans="2:8" s="37" customFormat="1" ht="30.75" customHeight="1" hidden="1">
      <c r="B57" s="295" t="s">
        <v>579</v>
      </c>
      <c r="C57" s="45" t="s">
        <v>635</v>
      </c>
      <c r="D57" s="47" t="s">
        <v>602</v>
      </c>
      <c r="E57" s="47" t="s">
        <v>602</v>
      </c>
      <c r="F57" s="48" t="s">
        <v>86</v>
      </c>
      <c r="G57" s="45" t="s">
        <v>6</v>
      </c>
      <c r="H57" s="314">
        <f>10-10</f>
        <v>0</v>
      </c>
    </row>
    <row r="58" spans="2:8" s="37" customFormat="1" ht="15.75" customHeight="1">
      <c r="B58" s="50" t="s">
        <v>668</v>
      </c>
      <c r="C58" s="38" t="s">
        <v>635</v>
      </c>
      <c r="D58" s="38" t="s">
        <v>594</v>
      </c>
      <c r="E58" s="38"/>
      <c r="F58" s="39"/>
      <c r="G58" s="39"/>
      <c r="H58" s="311">
        <f>H59+H82</f>
        <v>28114.100000000002</v>
      </c>
    </row>
    <row r="59" spans="2:8" s="37" customFormat="1" ht="16.5" customHeight="1">
      <c r="B59" s="50" t="s">
        <v>627</v>
      </c>
      <c r="C59" s="38" t="s">
        <v>635</v>
      </c>
      <c r="D59" s="38" t="s">
        <v>594</v>
      </c>
      <c r="E59" s="38" t="s">
        <v>590</v>
      </c>
      <c r="F59" s="39"/>
      <c r="G59" s="39"/>
      <c r="H59" s="311">
        <f>H60+H80</f>
        <v>24835.300000000003</v>
      </c>
    </row>
    <row r="60" spans="2:8" s="37" customFormat="1" ht="41.25" customHeight="1">
      <c r="B60" s="79" t="s">
        <v>263</v>
      </c>
      <c r="C60" s="38" t="s">
        <v>635</v>
      </c>
      <c r="D60" s="38" t="s">
        <v>594</v>
      </c>
      <c r="E60" s="38" t="s">
        <v>590</v>
      </c>
      <c r="F60" s="42" t="s">
        <v>264</v>
      </c>
      <c r="G60" s="39"/>
      <c r="H60" s="289">
        <f>H61+H68+H71</f>
        <v>24791.300000000003</v>
      </c>
    </row>
    <row r="61" spans="2:8" s="37" customFormat="1" ht="30" customHeight="1">
      <c r="B61" s="50" t="s">
        <v>126</v>
      </c>
      <c r="C61" s="38" t="s">
        <v>635</v>
      </c>
      <c r="D61" s="38" t="s">
        <v>594</v>
      </c>
      <c r="E61" s="38" t="s">
        <v>590</v>
      </c>
      <c r="F61" s="42" t="s">
        <v>61</v>
      </c>
      <c r="G61" s="42"/>
      <c r="H61" s="312">
        <f>H62+H64+H66</f>
        <v>6956.2</v>
      </c>
    </row>
    <row r="62" spans="2:8" s="37" customFormat="1" ht="23.25" customHeight="1">
      <c r="B62" s="50" t="s">
        <v>60</v>
      </c>
      <c r="C62" s="38" t="s">
        <v>635</v>
      </c>
      <c r="D62" s="38" t="s">
        <v>594</v>
      </c>
      <c r="E62" s="38" t="s">
        <v>590</v>
      </c>
      <c r="F62" s="42" t="s">
        <v>265</v>
      </c>
      <c r="G62" s="42"/>
      <c r="H62" s="312">
        <f>H63</f>
        <v>1534.2</v>
      </c>
    </row>
    <row r="63" spans="2:8" s="37" customFormat="1" ht="15.75" customHeight="1">
      <c r="B63" s="50" t="s">
        <v>11</v>
      </c>
      <c r="C63" s="38" t="s">
        <v>635</v>
      </c>
      <c r="D63" s="38" t="s">
        <v>594</v>
      </c>
      <c r="E63" s="38" t="s">
        <v>590</v>
      </c>
      <c r="F63" s="42" t="s">
        <v>265</v>
      </c>
      <c r="G63" s="42">
        <v>610</v>
      </c>
      <c r="H63" s="312">
        <v>1534.2</v>
      </c>
    </row>
    <row r="64" spans="2:8" s="37" customFormat="1" ht="44.25" customHeight="1">
      <c r="B64" s="14" t="s">
        <v>467</v>
      </c>
      <c r="C64" s="38" t="s">
        <v>635</v>
      </c>
      <c r="D64" s="38" t="s">
        <v>594</v>
      </c>
      <c r="E64" s="38" t="s">
        <v>590</v>
      </c>
      <c r="F64" s="42" t="s">
        <v>267</v>
      </c>
      <c r="G64" s="42"/>
      <c r="H64" s="312">
        <f>H65</f>
        <v>4722</v>
      </c>
    </row>
    <row r="65" spans="2:8" s="37" customFormat="1" ht="15.75" customHeight="1">
      <c r="B65" s="50" t="s">
        <v>11</v>
      </c>
      <c r="C65" s="38" t="s">
        <v>635</v>
      </c>
      <c r="D65" s="38" t="s">
        <v>594</v>
      </c>
      <c r="E65" s="38" t="s">
        <v>590</v>
      </c>
      <c r="F65" s="42" t="s">
        <v>267</v>
      </c>
      <c r="G65" s="42">
        <v>610</v>
      </c>
      <c r="H65" s="312">
        <v>4722</v>
      </c>
    </row>
    <row r="66" spans="2:8" s="37" customFormat="1" ht="50.25" customHeight="1">
      <c r="B66" s="50" t="s">
        <v>116</v>
      </c>
      <c r="C66" s="38" t="s">
        <v>635</v>
      </c>
      <c r="D66" s="38" t="s">
        <v>594</v>
      </c>
      <c r="E66" s="38" t="s">
        <v>590</v>
      </c>
      <c r="F66" s="42" t="s">
        <v>691</v>
      </c>
      <c r="G66" s="42"/>
      <c r="H66" s="312">
        <f>H67</f>
        <v>700</v>
      </c>
    </row>
    <row r="67" spans="2:8" s="37" customFormat="1" ht="15.75" customHeight="1">
      <c r="B67" s="50" t="s">
        <v>11</v>
      </c>
      <c r="C67" s="38" t="s">
        <v>635</v>
      </c>
      <c r="D67" s="38" t="s">
        <v>594</v>
      </c>
      <c r="E67" s="38" t="s">
        <v>590</v>
      </c>
      <c r="F67" s="42" t="s">
        <v>691</v>
      </c>
      <c r="G67" s="42">
        <v>610</v>
      </c>
      <c r="H67" s="312">
        <v>700</v>
      </c>
    </row>
    <row r="68" spans="2:8" s="37" customFormat="1" ht="17.25" customHeight="1">
      <c r="B68" s="50" t="s">
        <v>127</v>
      </c>
      <c r="C68" s="38" t="s">
        <v>635</v>
      </c>
      <c r="D68" s="38" t="s">
        <v>594</v>
      </c>
      <c r="E68" s="38" t="s">
        <v>590</v>
      </c>
      <c r="F68" s="42" t="s">
        <v>64</v>
      </c>
      <c r="G68" s="42"/>
      <c r="H68" s="312">
        <f>H69</f>
        <v>6945</v>
      </c>
    </row>
    <row r="69" spans="2:8" s="37" customFormat="1" ht="15.75" customHeight="1">
      <c r="B69" s="50" t="s">
        <v>63</v>
      </c>
      <c r="C69" s="38" t="s">
        <v>635</v>
      </c>
      <c r="D69" s="38" t="s">
        <v>594</v>
      </c>
      <c r="E69" s="38" t="s">
        <v>590</v>
      </c>
      <c r="F69" s="42" t="s">
        <v>266</v>
      </c>
      <c r="G69" s="42"/>
      <c r="H69" s="312">
        <f>H70</f>
        <v>6945</v>
      </c>
    </row>
    <row r="70" spans="2:8" s="37" customFormat="1" ht="15.75" customHeight="1">
      <c r="B70" s="50" t="s">
        <v>11</v>
      </c>
      <c r="C70" s="38" t="s">
        <v>635</v>
      </c>
      <c r="D70" s="38" t="s">
        <v>594</v>
      </c>
      <c r="E70" s="38" t="s">
        <v>590</v>
      </c>
      <c r="F70" s="42" t="s">
        <v>266</v>
      </c>
      <c r="G70" s="42">
        <v>610</v>
      </c>
      <c r="H70" s="312">
        <v>6945</v>
      </c>
    </row>
    <row r="71" spans="2:8" s="37" customFormat="1" ht="31.5" customHeight="1">
      <c r="B71" s="50" t="s">
        <v>128</v>
      </c>
      <c r="C71" s="38" t="s">
        <v>635</v>
      </c>
      <c r="D71" s="38" t="s">
        <v>594</v>
      </c>
      <c r="E71" s="38" t="s">
        <v>590</v>
      </c>
      <c r="F71" s="42" t="s">
        <v>65</v>
      </c>
      <c r="G71" s="42"/>
      <c r="H71" s="312">
        <f>H72+H74+H76+H78</f>
        <v>10890.1</v>
      </c>
    </row>
    <row r="72" spans="2:8" s="37" customFormat="1" ht="15.75" customHeight="1">
      <c r="B72" s="50" t="s">
        <v>66</v>
      </c>
      <c r="C72" s="38" t="s">
        <v>635</v>
      </c>
      <c r="D72" s="38" t="s">
        <v>594</v>
      </c>
      <c r="E72" s="38" t="s">
        <v>590</v>
      </c>
      <c r="F72" s="42" t="s">
        <v>268</v>
      </c>
      <c r="G72" s="42"/>
      <c r="H72" s="312">
        <f>H73</f>
        <v>9070.4</v>
      </c>
    </row>
    <row r="73" spans="2:8" s="37" customFormat="1" ht="22.5" customHeight="1">
      <c r="B73" s="50" t="s">
        <v>11</v>
      </c>
      <c r="C73" s="38" t="s">
        <v>635</v>
      </c>
      <c r="D73" s="38" t="s">
        <v>594</v>
      </c>
      <c r="E73" s="38" t="s">
        <v>590</v>
      </c>
      <c r="F73" s="42" t="s">
        <v>268</v>
      </c>
      <c r="G73" s="42">
        <v>610</v>
      </c>
      <c r="H73" s="312">
        <v>9070.4</v>
      </c>
    </row>
    <row r="74" spans="2:8" s="37" customFormat="1" ht="69.75" customHeight="1">
      <c r="B74" s="51" t="s">
        <v>330</v>
      </c>
      <c r="C74" s="38" t="s">
        <v>635</v>
      </c>
      <c r="D74" s="38" t="s">
        <v>594</v>
      </c>
      <c r="E74" s="38" t="s">
        <v>590</v>
      </c>
      <c r="F74" s="42" t="s">
        <v>67</v>
      </c>
      <c r="G74" s="42"/>
      <c r="H74" s="312">
        <f>H75</f>
        <v>1700</v>
      </c>
    </row>
    <row r="75" spans="2:8" s="37" customFormat="1" ht="15" customHeight="1">
      <c r="B75" s="14" t="s">
        <v>11</v>
      </c>
      <c r="C75" s="38" t="s">
        <v>635</v>
      </c>
      <c r="D75" s="38" t="s">
        <v>594</v>
      </c>
      <c r="E75" s="38" t="s">
        <v>590</v>
      </c>
      <c r="F75" s="42" t="s">
        <v>67</v>
      </c>
      <c r="G75" s="42">
        <v>610</v>
      </c>
      <c r="H75" s="312">
        <v>1700</v>
      </c>
    </row>
    <row r="76" spans="2:8" s="37" customFormat="1" ht="38.25" customHeight="1">
      <c r="B76" s="50" t="s">
        <v>115</v>
      </c>
      <c r="C76" s="38" t="s">
        <v>635</v>
      </c>
      <c r="D76" s="38" t="s">
        <v>594</v>
      </c>
      <c r="E76" s="38" t="s">
        <v>590</v>
      </c>
      <c r="F76" s="42" t="s">
        <v>681</v>
      </c>
      <c r="G76" s="42"/>
      <c r="H76" s="312">
        <f>H77</f>
        <v>19.7</v>
      </c>
    </row>
    <row r="77" spans="2:8" s="37" customFormat="1" ht="15" customHeight="1">
      <c r="B77" s="50" t="s">
        <v>11</v>
      </c>
      <c r="C77" s="38" t="s">
        <v>635</v>
      </c>
      <c r="D77" s="38" t="s">
        <v>594</v>
      </c>
      <c r="E77" s="38" t="s">
        <v>590</v>
      </c>
      <c r="F77" s="42" t="s">
        <v>681</v>
      </c>
      <c r="G77" s="42">
        <v>610</v>
      </c>
      <c r="H77" s="312">
        <v>19.7</v>
      </c>
    </row>
    <row r="78" spans="2:8" s="37" customFormat="1" ht="15" customHeight="1">
      <c r="B78" s="77" t="s">
        <v>704</v>
      </c>
      <c r="C78" s="38" t="s">
        <v>635</v>
      </c>
      <c r="D78" s="38" t="s">
        <v>594</v>
      </c>
      <c r="E78" s="38" t="s">
        <v>590</v>
      </c>
      <c r="F78" s="42" t="s">
        <v>703</v>
      </c>
      <c r="G78" s="40"/>
      <c r="H78" s="312">
        <f>H79</f>
        <v>100</v>
      </c>
    </row>
    <row r="79" spans="2:8" s="37" customFormat="1" ht="15" customHeight="1">
      <c r="B79" s="50" t="s">
        <v>11</v>
      </c>
      <c r="C79" s="38" t="s">
        <v>635</v>
      </c>
      <c r="D79" s="38" t="s">
        <v>594</v>
      </c>
      <c r="E79" s="38" t="s">
        <v>590</v>
      </c>
      <c r="F79" s="42" t="s">
        <v>703</v>
      </c>
      <c r="G79" s="40">
        <v>610</v>
      </c>
      <c r="H79" s="312">
        <v>100</v>
      </c>
    </row>
    <row r="80" spans="2:8" s="37" customFormat="1" ht="27" customHeight="1">
      <c r="B80" s="10" t="s">
        <v>141</v>
      </c>
      <c r="C80" s="38" t="s">
        <v>635</v>
      </c>
      <c r="D80" s="38" t="s">
        <v>594</v>
      </c>
      <c r="E80" s="38" t="s">
        <v>590</v>
      </c>
      <c r="F80" s="143" t="s">
        <v>140</v>
      </c>
      <c r="G80" s="40"/>
      <c r="H80" s="312">
        <f>H81</f>
        <v>44</v>
      </c>
    </row>
    <row r="81" spans="2:8" s="37" customFormat="1" ht="15" customHeight="1">
      <c r="B81" s="11" t="s">
        <v>11</v>
      </c>
      <c r="C81" s="38" t="s">
        <v>635</v>
      </c>
      <c r="D81" s="38" t="s">
        <v>594</v>
      </c>
      <c r="E81" s="38" t="s">
        <v>590</v>
      </c>
      <c r="F81" s="143" t="s">
        <v>140</v>
      </c>
      <c r="G81" s="40">
        <v>610</v>
      </c>
      <c r="H81" s="312">
        <f>44</f>
        <v>44</v>
      </c>
    </row>
    <row r="82" spans="2:8" s="37" customFormat="1" ht="15.75" customHeight="1">
      <c r="B82" s="50" t="s">
        <v>444</v>
      </c>
      <c r="C82" s="38" t="s">
        <v>662</v>
      </c>
      <c r="D82" s="38" t="s">
        <v>594</v>
      </c>
      <c r="E82" s="38" t="s">
        <v>603</v>
      </c>
      <c r="F82" s="39"/>
      <c r="G82" s="34"/>
      <c r="H82" s="289">
        <f>H83+H89</f>
        <v>3278.7999999999997</v>
      </c>
    </row>
    <row r="83" spans="2:8" s="37" customFormat="1" ht="42.75" customHeight="1">
      <c r="B83" s="79" t="s">
        <v>263</v>
      </c>
      <c r="C83" s="38" t="s">
        <v>635</v>
      </c>
      <c r="D83" s="38" t="s">
        <v>594</v>
      </c>
      <c r="E83" s="38" t="s">
        <v>603</v>
      </c>
      <c r="F83" s="39"/>
      <c r="G83" s="34"/>
      <c r="H83" s="289">
        <f>H84</f>
        <v>3278.7999999999997</v>
      </c>
    </row>
    <row r="84" spans="2:8" s="37" customFormat="1" ht="29.25" customHeight="1">
      <c r="B84" s="50" t="s">
        <v>331</v>
      </c>
      <c r="C84" s="38" t="s">
        <v>635</v>
      </c>
      <c r="D84" s="38" t="s">
        <v>594</v>
      </c>
      <c r="E84" s="38" t="s">
        <v>603</v>
      </c>
      <c r="F84" s="42" t="s">
        <v>70</v>
      </c>
      <c r="G84" s="34"/>
      <c r="H84" s="289">
        <f>H85</f>
        <v>3278.7999999999997</v>
      </c>
    </row>
    <row r="85" spans="2:8" s="37" customFormat="1" ht="33.75" customHeight="1">
      <c r="B85" s="51" t="s">
        <v>69</v>
      </c>
      <c r="C85" s="34" t="s">
        <v>635</v>
      </c>
      <c r="D85" s="38" t="s">
        <v>594</v>
      </c>
      <c r="E85" s="38" t="s">
        <v>603</v>
      </c>
      <c r="F85" s="42" t="s">
        <v>269</v>
      </c>
      <c r="G85" s="34"/>
      <c r="H85" s="289">
        <f>H86+H87+H88</f>
        <v>3278.7999999999997</v>
      </c>
    </row>
    <row r="86" spans="2:8" s="37" customFormat="1" ht="33" customHeight="1">
      <c r="B86" s="50" t="s">
        <v>582</v>
      </c>
      <c r="C86" s="34" t="s">
        <v>635</v>
      </c>
      <c r="D86" s="38" t="s">
        <v>594</v>
      </c>
      <c r="E86" s="38" t="s">
        <v>603</v>
      </c>
      <c r="F86" s="42" t="s">
        <v>269</v>
      </c>
      <c r="G86" s="42">
        <v>120</v>
      </c>
      <c r="H86" s="312">
        <v>2993.7</v>
      </c>
    </row>
    <row r="87" spans="2:8" s="37" customFormat="1" ht="31.5" customHeight="1">
      <c r="B87" s="50" t="s">
        <v>25</v>
      </c>
      <c r="C87" s="34" t="s">
        <v>635</v>
      </c>
      <c r="D87" s="38" t="s">
        <v>594</v>
      </c>
      <c r="E87" s="38" t="s">
        <v>603</v>
      </c>
      <c r="F87" s="42" t="s">
        <v>269</v>
      </c>
      <c r="G87" s="42">
        <v>240</v>
      </c>
      <c r="H87" s="312">
        <v>280</v>
      </c>
    </row>
    <row r="88" spans="2:8" s="37" customFormat="1" ht="18" customHeight="1">
      <c r="B88" s="6" t="s">
        <v>5</v>
      </c>
      <c r="C88" s="34" t="s">
        <v>635</v>
      </c>
      <c r="D88" s="38" t="s">
        <v>594</v>
      </c>
      <c r="E88" s="38" t="s">
        <v>603</v>
      </c>
      <c r="F88" s="42" t="s">
        <v>269</v>
      </c>
      <c r="G88" s="40">
        <v>850</v>
      </c>
      <c r="H88" s="312">
        <v>5.1</v>
      </c>
    </row>
    <row r="89" spans="2:8" s="37" customFormat="1" ht="47.25" customHeight="1" hidden="1">
      <c r="B89" s="50" t="s">
        <v>156</v>
      </c>
      <c r="C89" s="38" t="s">
        <v>635</v>
      </c>
      <c r="D89" s="38" t="s">
        <v>594</v>
      </c>
      <c r="E89" s="38" t="s">
        <v>603</v>
      </c>
      <c r="F89" s="39" t="s">
        <v>200</v>
      </c>
      <c r="G89" s="34"/>
      <c r="H89" s="289">
        <f>H90</f>
        <v>0</v>
      </c>
    </row>
    <row r="90" spans="2:8" s="37" customFormat="1" ht="30" customHeight="1" hidden="1">
      <c r="B90" s="50" t="s">
        <v>22</v>
      </c>
      <c r="C90" s="34" t="s">
        <v>635</v>
      </c>
      <c r="D90" s="38" t="s">
        <v>594</v>
      </c>
      <c r="E90" s="38" t="s">
        <v>603</v>
      </c>
      <c r="F90" s="39" t="s">
        <v>539</v>
      </c>
      <c r="G90" s="34"/>
      <c r="H90" s="289">
        <f>H91</f>
        <v>0</v>
      </c>
    </row>
    <row r="91" spans="2:8" s="37" customFormat="1" ht="64.5" customHeight="1" hidden="1">
      <c r="B91" s="9" t="s">
        <v>270</v>
      </c>
      <c r="C91" s="38" t="s">
        <v>635</v>
      </c>
      <c r="D91" s="38" t="s">
        <v>594</v>
      </c>
      <c r="E91" s="38" t="s">
        <v>603</v>
      </c>
      <c r="F91" s="42" t="s">
        <v>271</v>
      </c>
      <c r="G91" s="34"/>
      <c r="H91" s="289">
        <f>H92</f>
        <v>0</v>
      </c>
    </row>
    <row r="92" spans="2:8" s="37" customFormat="1" ht="28.5" customHeight="1" hidden="1">
      <c r="B92" s="9" t="s">
        <v>81</v>
      </c>
      <c r="C92" s="38" t="s">
        <v>635</v>
      </c>
      <c r="D92" s="38" t="s">
        <v>594</v>
      </c>
      <c r="E92" s="38" t="s">
        <v>603</v>
      </c>
      <c r="F92" s="42" t="s">
        <v>272</v>
      </c>
      <c r="G92" s="34"/>
      <c r="H92" s="289">
        <f>H93</f>
        <v>0</v>
      </c>
    </row>
    <row r="93" spans="2:8" s="37" customFormat="1" ht="28.5" customHeight="1" hidden="1">
      <c r="B93" s="6" t="s">
        <v>10</v>
      </c>
      <c r="C93" s="38" t="s">
        <v>635</v>
      </c>
      <c r="D93" s="38" t="s">
        <v>594</v>
      </c>
      <c r="E93" s="38" t="s">
        <v>603</v>
      </c>
      <c r="F93" s="42" t="s">
        <v>272</v>
      </c>
      <c r="G93" s="34" t="s">
        <v>6</v>
      </c>
      <c r="H93" s="289">
        <v>0</v>
      </c>
    </row>
    <row r="94" spans="2:8" s="37" customFormat="1" ht="20.25" customHeight="1">
      <c r="B94" s="71" t="s">
        <v>661</v>
      </c>
      <c r="C94" s="38" t="s">
        <v>635</v>
      </c>
      <c r="D94" s="34" t="s">
        <v>619</v>
      </c>
      <c r="E94" s="34"/>
      <c r="F94" s="42"/>
      <c r="G94" s="34"/>
      <c r="H94" s="289">
        <f>H95</f>
        <v>705.5999999999999</v>
      </c>
    </row>
    <row r="95" spans="2:8" s="37" customFormat="1" ht="20.25" customHeight="1">
      <c r="B95" s="71" t="s">
        <v>658</v>
      </c>
      <c r="C95" s="38" t="s">
        <v>635</v>
      </c>
      <c r="D95" s="34" t="s">
        <v>619</v>
      </c>
      <c r="E95" s="34" t="s">
        <v>592</v>
      </c>
      <c r="F95" s="42"/>
      <c r="G95" s="34"/>
      <c r="H95" s="289">
        <f>H96</f>
        <v>705.5999999999999</v>
      </c>
    </row>
    <row r="96" spans="2:8" s="37" customFormat="1" ht="44.25" customHeight="1">
      <c r="B96" s="50" t="s">
        <v>261</v>
      </c>
      <c r="C96" s="38" t="s">
        <v>635</v>
      </c>
      <c r="D96" s="34" t="s">
        <v>619</v>
      </c>
      <c r="E96" s="34" t="s">
        <v>592</v>
      </c>
      <c r="F96" s="42" t="s">
        <v>262</v>
      </c>
      <c r="G96" s="34"/>
      <c r="H96" s="289">
        <f>H97</f>
        <v>705.5999999999999</v>
      </c>
    </row>
    <row r="97" spans="2:8" s="37" customFormat="1" ht="27" customHeight="1">
      <c r="B97" s="71" t="s">
        <v>487</v>
      </c>
      <c r="C97" s="38" t="s">
        <v>635</v>
      </c>
      <c r="D97" s="34" t="s">
        <v>619</v>
      </c>
      <c r="E97" s="34" t="s">
        <v>592</v>
      </c>
      <c r="F97" s="42" t="s">
        <v>486</v>
      </c>
      <c r="G97" s="34"/>
      <c r="H97" s="289">
        <f>H98</f>
        <v>705.5999999999999</v>
      </c>
    </row>
    <row r="98" spans="2:8" s="37" customFormat="1" ht="25.5" customHeight="1">
      <c r="B98" s="71" t="s">
        <v>488</v>
      </c>
      <c r="C98" s="38" t="s">
        <v>635</v>
      </c>
      <c r="D98" s="34" t="s">
        <v>619</v>
      </c>
      <c r="E98" s="34" t="s">
        <v>592</v>
      </c>
      <c r="F98" s="52" t="s">
        <v>485</v>
      </c>
      <c r="G98" s="34"/>
      <c r="H98" s="289">
        <f>H99</f>
        <v>705.5999999999999</v>
      </c>
    </row>
    <row r="99" spans="2:8" s="37" customFormat="1" ht="28.5" customHeight="1">
      <c r="B99" s="50" t="s">
        <v>97</v>
      </c>
      <c r="C99" s="38" t="s">
        <v>635</v>
      </c>
      <c r="D99" s="34" t="s">
        <v>619</v>
      </c>
      <c r="E99" s="34" t="s">
        <v>592</v>
      </c>
      <c r="F99" s="52" t="s">
        <v>485</v>
      </c>
      <c r="G99" s="34" t="s">
        <v>581</v>
      </c>
      <c r="H99" s="289">
        <f>335.9+176.2+193.5</f>
        <v>705.5999999999999</v>
      </c>
    </row>
    <row r="100" spans="2:8" s="37" customFormat="1" ht="17.25" customHeight="1">
      <c r="B100" s="50" t="s">
        <v>667</v>
      </c>
      <c r="C100" s="38" t="s">
        <v>635</v>
      </c>
      <c r="D100" s="38" t="s">
        <v>632</v>
      </c>
      <c r="E100" s="38"/>
      <c r="F100" s="39"/>
      <c r="G100" s="39"/>
      <c r="H100" s="289">
        <f>H114+H101</f>
        <v>9814.7</v>
      </c>
    </row>
    <row r="101" spans="2:8" s="37" customFormat="1" ht="17.25" customHeight="1">
      <c r="B101" s="77" t="s">
        <v>283</v>
      </c>
      <c r="C101" s="38" t="s">
        <v>635</v>
      </c>
      <c r="D101" s="38" t="s">
        <v>632</v>
      </c>
      <c r="E101" s="38" t="s">
        <v>590</v>
      </c>
      <c r="F101" s="52"/>
      <c r="G101" s="33"/>
      <c r="H101" s="289">
        <f>H102</f>
        <v>7260.5</v>
      </c>
    </row>
    <row r="102" spans="2:8" s="37" customFormat="1" ht="42.75" customHeight="1">
      <c r="B102" s="50" t="s">
        <v>493</v>
      </c>
      <c r="C102" s="38" t="s">
        <v>635</v>
      </c>
      <c r="D102" s="38" t="s">
        <v>632</v>
      </c>
      <c r="E102" s="38" t="s">
        <v>590</v>
      </c>
      <c r="F102" s="52" t="s">
        <v>273</v>
      </c>
      <c r="G102" s="33"/>
      <c r="H102" s="289">
        <f>H103+H111+H108</f>
        <v>7260.5</v>
      </c>
    </row>
    <row r="103" spans="2:8" s="37" customFormat="1" ht="32.25" customHeight="1">
      <c r="B103" s="6" t="s">
        <v>332</v>
      </c>
      <c r="C103" s="38" t="s">
        <v>635</v>
      </c>
      <c r="D103" s="34" t="s">
        <v>632</v>
      </c>
      <c r="E103" s="34" t="s">
        <v>590</v>
      </c>
      <c r="F103" s="52" t="s">
        <v>87</v>
      </c>
      <c r="G103" s="34"/>
      <c r="H103" s="311">
        <f>H104+H106</f>
        <v>644</v>
      </c>
    </row>
    <row r="104" spans="2:8" s="37" customFormat="1" ht="24" customHeight="1">
      <c r="B104" s="9" t="s">
        <v>79</v>
      </c>
      <c r="C104" s="38" t="s">
        <v>635</v>
      </c>
      <c r="D104" s="34" t="s">
        <v>632</v>
      </c>
      <c r="E104" s="34" t="s">
        <v>590</v>
      </c>
      <c r="F104" s="52" t="s">
        <v>88</v>
      </c>
      <c r="G104" s="34"/>
      <c r="H104" s="311">
        <f>H105</f>
        <v>405.5</v>
      </c>
    </row>
    <row r="105" spans="2:8" s="37" customFormat="1" ht="20.25" customHeight="1">
      <c r="B105" s="6" t="s">
        <v>11</v>
      </c>
      <c r="C105" s="38" t="s">
        <v>635</v>
      </c>
      <c r="D105" s="34" t="s">
        <v>632</v>
      </c>
      <c r="E105" s="34" t="s">
        <v>590</v>
      </c>
      <c r="F105" s="52" t="s">
        <v>88</v>
      </c>
      <c r="G105" s="34" t="s">
        <v>12</v>
      </c>
      <c r="H105" s="311">
        <v>405.5</v>
      </c>
    </row>
    <row r="106" spans="2:8" s="37" customFormat="1" ht="90.75" customHeight="1">
      <c r="B106" s="53" t="s">
        <v>333</v>
      </c>
      <c r="C106" s="43" t="s">
        <v>635</v>
      </c>
      <c r="D106" s="45" t="s">
        <v>632</v>
      </c>
      <c r="E106" s="45" t="s">
        <v>590</v>
      </c>
      <c r="F106" s="54" t="s">
        <v>89</v>
      </c>
      <c r="G106" s="45"/>
      <c r="H106" s="315">
        <f>H107</f>
        <v>238.5</v>
      </c>
    </row>
    <row r="107" spans="2:8" s="37" customFormat="1" ht="19.5" customHeight="1">
      <c r="B107" s="11" t="s">
        <v>11</v>
      </c>
      <c r="C107" s="43" t="s">
        <v>635</v>
      </c>
      <c r="D107" s="45" t="s">
        <v>632</v>
      </c>
      <c r="E107" s="45" t="s">
        <v>590</v>
      </c>
      <c r="F107" s="54" t="s">
        <v>89</v>
      </c>
      <c r="G107" s="45" t="s">
        <v>12</v>
      </c>
      <c r="H107" s="315">
        <v>238.5</v>
      </c>
    </row>
    <row r="108" spans="2:8" s="37" customFormat="1" ht="30" customHeight="1">
      <c r="B108" s="11" t="s">
        <v>686</v>
      </c>
      <c r="C108" s="143" t="s">
        <v>635</v>
      </c>
      <c r="D108" s="45" t="s">
        <v>632</v>
      </c>
      <c r="E108" s="45" t="s">
        <v>590</v>
      </c>
      <c r="F108" s="144" t="s">
        <v>228</v>
      </c>
      <c r="G108" s="114"/>
      <c r="H108" s="315">
        <f>H109</f>
        <v>1000</v>
      </c>
    </row>
    <row r="109" spans="2:8" s="37" customFormat="1" ht="28.5" customHeight="1">
      <c r="B109" s="11" t="s">
        <v>687</v>
      </c>
      <c r="C109" s="143" t="s">
        <v>635</v>
      </c>
      <c r="D109" s="45" t="s">
        <v>632</v>
      </c>
      <c r="E109" s="45" t="s">
        <v>590</v>
      </c>
      <c r="F109" s="144" t="s">
        <v>228</v>
      </c>
      <c r="G109" s="114"/>
      <c r="H109" s="315">
        <f>H110</f>
        <v>1000</v>
      </c>
    </row>
    <row r="110" spans="2:8" s="37" customFormat="1" ht="19.5" customHeight="1">
      <c r="B110" s="11" t="s">
        <v>11</v>
      </c>
      <c r="C110" s="143" t="s">
        <v>635</v>
      </c>
      <c r="D110" s="45" t="s">
        <v>632</v>
      </c>
      <c r="E110" s="45" t="s">
        <v>590</v>
      </c>
      <c r="F110" s="144" t="s">
        <v>228</v>
      </c>
      <c r="G110" s="114" t="s">
        <v>12</v>
      </c>
      <c r="H110" s="315">
        <v>1000</v>
      </c>
    </row>
    <row r="111" spans="2:8" s="37" customFormat="1" ht="40.5" customHeight="1">
      <c r="B111" s="11" t="s">
        <v>336</v>
      </c>
      <c r="C111" s="43" t="s">
        <v>635</v>
      </c>
      <c r="D111" s="45" t="s">
        <v>632</v>
      </c>
      <c r="E111" s="45" t="s">
        <v>590</v>
      </c>
      <c r="F111" s="55" t="s">
        <v>334</v>
      </c>
      <c r="G111" s="45"/>
      <c r="H111" s="315">
        <f>H112</f>
        <v>5616.5</v>
      </c>
    </row>
    <row r="112" spans="2:8" s="37" customFormat="1" ht="26.25" customHeight="1">
      <c r="B112" s="11" t="s">
        <v>285</v>
      </c>
      <c r="C112" s="43" t="s">
        <v>635</v>
      </c>
      <c r="D112" s="45" t="s">
        <v>632</v>
      </c>
      <c r="E112" s="45" t="s">
        <v>590</v>
      </c>
      <c r="F112" s="55" t="s">
        <v>335</v>
      </c>
      <c r="G112" s="45"/>
      <c r="H112" s="315">
        <f>H113</f>
        <v>5616.5</v>
      </c>
    </row>
    <row r="113" spans="2:8" s="37" customFormat="1" ht="17.25" customHeight="1">
      <c r="B113" s="11" t="s">
        <v>11</v>
      </c>
      <c r="C113" s="43" t="s">
        <v>635</v>
      </c>
      <c r="D113" s="45" t="s">
        <v>632</v>
      </c>
      <c r="E113" s="45" t="s">
        <v>590</v>
      </c>
      <c r="F113" s="55" t="s">
        <v>335</v>
      </c>
      <c r="G113" s="45" t="s">
        <v>12</v>
      </c>
      <c r="H113" s="315">
        <v>5616.5</v>
      </c>
    </row>
    <row r="114" spans="2:8" s="37" customFormat="1" ht="15.75" customHeight="1">
      <c r="B114" s="10" t="s">
        <v>13</v>
      </c>
      <c r="C114" s="43" t="s">
        <v>635</v>
      </c>
      <c r="D114" s="43" t="s">
        <v>632</v>
      </c>
      <c r="E114" s="43" t="s">
        <v>145</v>
      </c>
      <c r="F114" s="55"/>
      <c r="G114" s="45"/>
      <c r="H114" s="314">
        <f>H115+H121</f>
        <v>2554.2</v>
      </c>
    </row>
    <row r="115" spans="2:8" s="37" customFormat="1" ht="40.5" customHeight="1">
      <c r="B115" s="53" t="s">
        <v>493</v>
      </c>
      <c r="C115" s="43" t="s">
        <v>635</v>
      </c>
      <c r="D115" s="45" t="s">
        <v>632</v>
      </c>
      <c r="E115" s="45" t="s">
        <v>595</v>
      </c>
      <c r="F115" s="55" t="s">
        <v>273</v>
      </c>
      <c r="G115" s="45"/>
      <c r="H115" s="314">
        <f>H116</f>
        <v>2554.2</v>
      </c>
    </row>
    <row r="116" spans="2:8" s="37" customFormat="1" ht="40.5" customHeight="1">
      <c r="B116" s="10" t="s">
        <v>286</v>
      </c>
      <c r="C116" s="43" t="s">
        <v>635</v>
      </c>
      <c r="D116" s="45" t="s">
        <v>632</v>
      </c>
      <c r="E116" s="45" t="s">
        <v>595</v>
      </c>
      <c r="F116" s="55" t="s">
        <v>80</v>
      </c>
      <c r="G116" s="45"/>
      <c r="H116" s="314">
        <f>H117+H119</f>
        <v>2554.2</v>
      </c>
    </row>
    <row r="117" spans="2:8" s="37" customFormat="1" ht="24.75" customHeight="1">
      <c r="B117" s="10" t="s">
        <v>79</v>
      </c>
      <c r="C117" s="43" t="s">
        <v>635</v>
      </c>
      <c r="D117" s="45" t="s">
        <v>632</v>
      </c>
      <c r="E117" s="45" t="s">
        <v>595</v>
      </c>
      <c r="F117" s="55" t="s">
        <v>227</v>
      </c>
      <c r="G117" s="45"/>
      <c r="H117" s="314">
        <f>H118</f>
        <v>1909.6</v>
      </c>
    </row>
    <row r="118" spans="2:8" s="37" customFormat="1" ht="15.75" customHeight="1">
      <c r="B118" s="11" t="s">
        <v>11</v>
      </c>
      <c r="C118" s="43" t="s">
        <v>635</v>
      </c>
      <c r="D118" s="45" t="s">
        <v>632</v>
      </c>
      <c r="E118" s="45" t="s">
        <v>595</v>
      </c>
      <c r="F118" s="55" t="s">
        <v>227</v>
      </c>
      <c r="G118" s="45" t="s">
        <v>12</v>
      </c>
      <c r="H118" s="314">
        <v>1909.6</v>
      </c>
    </row>
    <row r="119" spans="2:8" s="56" customFormat="1" ht="90.75" customHeight="1">
      <c r="B119" s="53" t="s">
        <v>333</v>
      </c>
      <c r="C119" s="43" t="s">
        <v>635</v>
      </c>
      <c r="D119" s="45" t="s">
        <v>632</v>
      </c>
      <c r="E119" s="45" t="s">
        <v>595</v>
      </c>
      <c r="F119" s="54" t="s">
        <v>229</v>
      </c>
      <c r="G119" s="45"/>
      <c r="H119" s="315">
        <f>H120</f>
        <v>644.6</v>
      </c>
    </row>
    <row r="120" spans="2:8" s="37" customFormat="1" ht="15.75" customHeight="1">
      <c r="B120" s="11" t="s">
        <v>11</v>
      </c>
      <c r="C120" s="43" t="s">
        <v>635</v>
      </c>
      <c r="D120" s="45" t="s">
        <v>632</v>
      </c>
      <c r="E120" s="45" t="s">
        <v>595</v>
      </c>
      <c r="F120" s="54" t="s">
        <v>229</v>
      </c>
      <c r="G120" s="45" t="s">
        <v>12</v>
      </c>
      <c r="H120" s="315">
        <v>644.6</v>
      </c>
    </row>
    <row r="121" spans="2:8" s="37" customFormat="1" ht="43.5" customHeight="1" hidden="1">
      <c r="B121" s="50" t="s">
        <v>156</v>
      </c>
      <c r="C121" s="38" t="s">
        <v>635</v>
      </c>
      <c r="D121" s="34" t="s">
        <v>632</v>
      </c>
      <c r="E121" s="34" t="s">
        <v>595</v>
      </c>
      <c r="F121" s="39" t="s">
        <v>200</v>
      </c>
      <c r="G121" s="34"/>
      <c r="H121" s="311">
        <f>H122</f>
        <v>0</v>
      </c>
    </row>
    <row r="122" spans="2:8" s="37" customFormat="1" ht="28.5" customHeight="1" hidden="1">
      <c r="B122" s="50" t="s">
        <v>337</v>
      </c>
      <c r="C122" s="38" t="s">
        <v>635</v>
      </c>
      <c r="D122" s="34" t="s">
        <v>632</v>
      </c>
      <c r="E122" s="34" t="s">
        <v>595</v>
      </c>
      <c r="F122" s="39" t="s">
        <v>539</v>
      </c>
      <c r="G122" s="34"/>
      <c r="H122" s="311">
        <f>H123</f>
        <v>0</v>
      </c>
    </row>
    <row r="123" spans="2:8" s="37" customFormat="1" ht="56.25" customHeight="1" hidden="1">
      <c r="B123" s="9" t="s">
        <v>338</v>
      </c>
      <c r="C123" s="38" t="s">
        <v>635</v>
      </c>
      <c r="D123" s="34" t="s">
        <v>632</v>
      </c>
      <c r="E123" s="34" t="s">
        <v>595</v>
      </c>
      <c r="F123" s="42" t="s">
        <v>271</v>
      </c>
      <c r="G123" s="34"/>
      <c r="H123" s="311">
        <f>H124</f>
        <v>0</v>
      </c>
    </row>
    <row r="124" spans="2:8" s="37" customFormat="1" ht="30" customHeight="1" hidden="1">
      <c r="B124" s="9" t="s">
        <v>81</v>
      </c>
      <c r="C124" s="38" t="s">
        <v>635</v>
      </c>
      <c r="D124" s="34" t="s">
        <v>632</v>
      </c>
      <c r="E124" s="34" t="s">
        <v>595</v>
      </c>
      <c r="F124" s="42" t="s">
        <v>272</v>
      </c>
      <c r="G124" s="34"/>
      <c r="H124" s="311">
        <f>H125</f>
        <v>0</v>
      </c>
    </row>
    <row r="125" spans="2:8" s="37" customFormat="1" ht="15.75" customHeight="1" hidden="1">
      <c r="B125" s="6" t="s">
        <v>11</v>
      </c>
      <c r="C125" s="38" t="s">
        <v>635</v>
      </c>
      <c r="D125" s="34" t="s">
        <v>632</v>
      </c>
      <c r="E125" s="34" t="s">
        <v>595</v>
      </c>
      <c r="F125" s="42" t="s">
        <v>272</v>
      </c>
      <c r="G125" s="34" t="s">
        <v>12</v>
      </c>
      <c r="H125" s="311">
        <f>20-20</f>
        <v>0</v>
      </c>
    </row>
    <row r="126" spans="2:8" s="37" customFormat="1" ht="27" customHeight="1">
      <c r="B126" s="57" t="s">
        <v>650</v>
      </c>
      <c r="C126" s="58">
        <v>114</v>
      </c>
      <c r="D126" s="31"/>
      <c r="E126" s="34"/>
      <c r="F126" s="33"/>
      <c r="G126" s="33"/>
      <c r="H126" s="311">
        <f>H127</f>
        <v>2853.9</v>
      </c>
    </row>
    <row r="127" spans="2:8" s="37" customFormat="1" ht="15.75" customHeight="1">
      <c r="B127" s="9" t="s">
        <v>651</v>
      </c>
      <c r="C127" s="38" t="s">
        <v>633</v>
      </c>
      <c r="D127" s="38" t="s">
        <v>590</v>
      </c>
      <c r="E127" s="38"/>
      <c r="F127" s="33"/>
      <c r="G127" s="33"/>
      <c r="H127" s="311">
        <f>H128+H133+H139</f>
        <v>2853.9</v>
      </c>
    </row>
    <row r="128" spans="2:8" s="37" customFormat="1" ht="31.5" customHeight="1">
      <c r="B128" s="9" t="s">
        <v>339</v>
      </c>
      <c r="C128" s="38" t="s">
        <v>633</v>
      </c>
      <c r="D128" s="38" t="s">
        <v>590</v>
      </c>
      <c r="E128" s="38" t="s">
        <v>595</v>
      </c>
      <c r="F128" s="33"/>
      <c r="G128" s="34"/>
      <c r="H128" s="311">
        <f>H130</f>
        <v>1538</v>
      </c>
    </row>
    <row r="129" spans="2:8" s="37" customFormat="1" ht="27" customHeight="1">
      <c r="B129" s="9" t="s">
        <v>340</v>
      </c>
      <c r="C129" s="38" t="s">
        <v>633</v>
      </c>
      <c r="D129" s="38" t="s">
        <v>590</v>
      </c>
      <c r="E129" s="38" t="s">
        <v>595</v>
      </c>
      <c r="F129" s="33" t="s">
        <v>182</v>
      </c>
      <c r="G129" s="34"/>
      <c r="H129" s="311">
        <f>H132</f>
        <v>1538</v>
      </c>
    </row>
    <row r="130" spans="2:8" s="37" customFormat="1" ht="24" customHeight="1">
      <c r="B130" s="9" t="s">
        <v>4</v>
      </c>
      <c r="C130" s="38" t="s">
        <v>633</v>
      </c>
      <c r="D130" s="38" t="s">
        <v>590</v>
      </c>
      <c r="E130" s="38" t="s">
        <v>595</v>
      </c>
      <c r="F130" s="33" t="s">
        <v>183</v>
      </c>
      <c r="G130" s="34"/>
      <c r="H130" s="311">
        <f>H132</f>
        <v>1538</v>
      </c>
    </row>
    <row r="131" spans="2:8" s="37" customFormat="1" ht="30" customHeight="1">
      <c r="B131" s="9" t="s">
        <v>77</v>
      </c>
      <c r="C131" s="38" t="s">
        <v>633</v>
      </c>
      <c r="D131" s="38" t="s">
        <v>590</v>
      </c>
      <c r="E131" s="38" t="s">
        <v>595</v>
      </c>
      <c r="F131" s="33" t="s">
        <v>184</v>
      </c>
      <c r="G131" s="34"/>
      <c r="H131" s="311">
        <f>H132</f>
        <v>1538</v>
      </c>
    </row>
    <row r="132" spans="2:8" s="37" customFormat="1" ht="31.5" customHeight="1">
      <c r="B132" s="6" t="s">
        <v>582</v>
      </c>
      <c r="C132" s="38" t="s">
        <v>633</v>
      </c>
      <c r="D132" s="38" t="s">
        <v>590</v>
      </c>
      <c r="E132" s="38" t="s">
        <v>595</v>
      </c>
      <c r="F132" s="33" t="s">
        <v>184</v>
      </c>
      <c r="G132" s="34" t="s">
        <v>2</v>
      </c>
      <c r="H132" s="311">
        <v>1538</v>
      </c>
    </row>
    <row r="133" spans="2:8" s="37" customFormat="1" ht="43.5" customHeight="1">
      <c r="B133" s="90" t="s">
        <v>341</v>
      </c>
      <c r="C133" s="38" t="s">
        <v>633</v>
      </c>
      <c r="D133" s="38" t="s">
        <v>590</v>
      </c>
      <c r="E133" s="38" t="s">
        <v>592</v>
      </c>
      <c r="F133" s="33"/>
      <c r="G133" s="34"/>
      <c r="H133" s="311">
        <f>H134</f>
        <v>1233.5</v>
      </c>
    </row>
    <row r="134" spans="2:8" s="37" customFormat="1" ht="32.25" customHeight="1">
      <c r="B134" s="9" t="s">
        <v>342</v>
      </c>
      <c r="C134" s="38" t="s">
        <v>633</v>
      </c>
      <c r="D134" s="38" t="s">
        <v>590</v>
      </c>
      <c r="E134" s="38" t="s">
        <v>592</v>
      </c>
      <c r="F134" s="33" t="s">
        <v>185</v>
      </c>
      <c r="G134" s="34"/>
      <c r="H134" s="311">
        <f>H135</f>
        <v>1233.5</v>
      </c>
    </row>
    <row r="135" spans="2:8" s="37" customFormat="1" ht="31.5" customHeight="1">
      <c r="B135" s="9" t="s">
        <v>77</v>
      </c>
      <c r="C135" s="38" t="s">
        <v>633</v>
      </c>
      <c r="D135" s="38" t="s">
        <v>590</v>
      </c>
      <c r="E135" s="38" t="s">
        <v>592</v>
      </c>
      <c r="F135" s="33" t="s">
        <v>186</v>
      </c>
      <c r="G135" s="34"/>
      <c r="H135" s="311">
        <f>H136+H137+H138</f>
        <v>1233.5</v>
      </c>
    </row>
    <row r="136" spans="2:8" s="37" customFormat="1" ht="27" customHeight="1">
      <c r="B136" s="6" t="s">
        <v>582</v>
      </c>
      <c r="C136" s="38" t="s">
        <v>633</v>
      </c>
      <c r="D136" s="38" t="s">
        <v>590</v>
      </c>
      <c r="E136" s="38" t="s">
        <v>592</v>
      </c>
      <c r="F136" s="33" t="s">
        <v>186</v>
      </c>
      <c r="G136" s="34" t="s">
        <v>2</v>
      </c>
      <c r="H136" s="311">
        <v>635.5</v>
      </c>
    </row>
    <row r="137" spans="2:8" s="37" customFormat="1" ht="30" customHeight="1">
      <c r="B137" s="6" t="s">
        <v>579</v>
      </c>
      <c r="C137" s="38" t="s">
        <v>633</v>
      </c>
      <c r="D137" s="38" t="s">
        <v>590</v>
      </c>
      <c r="E137" s="38" t="s">
        <v>592</v>
      </c>
      <c r="F137" s="33" t="s">
        <v>186</v>
      </c>
      <c r="G137" s="34" t="s">
        <v>6</v>
      </c>
      <c r="H137" s="311">
        <v>590</v>
      </c>
    </row>
    <row r="138" spans="2:8" s="37" customFormat="1" ht="15" customHeight="1">
      <c r="B138" s="6" t="s">
        <v>5</v>
      </c>
      <c r="C138" s="38" t="s">
        <v>633</v>
      </c>
      <c r="D138" s="38" t="s">
        <v>590</v>
      </c>
      <c r="E138" s="38" t="s">
        <v>592</v>
      </c>
      <c r="F138" s="33" t="s">
        <v>186</v>
      </c>
      <c r="G138" s="34" t="s">
        <v>7</v>
      </c>
      <c r="H138" s="311">
        <v>8</v>
      </c>
    </row>
    <row r="139" spans="2:8" s="37" customFormat="1" ht="15.75" customHeight="1">
      <c r="B139" s="50" t="s">
        <v>629</v>
      </c>
      <c r="C139" s="38" t="s">
        <v>633</v>
      </c>
      <c r="D139" s="38" t="s">
        <v>590</v>
      </c>
      <c r="E139" s="38" t="s">
        <v>663</v>
      </c>
      <c r="F139" s="33"/>
      <c r="G139" s="34"/>
      <c r="H139" s="289">
        <f>H141</f>
        <v>82.4</v>
      </c>
    </row>
    <row r="140" spans="2:8" s="37" customFormat="1" ht="36" customHeight="1">
      <c r="B140" s="9" t="s">
        <v>343</v>
      </c>
      <c r="C140" s="38" t="s">
        <v>633</v>
      </c>
      <c r="D140" s="38" t="s">
        <v>590</v>
      </c>
      <c r="E140" s="38" t="s">
        <v>663</v>
      </c>
      <c r="F140" s="33" t="s">
        <v>187</v>
      </c>
      <c r="G140" s="34"/>
      <c r="H140" s="289">
        <f>H141</f>
        <v>82.4</v>
      </c>
    </row>
    <row r="141" spans="2:8" s="37" customFormat="1" ht="18" customHeight="1">
      <c r="B141" s="9" t="s">
        <v>344</v>
      </c>
      <c r="C141" s="38" t="s">
        <v>633</v>
      </c>
      <c r="D141" s="38" t="s">
        <v>590</v>
      </c>
      <c r="E141" s="38" t="s">
        <v>663</v>
      </c>
      <c r="F141" s="39" t="s">
        <v>188</v>
      </c>
      <c r="G141" s="34"/>
      <c r="H141" s="289">
        <f>H142</f>
        <v>82.4</v>
      </c>
    </row>
    <row r="142" spans="2:8" s="37" customFormat="1" ht="18" customHeight="1">
      <c r="B142" s="6" t="s">
        <v>5</v>
      </c>
      <c r="C142" s="38" t="s">
        <v>633</v>
      </c>
      <c r="D142" s="38" t="s">
        <v>590</v>
      </c>
      <c r="E142" s="38" t="s">
        <v>663</v>
      </c>
      <c r="F142" s="39" t="s">
        <v>188</v>
      </c>
      <c r="G142" s="34" t="s">
        <v>7</v>
      </c>
      <c r="H142" s="311">
        <v>82.4</v>
      </c>
    </row>
    <row r="143" spans="2:8" s="37" customFormat="1" ht="21.75" customHeight="1">
      <c r="B143" s="8" t="s">
        <v>655</v>
      </c>
      <c r="C143" s="35" t="s">
        <v>634</v>
      </c>
      <c r="D143" s="38"/>
      <c r="E143" s="38"/>
      <c r="F143" s="33"/>
      <c r="G143" s="34"/>
      <c r="H143" s="311">
        <f>H144+H231+H245+H264++H283+H307+H317+H292</f>
        <v>99254.6</v>
      </c>
    </row>
    <row r="144" spans="2:8" s="37" customFormat="1" ht="15.75" customHeight="1">
      <c r="B144" s="59" t="s">
        <v>651</v>
      </c>
      <c r="C144" s="38" t="s">
        <v>634</v>
      </c>
      <c r="D144" s="38" t="s">
        <v>590</v>
      </c>
      <c r="E144" s="38"/>
      <c r="F144" s="33"/>
      <c r="G144" s="34"/>
      <c r="H144" s="311">
        <f>H145+H180+H176+H169+H173</f>
        <v>50540.2</v>
      </c>
    </row>
    <row r="145" spans="2:8" s="37" customFormat="1" ht="45.75" customHeight="1">
      <c r="B145" s="50" t="s">
        <v>345</v>
      </c>
      <c r="C145" s="38" t="s">
        <v>634</v>
      </c>
      <c r="D145" s="38" t="s">
        <v>590</v>
      </c>
      <c r="E145" s="38" t="s">
        <v>603</v>
      </c>
      <c r="F145" s="33"/>
      <c r="G145" s="34"/>
      <c r="H145" s="311">
        <f>H159+H165+H146</f>
        <v>20083.3</v>
      </c>
    </row>
    <row r="146" spans="2:8" s="37" customFormat="1" ht="45.75" customHeight="1">
      <c r="B146" s="80" t="s">
        <v>346</v>
      </c>
      <c r="C146" s="38" t="s">
        <v>634</v>
      </c>
      <c r="D146" s="38" t="s">
        <v>590</v>
      </c>
      <c r="E146" s="38" t="s">
        <v>603</v>
      </c>
      <c r="F146" s="60" t="s">
        <v>305</v>
      </c>
      <c r="G146" s="34"/>
      <c r="H146" s="311">
        <f>H147+H150+H152+H155+H157</f>
        <v>19135.3</v>
      </c>
    </row>
    <row r="147" spans="2:8" s="37" customFormat="1" ht="30" customHeight="1">
      <c r="B147" s="9" t="s">
        <v>347</v>
      </c>
      <c r="C147" s="38" t="s">
        <v>634</v>
      </c>
      <c r="D147" s="38" t="s">
        <v>590</v>
      </c>
      <c r="E147" s="38" t="s">
        <v>603</v>
      </c>
      <c r="F147" s="60" t="s">
        <v>306</v>
      </c>
      <c r="G147" s="34"/>
      <c r="H147" s="311">
        <f>H148+H149</f>
        <v>2035</v>
      </c>
    </row>
    <row r="148" spans="2:8" s="37" customFormat="1" ht="30" customHeight="1">
      <c r="B148" s="6" t="s">
        <v>579</v>
      </c>
      <c r="C148" s="38" t="s">
        <v>634</v>
      </c>
      <c r="D148" s="38" t="s">
        <v>590</v>
      </c>
      <c r="E148" s="38" t="s">
        <v>603</v>
      </c>
      <c r="F148" s="60" t="s">
        <v>306</v>
      </c>
      <c r="G148" s="34" t="s">
        <v>6</v>
      </c>
      <c r="H148" s="289">
        <v>1945</v>
      </c>
    </row>
    <row r="149" spans="2:8" s="37" customFormat="1" ht="20.25" customHeight="1">
      <c r="B149" s="6" t="s">
        <v>5</v>
      </c>
      <c r="C149" s="38" t="s">
        <v>634</v>
      </c>
      <c r="D149" s="38" t="s">
        <v>590</v>
      </c>
      <c r="E149" s="38" t="s">
        <v>603</v>
      </c>
      <c r="F149" s="60" t="s">
        <v>306</v>
      </c>
      <c r="G149" s="34" t="s">
        <v>7</v>
      </c>
      <c r="H149" s="289">
        <v>90</v>
      </c>
    </row>
    <row r="150" spans="2:8" s="37" customFormat="1" ht="33" customHeight="1">
      <c r="B150" s="9" t="s">
        <v>348</v>
      </c>
      <c r="C150" s="38" t="s">
        <v>634</v>
      </c>
      <c r="D150" s="38" t="s">
        <v>590</v>
      </c>
      <c r="E150" s="38" t="s">
        <v>603</v>
      </c>
      <c r="F150" s="60" t="s">
        <v>307</v>
      </c>
      <c r="G150" s="34"/>
      <c r="H150" s="289">
        <f>H151</f>
        <v>16639.6</v>
      </c>
    </row>
    <row r="151" spans="2:8" s="37" customFormat="1" ht="27.75" customHeight="1">
      <c r="B151" s="6" t="s">
        <v>582</v>
      </c>
      <c r="C151" s="38" t="s">
        <v>634</v>
      </c>
      <c r="D151" s="38" t="s">
        <v>590</v>
      </c>
      <c r="E151" s="38" t="s">
        <v>603</v>
      </c>
      <c r="F151" s="60" t="s">
        <v>307</v>
      </c>
      <c r="G151" s="34" t="s">
        <v>2</v>
      </c>
      <c r="H151" s="289">
        <v>16639.6</v>
      </c>
    </row>
    <row r="152" spans="2:8" s="37" customFormat="1" ht="83.25" customHeight="1">
      <c r="B152" s="50" t="s">
        <v>90</v>
      </c>
      <c r="C152" s="38" t="s">
        <v>634</v>
      </c>
      <c r="D152" s="38" t="s">
        <v>590</v>
      </c>
      <c r="E152" s="38" t="s">
        <v>603</v>
      </c>
      <c r="F152" s="33" t="s">
        <v>364</v>
      </c>
      <c r="G152" s="34"/>
      <c r="H152" s="289">
        <f>H153+H154</f>
        <v>333</v>
      </c>
    </row>
    <row r="153" spans="2:8" s="37" customFormat="1" ht="27.75" customHeight="1">
      <c r="B153" s="6" t="s">
        <v>582</v>
      </c>
      <c r="C153" s="38" t="s">
        <v>634</v>
      </c>
      <c r="D153" s="38" t="s">
        <v>590</v>
      </c>
      <c r="E153" s="38" t="s">
        <v>603</v>
      </c>
      <c r="F153" s="33" t="s">
        <v>364</v>
      </c>
      <c r="G153" s="34" t="s">
        <v>2</v>
      </c>
      <c r="H153" s="289">
        <v>292.5</v>
      </c>
    </row>
    <row r="154" spans="2:8" s="37" customFormat="1" ht="31.5" customHeight="1">
      <c r="B154" s="6" t="s">
        <v>579</v>
      </c>
      <c r="C154" s="38" t="s">
        <v>634</v>
      </c>
      <c r="D154" s="38" t="s">
        <v>590</v>
      </c>
      <c r="E154" s="38" t="s">
        <v>603</v>
      </c>
      <c r="F154" s="33" t="s">
        <v>364</v>
      </c>
      <c r="G154" s="34" t="s">
        <v>6</v>
      </c>
      <c r="H154" s="289">
        <v>40.5</v>
      </c>
    </row>
    <row r="155" spans="2:8" s="37" customFormat="1" ht="78" customHeight="1">
      <c r="B155" s="50" t="s">
        <v>350</v>
      </c>
      <c r="C155" s="38" t="s">
        <v>634</v>
      </c>
      <c r="D155" s="38" t="s">
        <v>590</v>
      </c>
      <c r="E155" s="38" t="s">
        <v>603</v>
      </c>
      <c r="F155" s="33" t="s">
        <v>365</v>
      </c>
      <c r="G155" s="34"/>
      <c r="H155" s="289">
        <f>H156</f>
        <v>34.4</v>
      </c>
    </row>
    <row r="156" spans="2:8" s="37" customFormat="1" ht="30.75" customHeight="1">
      <c r="B156" s="6" t="s">
        <v>582</v>
      </c>
      <c r="C156" s="38" t="s">
        <v>634</v>
      </c>
      <c r="D156" s="38" t="s">
        <v>590</v>
      </c>
      <c r="E156" s="38" t="s">
        <v>603</v>
      </c>
      <c r="F156" s="33" t="s">
        <v>365</v>
      </c>
      <c r="G156" s="34" t="s">
        <v>2</v>
      </c>
      <c r="H156" s="289">
        <v>34.4</v>
      </c>
    </row>
    <row r="157" spans="2:8" s="37" customFormat="1" ht="63.75" customHeight="1">
      <c r="B157" s="295" t="s">
        <v>453</v>
      </c>
      <c r="C157" s="296" t="s">
        <v>634</v>
      </c>
      <c r="D157" s="38" t="s">
        <v>590</v>
      </c>
      <c r="E157" s="38" t="s">
        <v>603</v>
      </c>
      <c r="F157" s="306" t="s">
        <v>454</v>
      </c>
      <c r="G157" s="291"/>
      <c r="H157" s="316">
        <f>H158</f>
        <v>93.3</v>
      </c>
    </row>
    <row r="158" spans="2:8" s="37" customFormat="1" ht="30.75" customHeight="1">
      <c r="B158" s="295" t="s">
        <v>579</v>
      </c>
      <c r="C158" s="296" t="s">
        <v>634</v>
      </c>
      <c r="D158" s="38" t="s">
        <v>590</v>
      </c>
      <c r="E158" s="38" t="s">
        <v>603</v>
      </c>
      <c r="F158" s="306" t="s">
        <v>454</v>
      </c>
      <c r="G158" s="291" t="s">
        <v>6</v>
      </c>
      <c r="H158" s="316">
        <v>93.3</v>
      </c>
    </row>
    <row r="159" spans="2:8" s="37" customFormat="1" ht="44.25" customHeight="1">
      <c r="B159" s="50" t="s">
        <v>156</v>
      </c>
      <c r="C159" s="38" t="s">
        <v>634</v>
      </c>
      <c r="D159" s="38" t="s">
        <v>590</v>
      </c>
      <c r="E159" s="38" t="s">
        <v>603</v>
      </c>
      <c r="F159" s="39" t="s">
        <v>200</v>
      </c>
      <c r="G159" s="34"/>
      <c r="H159" s="289">
        <f>H160</f>
        <v>636.6</v>
      </c>
    </row>
    <row r="160" spans="2:8" s="37" customFormat="1" ht="31.5" customHeight="1">
      <c r="B160" s="50" t="s">
        <v>352</v>
      </c>
      <c r="C160" s="38" t="s">
        <v>634</v>
      </c>
      <c r="D160" s="38" t="s">
        <v>590</v>
      </c>
      <c r="E160" s="38" t="s">
        <v>603</v>
      </c>
      <c r="F160" s="39" t="s">
        <v>539</v>
      </c>
      <c r="G160" s="34"/>
      <c r="H160" s="289">
        <f>H161</f>
        <v>636.6</v>
      </c>
    </row>
    <row r="161" spans="2:8" s="37" customFormat="1" ht="47.25" customHeight="1">
      <c r="B161" s="9" t="s">
        <v>353</v>
      </c>
      <c r="C161" s="38" t="s">
        <v>634</v>
      </c>
      <c r="D161" s="38" t="s">
        <v>590</v>
      </c>
      <c r="E161" s="38" t="s">
        <v>603</v>
      </c>
      <c r="F161" s="39" t="s">
        <v>202</v>
      </c>
      <c r="G161" s="34"/>
      <c r="H161" s="289">
        <f>H162</f>
        <v>636.6</v>
      </c>
    </row>
    <row r="162" spans="2:8" s="37" customFormat="1" ht="82.5" customHeight="1">
      <c r="B162" s="9" t="s">
        <v>14</v>
      </c>
      <c r="C162" s="38" t="s">
        <v>634</v>
      </c>
      <c r="D162" s="38" t="s">
        <v>590</v>
      </c>
      <c r="E162" s="38" t="s">
        <v>603</v>
      </c>
      <c r="F162" s="39" t="s">
        <v>203</v>
      </c>
      <c r="G162" s="34"/>
      <c r="H162" s="289">
        <f>H163+H164</f>
        <v>636.6</v>
      </c>
    </row>
    <row r="163" spans="2:8" s="37" customFormat="1" ht="27" customHeight="1">
      <c r="B163" s="6" t="s">
        <v>582</v>
      </c>
      <c r="C163" s="38" t="s">
        <v>634</v>
      </c>
      <c r="D163" s="38" t="s">
        <v>590</v>
      </c>
      <c r="E163" s="38" t="s">
        <v>603</v>
      </c>
      <c r="F163" s="39" t="s">
        <v>203</v>
      </c>
      <c r="G163" s="34" t="s">
        <v>2</v>
      </c>
      <c r="H163" s="289">
        <v>481.5</v>
      </c>
    </row>
    <row r="164" spans="2:8" s="37" customFormat="1" ht="30.75" customHeight="1">
      <c r="B164" s="6" t="s">
        <v>579</v>
      </c>
      <c r="C164" s="38" t="s">
        <v>634</v>
      </c>
      <c r="D164" s="38" t="s">
        <v>590</v>
      </c>
      <c r="E164" s="38" t="s">
        <v>603</v>
      </c>
      <c r="F164" s="39" t="s">
        <v>203</v>
      </c>
      <c r="G164" s="34" t="s">
        <v>6</v>
      </c>
      <c r="H164" s="311">
        <v>155.1</v>
      </c>
    </row>
    <row r="165" spans="2:8" s="37" customFormat="1" ht="30.75" customHeight="1">
      <c r="B165" s="6" t="s">
        <v>428</v>
      </c>
      <c r="C165" s="38" t="s">
        <v>634</v>
      </c>
      <c r="D165" s="38" t="s">
        <v>590</v>
      </c>
      <c r="E165" s="38" t="s">
        <v>603</v>
      </c>
      <c r="F165" s="33" t="s">
        <v>426</v>
      </c>
      <c r="G165" s="34"/>
      <c r="H165" s="311">
        <f>H166</f>
        <v>311.4</v>
      </c>
    </row>
    <row r="166" spans="2:8" s="37" customFormat="1" ht="31.5" customHeight="1">
      <c r="B166" s="50" t="s">
        <v>349</v>
      </c>
      <c r="C166" s="38" t="s">
        <v>634</v>
      </c>
      <c r="D166" s="38" t="s">
        <v>590</v>
      </c>
      <c r="E166" s="38" t="s">
        <v>603</v>
      </c>
      <c r="F166" s="61" t="s">
        <v>427</v>
      </c>
      <c r="G166" s="34"/>
      <c r="H166" s="311">
        <f>H167+H168</f>
        <v>311.4</v>
      </c>
    </row>
    <row r="167" spans="2:8" s="37" customFormat="1" ht="29.25" customHeight="1">
      <c r="B167" s="6" t="s">
        <v>582</v>
      </c>
      <c r="C167" s="38" t="s">
        <v>634</v>
      </c>
      <c r="D167" s="38" t="s">
        <v>590</v>
      </c>
      <c r="E167" s="38" t="s">
        <v>603</v>
      </c>
      <c r="F167" s="61" t="s">
        <v>427</v>
      </c>
      <c r="G167" s="34" t="s">
        <v>2</v>
      </c>
      <c r="H167" s="311">
        <v>198.9</v>
      </c>
    </row>
    <row r="168" spans="2:8" s="37" customFormat="1" ht="30" customHeight="1">
      <c r="B168" s="6" t="s">
        <v>579</v>
      </c>
      <c r="C168" s="38" t="s">
        <v>634</v>
      </c>
      <c r="D168" s="38" t="s">
        <v>590</v>
      </c>
      <c r="E168" s="38" t="s">
        <v>603</v>
      </c>
      <c r="F168" s="61" t="s">
        <v>427</v>
      </c>
      <c r="G168" s="34" t="s">
        <v>6</v>
      </c>
      <c r="H168" s="311">
        <v>112.5</v>
      </c>
    </row>
    <row r="169" spans="2:8" s="37" customFormat="1" ht="16.5" customHeight="1">
      <c r="B169" s="6" t="s">
        <v>159</v>
      </c>
      <c r="C169" s="38" t="s">
        <v>634</v>
      </c>
      <c r="D169" s="34" t="s">
        <v>590</v>
      </c>
      <c r="E169" s="34" t="s">
        <v>593</v>
      </c>
      <c r="F169" s="89"/>
      <c r="G169" s="33"/>
      <c r="H169" s="311">
        <f>H170</f>
        <v>18</v>
      </c>
    </row>
    <row r="170" spans="2:8" s="37" customFormat="1" ht="16.5" customHeight="1">
      <c r="B170" s="6" t="s">
        <v>313</v>
      </c>
      <c r="C170" s="38" t="s">
        <v>634</v>
      </c>
      <c r="D170" s="34" t="s">
        <v>590</v>
      </c>
      <c r="E170" s="34" t="s">
        <v>593</v>
      </c>
      <c r="F170" s="33" t="s">
        <v>312</v>
      </c>
      <c r="G170" s="33"/>
      <c r="H170" s="311">
        <f>H171</f>
        <v>18</v>
      </c>
    </row>
    <row r="171" spans="2:8" s="37" customFormat="1" ht="39.75" customHeight="1">
      <c r="B171" s="13" t="s">
        <v>311</v>
      </c>
      <c r="C171" s="38" t="s">
        <v>634</v>
      </c>
      <c r="D171" s="34" t="s">
        <v>590</v>
      </c>
      <c r="E171" s="34" t="s">
        <v>593</v>
      </c>
      <c r="F171" s="39" t="s">
        <v>314</v>
      </c>
      <c r="G171" s="33"/>
      <c r="H171" s="311">
        <f>H172</f>
        <v>18</v>
      </c>
    </row>
    <row r="172" spans="2:8" s="37" customFormat="1" ht="30" customHeight="1">
      <c r="B172" s="6" t="s">
        <v>579</v>
      </c>
      <c r="C172" s="38" t="s">
        <v>634</v>
      </c>
      <c r="D172" s="34" t="s">
        <v>590</v>
      </c>
      <c r="E172" s="34" t="s">
        <v>593</v>
      </c>
      <c r="F172" s="39" t="s">
        <v>314</v>
      </c>
      <c r="G172" s="33">
        <v>240</v>
      </c>
      <c r="H172" s="311">
        <v>18</v>
      </c>
    </row>
    <row r="173" spans="2:8" s="37" customFormat="1" ht="18.75" customHeight="1" hidden="1">
      <c r="B173" s="50" t="s">
        <v>173</v>
      </c>
      <c r="C173" s="38" t="s">
        <v>634</v>
      </c>
      <c r="D173" s="34" t="s">
        <v>590</v>
      </c>
      <c r="E173" s="34" t="s">
        <v>602</v>
      </c>
      <c r="F173" s="33"/>
      <c r="G173" s="33"/>
      <c r="H173" s="311">
        <f>H174</f>
        <v>0</v>
      </c>
    </row>
    <row r="174" spans="2:8" s="37" customFormat="1" ht="19.5" customHeight="1" hidden="1">
      <c r="B174" s="9" t="s">
        <v>174</v>
      </c>
      <c r="C174" s="38" t="s">
        <v>634</v>
      </c>
      <c r="D174" s="34" t="s">
        <v>590</v>
      </c>
      <c r="E174" s="34" t="s">
        <v>602</v>
      </c>
      <c r="F174" s="33" t="s">
        <v>175</v>
      </c>
      <c r="G174" s="33"/>
      <c r="H174" s="311">
        <f>H175</f>
        <v>0</v>
      </c>
    </row>
    <row r="175" spans="2:8" s="37" customFormat="1" ht="25.5" customHeight="1" hidden="1">
      <c r="B175" s="6" t="s">
        <v>10</v>
      </c>
      <c r="C175" s="38" t="s">
        <v>634</v>
      </c>
      <c r="D175" s="34" t="s">
        <v>590</v>
      </c>
      <c r="E175" s="34" t="s">
        <v>602</v>
      </c>
      <c r="F175" s="33" t="s">
        <v>175</v>
      </c>
      <c r="G175" s="33">
        <v>240</v>
      </c>
      <c r="H175" s="311"/>
    </row>
    <row r="176" spans="2:8" s="37" customFormat="1" ht="16.5" customHeight="1" hidden="1">
      <c r="B176" s="6" t="s">
        <v>150</v>
      </c>
      <c r="C176" s="38" t="s">
        <v>634</v>
      </c>
      <c r="D176" s="38" t="s">
        <v>590</v>
      </c>
      <c r="E176" s="38" t="s">
        <v>632</v>
      </c>
      <c r="F176" s="61"/>
      <c r="G176" s="34"/>
      <c r="H176" s="311">
        <f>H177</f>
        <v>0</v>
      </c>
    </row>
    <row r="177" spans="2:8" s="37" customFormat="1" ht="16.5" customHeight="1" hidden="1">
      <c r="B177" s="6" t="s">
        <v>315</v>
      </c>
      <c r="C177" s="38" t="s">
        <v>634</v>
      </c>
      <c r="D177" s="38" t="s">
        <v>590</v>
      </c>
      <c r="E177" s="38" t="s">
        <v>632</v>
      </c>
      <c r="F177" s="61" t="s">
        <v>316</v>
      </c>
      <c r="G177" s="34"/>
      <c r="H177" s="311">
        <f>H178</f>
        <v>0</v>
      </c>
    </row>
    <row r="178" spans="2:8" s="37" customFormat="1" ht="29.25" customHeight="1" hidden="1">
      <c r="B178" s="6" t="s">
        <v>318</v>
      </c>
      <c r="C178" s="38" t="s">
        <v>634</v>
      </c>
      <c r="D178" s="38" t="s">
        <v>590</v>
      </c>
      <c r="E178" s="38" t="s">
        <v>632</v>
      </c>
      <c r="F178" s="61" t="s">
        <v>317</v>
      </c>
      <c r="G178" s="34"/>
      <c r="H178" s="311">
        <f>H179</f>
        <v>0</v>
      </c>
    </row>
    <row r="179" spans="2:8" s="37" customFormat="1" ht="15.75" customHeight="1" hidden="1">
      <c r="B179" s="6" t="s">
        <v>151</v>
      </c>
      <c r="C179" s="38" t="s">
        <v>634</v>
      </c>
      <c r="D179" s="38" t="s">
        <v>590</v>
      </c>
      <c r="E179" s="38" t="s">
        <v>632</v>
      </c>
      <c r="F179" s="61" t="s">
        <v>317</v>
      </c>
      <c r="G179" s="34" t="s">
        <v>152</v>
      </c>
      <c r="H179" s="311">
        <f>100-100</f>
        <v>0</v>
      </c>
    </row>
    <row r="180" spans="2:8" s="37" customFormat="1" ht="15.75" customHeight="1">
      <c r="B180" s="50" t="s">
        <v>629</v>
      </c>
      <c r="C180" s="38" t="s">
        <v>634</v>
      </c>
      <c r="D180" s="34" t="s">
        <v>590</v>
      </c>
      <c r="E180" s="34" t="s">
        <v>663</v>
      </c>
      <c r="F180" s="33"/>
      <c r="G180" s="34"/>
      <c r="H180" s="311">
        <f>H181+H199+H204+H213+H220+H186+H188+H192+H224+H201+H195</f>
        <v>30438.899999999998</v>
      </c>
    </row>
    <row r="181" spans="2:8" s="37" customFormat="1" ht="15.75" customHeight="1">
      <c r="B181" s="6" t="s">
        <v>313</v>
      </c>
      <c r="C181" s="38" t="s">
        <v>634</v>
      </c>
      <c r="D181" s="34" t="s">
        <v>590</v>
      </c>
      <c r="E181" s="34" t="s">
        <v>663</v>
      </c>
      <c r="F181" s="33" t="s">
        <v>312</v>
      </c>
      <c r="G181" s="34"/>
      <c r="H181" s="311">
        <f>H182</f>
        <v>2086.1</v>
      </c>
    </row>
    <row r="182" spans="2:8" s="37" customFormat="1" ht="84.75" customHeight="1">
      <c r="B182" s="9" t="s">
        <v>354</v>
      </c>
      <c r="C182" s="38" t="s">
        <v>634</v>
      </c>
      <c r="D182" s="34" t="s">
        <v>590</v>
      </c>
      <c r="E182" s="34" t="s">
        <v>663</v>
      </c>
      <c r="F182" s="33" t="s">
        <v>430</v>
      </c>
      <c r="G182" s="34"/>
      <c r="H182" s="311">
        <f>H183</f>
        <v>2086.1</v>
      </c>
    </row>
    <row r="183" spans="2:8" s="37" customFormat="1" ht="28.5" customHeight="1">
      <c r="B183" s="9" t="s">
        <v>35</v>
      </c>
      <c r="C183" s="38" t="s">
        <v>634</v>
      </c>
      <c r="D183" s="34" t="s">
        <v>590</v>
      </c>
      <c r="E183" s="34" t="s">
        <v>663</v>
      </c>
      <c r="F183" s="33" t="s">
        <v>430</v>
      </c>
      <c r="G183" s="34"/>
      <c r="H183" s="311">
        <f>H184+H185</f>
        <v>2086.1</v>
      </c>
    </row>
    <row r="184" spans="2:8" s="37" customFormat="1" ht="22.5" customHeight="1">
      <c r="B184" s="50" t="s">
        <v>91</v>
      </c>
      <c r="C184" s="34" t="s">
        <v>634</v>
      </c>
      <c r="D184" s="38" t="s">
        <v>590</v>
      </c>
      <c r="E184" s="46" t="s">
        <v>663</v>
      </c>
      <c r="F184" s="33" t="s">
        <v>430</v>
      </c>
      <c r="G184" s="34" t="s">
        <v>178</v>
      </c>
      <c r="H184" s="311">
        <v>1803.8</v>
      </c>
    </row>
    <row r="185" spans="2:8" s="37" customFormat="1" ht="31.5" customHeight="1">
      <c r="B185" s="6" t="s">
        <v>579</v>
      </c>
      <c r="C185" s="34" t="s">
        <v>634</v>
      </c>
      <c r="D185" s="38" t="s">
        <v>590</v>
      </c>
      <c r="E185" s="46" t="s">
        <v>663</v>
      </c>
      <c r="F185" s="33" t="s">
        <v>430</v>
      </c>
      <c r="G185" s="34" t="s">
        <v>6</v>
      </c>
      <c r="H185" s="311">
        <v>282.3</v>
      </c>
    </row>
    <row r="186" spans="2:8" s="37" customFormat="1" ht="33.75" customHeight="1" hidden="1">
      <c r="B186" s="9" t="s">
        <v>171</v>
      </c>
      <c r="C186" s="34" t="s">
        <v>634</v>
      </c>
      <c r="D186" s="34" t="s">
        <v>590</v>
      </c>
      <c r="E186" s="63" t="s">
        <v>663</v>
      </c>
      <c r="F186" s="33" t="s">
        <v>166</v>
      </c>
      <c r="G186" s="34"/>
      <c r="H186" s="311">
        <f>H187</f>
        <v>0</v>
      </c>
    </row>
    <row r="187" spans="2:8" s="37" customFormat="1" ht="31.5" customHeight="1" hidden="1">
      <c r="B187" s="6" t="s">
        <v>579</v>
      </c>
      <c r="C187" s="34" t="s">
        <v>634</v>
      </c>
      <c r="D187" s="38" t="s">
        <v>590</v>
      </c>
      <c r="E187" s="46" t="s">
        <v>663</v>
      </c>
      <c r="F187" s="33" t="s">
        <v>166</v>
      </c>
      <c r="G187" s="34" t="s">
        <v>6</v>
      </c>
      <c r="H187" s="311">
        <f>31-31</f>
        <v>0</v>
      </c>
    </row>
    <row r="188" spans="2:8" s="37" customFormat="1" ht="30" customHeight="1">
      <c r="B188" s="50" t="s">
        <v>179</v>
      </c>
      <c r="C188" s="34" t="s">
        <v>634</v>
      </c>
      <c r="D188" s="38" t="s">
        <v>590</v>
      </c>
      <c r="E188" s="46" t="s">
        <v>663</v>
      </c>
      <c r="F188" s="31" t="s">
        <v>177</v>
      </c>
      <c r="G188" s="34"/>
      <c r="H188" s="311">
        <f>H189+H190+H191</f>
        <v>21337.3</v>
      </c>
    </row>
    <row r="189" spans="2:8" s="37" customFormat="1" ht="24" customHeight="1">
      <c r="B189" s="50" t="s">
        <v>91</v>
      </c>
      <c r="C189" s="34" t="s">
        <v>634</v>
      </c>
      <c r="D189" s="38" t="s">
        <v>590</v>
      </c>
      <c r="E189" s="46" t="s">
        <v>663</v>
      </c>
      <c r="F189" s="31" t="s">
        <v>177</v>
      </c>
      <c r="G189" s="34" t="s">
        <v>178</v>
      </c>
      <c r="H189" s="311">
        <v>19937.2</v>
      </c>
    </row>
    <row r="190" spans="2:8" s="37" customFormat="1" ht="33" customHeight="1">
      <c r="B190" s="6" t="s">
        <v>579</v>
      </c>
      <c r="C190" s="34" t="s">
        <v>634</v>
      </c>
      <c r="D190" s="38" t="s">
        <v>590</v>
      </c>
      <c r="E190" s="46" t="s">
        <v>663</v>
      </c>
      <c r="F190" s="31" t="s">
        <v>177</v>
      </c>
      <c r="G190" s="34" t="s">
        <v>6</v>
      </c>
      <c r="H190" s="311">
        <v>1129.6</v>
      </c>
    </row>
    <row r="191" spans="2:8" s="37" customFormat="1" ht="19.5" customHeight="1">
      <c r="B191" s="132" t="s">
        <v>5</v>
      </c>
      <c r="C191" s="34" t="s">
        <v>634</v>
      </c>
      <c r="D191" s="38" t="s">
        <v>590</v>
      </c>
      <c r="E191" s="46" t="s">
        <v>663</v>
      </c>
      <c r="F191" s="31" t="s">
        <v>177</v>
      </c>
      <c r="G191" s="34" t="s">
        <v>7</v>
      </c>
      <c r="H191" s="311">
        <v>270.5</v>
      </c>
    </row>
    <row r="192" spans="2:8" s="37" customFormat="1" ht="20.25" customHeight="1">
      <c r="B192" s="6" t="s">
        <v>180</v>
      </c>
      <c r="C192" s="34" t="s">
        <v>634</v>
      </c>
      <c r="D192" s="38" t="s">
        <v>590</v>
      </c>
      <c r="E192" s="46" t="s">
        <v>663</v>
      </c>
      <c r="F192" s="31" t="s">
        <v>181</v>
      </c>
      <c r="G192" s="34"/>
      <c r="H192" s="311">
        <f>H193+H194</f>
        <v>2335.9</v>
      </c>
    </row>
    <row r="193" spans="2:8" s="37" customFormat="1" ht="23.25" customHeight="1">
      <c r="B193" s="50" t="s">
        <v>91</v>
      </c>
      <c r="C193" s="34" t="s">
        <v>634</v>
      </c>
      <c r="D193" s="38" t="s">
        <v>590</v>
      </c>
      <c r="E193" s="46" t="s">
        <v>663</v>
      </c>
      <c r="F193" s="31" t="s">
        <v>181</v>
      </c>
      <c r="G193" s="34" t="s">
        <v>178</v>
      </c>
      <c r="H193" s="311">
        <v>2255.4</v>
      </c>
    </row>
    <row r="194" spans="2:8" s="37" customFormat="1" ht="33.75" customHeight="1">
      <c r="B194" s="6" t="s">
        <v>579</v>
      </c>
      <c r="C194" s="34" t="s">
        <v>634</v>
      </c>
      <c r="D194" s="38" t="s">
        <v>590</v>
      </c>
      <c r="E194" s="46" t="s">
        <v>663</v>
      </c>
      <c r="F194" s="31" t="s">
        <v>181</v>
      </c>
      <c r="G194" s="34" t="s">
        <v>6</v>
      </c>
      <c r="H194" s="311">
        <v>80.5</v>
      </c>
    </row>
    <row r="195" spans="2:8" s="37" customFormat="1" ht="27.75" customHeight="1">
      <c r="B195" s="50" t="s">
        <v>699</v>
      </c>
      <c r="C195" s="34" t="s">
        <v>634</v>
      </c>
      <c r="D195" s="38" t="s">
        <v>590</v>
      </c>
      <c r="E195" s="46" t="s">
        <v>663</v>
      </c>
      <c r="F195" s="31" t="s">
        <v>698</v>
      </c>
      <c r="G195" s="34"/>
      <c r="H195" s="311">
        <f>H196+H197+H198</f>
        <v>2666.6</v>
      </c>
    </row>
    <row r="196" spans="2:8" s="37" customFormat="1" ht="26.25" customHeight="1">
      <c r="B196" s="50" t="s">
        <v>91</v>
      </c>
      <c r="C196" s="34" t="s">
        <v>634</v>
      </c>
      <c r="D196" s="38" t="s">
        <v>590</v>
      </c>
      <c r="E196" s="46" t="s">
        <v>663</v>
      </c>
      <c r="F196" s="31" t="s">
        <v>698</v>
      </c>
      <c r="G196" s="34" t="s">
        <v>178</v>
      </c>
      <c r="H196" s="311">
        <v>2006.7</v>
      </c>
    </row>
    <row r="197" spans="2:8" s="37" customFormat="1" ht="33.75" customHeight="1">
      <c r="B197" s="6" t="s">
        <v>579</v>
      </c>
      <c r="C197" s="34" t="s">
        <v>634</v>
      </c>
      <c r="D197" s="38" t="s">
        <v>590</v>
      </c>
      <c r="E197" s="46" t="s">
        <v>663</v>
      </c>
      <c r="F197" s="31" t="s">
        <v>698</v>
      </c>
      <c r="G197" s="34" t="s">
        <v>6</v>
      </c>
      <c r="H197" s="311">
        <v>655.8</v>
      </c>
    </row>
    <row r="198" spans="2:8" s="37" customFormat="1" ht="21.75" customHeight="1">
      <c r="B198" s="132" t="s">
        <v>5</v>
      </c>
      <c r="C198" s="34" t="s">
        <v>634</v>
      </c>
      <c r="D198" s="38" t="s">
        <v>590</v>
      </c>
      <c r="E198" s="46" t="s">
        <v>663</v>
      </c>
      <c r="F198" s="31" t="s">
        <v>698</v>
      </c>
      <c r="G198" s="34" t="s">
        <v>7</v>
      </c>
      <c r="H198" s="311">
        <v>4.1</v>
      </c>
    </row>
    <row r="199" spans="2:8" s="37" customFormat="1" ht="33" customHeight="1" hidden="1">
      <c r="B199" s="9" t="s">
        <v>8</v>
      </c>
      <c r="C199" s="38" t="s">
        <v>634</v>
      </c>
      <c r="D199" s="34" t="s">
        <v>590</v>
      </c>
      <c r="E199" s="34" t="s">
        <v>663</v>
      </c>
      <c r="F199" s="33" t="s">
        <v>204</v>
      </c>
      <c r="G199" s="34"/>
      <c r="H199" s="311">
        <f>H200</f>
        <v>0</v>
      </c>
    </row>
    <row r="200" spans="2:8" s="37" customFormat="1" ht="35.25" customHeight="1" hidden="1">
      <c r="B200" s="14" t="s">
        <v>48</v>
      </c>
      <c r="C200" s="38" t="s">
        <v>634</v>
      </c>
      <c r="D200" s="34" t="s">
        <v>590</v>
      </c>
      <c r="E200" s="34" t="s">
        <v>663</v>
      </c>
      <c r="F200" s="33" t="s">
        <v>204</v>
      </c>
      <c r="G200" s="34" t="s">
        <v>9</v>
      </c>
      <c r="H200" s="311">
        <f>50-50</f>
        <v>0</v>
      </c>
    </row>
    <row r="201" spans="2:8" s="56" customFormat="1" ht="46.5" customHeight="1" hidden="1">
      <c r="B201" s="81" t="s">
        <v>297</v>
      </c>
      <c r="C201" s="45" t="s">
        <v>634</v>
      </c>
      <c r="D201" s="45" t="s">
        <v>590</v>
      </c>
      <c r="E201" s="45" t="s">
        <v>663</v>
      </c>
      <c r="F201" s="64" t="s">
        <v>134</v>
      </c>
      <c r="G201" s="45"/>
      <c r="H201" s="315">
        <f>H202</f>
        <v>0</v>
      </c>
    </row>
    <row r="202" spans="2:8" s="56" customFormat="1" ht="35.25" customHeight="1" hidden="1">
      <c r="B202" s="81" t="s">
        <v>135</v>
      </c>
      <c r="C202" s="45" t="s">
        <v>634</v>
      </c>
      <c r="D202" s="45" t="s">
        <v>590</v>
      </c>
      <c r="E202" s="45" t="s">
        <v>663</v>
      </c>
      <c r="F202" s="64" t="s">
        <v>136</v>
      </c>
      <c r="G202" s="45"/>
      <c r="H202" s="315">
        <f>H203</f>
        <v>0</v>
      </c>
    </row>
    <row r="203" spans="2:8" s="56" customFormat="1" ht="37.5" customHeight="1" hidden="1">
      <c r="B203" s="6" t="s">
        <v>579</v>
      </c>
      <c r="C203" s="45" t="s">
        <v>634</v>
      </c>
      <c r="D203" s="45" t="s">
        <v>590</v>
      </c>
      <c r="E203" s="45" t="s">
        <v>663</v>
      </c>
      <c r="F203" s="64" t="s">
        <v>137</v>
      </c>
      <c r="G203" s="45" t="s">
        <v>6</v>
      </c>
      <c r="H203" s="315">
        <f>100-100</f>
        <v>0</v>
      </c>
    </row>
    <row r="204" spans="2:8" s="37" customFormat="1" ht="43.5" customHeight="1">
      <c r="B204" s="51" t="s">
        <v>556</v>
      </c>
      <c r="C204" s="34" t="s">
        <v>634</v>
      </c>
      <c r="D204" s="34" t="s">
        <v>590</v>
      </c>
      <c r="E204" s="34" t="s">
        <v>663</v>
      </c>
      <c r="F204" s="40" t="s">
        <v>515</v>
      </c>
      <c r="G204" s="34"/>
      <c r="H204" s="311">
        <f>H205+H210</f>
        <v>61</v>
      </c>
    </row>
    <row r="205" spans="2:8" s="37" customFormat="1" ht="55.5" customHeight="1">
      <c r="B205" s="6" t="s">
        <v>366</v>
      </c>
      <c r="C205" s="38" t="s">
        <v>634</v>
      </c>
      <c r="D205" s="34" t="s">
        <v>590</v>
      </c>
      <c r="E205" s="34" t="s">
        <v>663</v>
      </c>
      <c r="F205" s="40" t="s">
        <v>558</v>
      </c>
      <c r="G205" s="34"/>
      <c r="H205" s="311">
        <f>H206+H208</f>
        <v>61</v>
      </c>
    </row>
    <row r="206" spans="2:8" s="37" customFormat="1" ht="29.25" customHeight="1" hidden="1">
      <c r="B206" s="6" t="s">
        <v>560</v>
      </c>
      <c r="C206" s="38" t="s">
        <v>634</v>
      </c>
      <c r="D206" s="34" t="s">
        <v>590</v>
      </c>
      <c r="E206" s="34" t="s">
        <v>663</v>
      </c>
      <c r="F206" s="40" t="s">
        <v>561</v>
      </c>
      <c r="G206" s="34"/>
      <c r="H206" s="311">
        <f>H207</f>
        <v>0</v>
      </c>
    </row>
    <row r="207" spans="2:8" s="37" customFormat="1" ht="31.5" customHeight="1" hidden="1">
      <c r="B207" s="6" t="s">
        <v>579</v>
      </c>
      <c r="C207" s="38" t="s">
        <v>634</v>
      </c>
      <c r="D207" s="34" t="s">
        <v>590</v>
      </c>
      <c r="E207" s="34" t="s">
        <v>663</v>
      </c>
      <c r="F207" s="40" t="s">
        <v>562</v>
      </c>
      <c r="G207" s="34" t="s">
        <v>6</v>
      </c>
      <c r="H207" s="311">
        <f>15-15</f>
        <v>0</v>
      </c>
    </row>
    <row r="208" spans="1:8" s="37" customFormat="1" ht="44.25" customHeight="1">
      <c r="A208" s="6" t="s">
        <v>557</v>
      </c>
      <c r="B208" s="6" t="s">
        <v>557</v>
      </c>
      <c r="C208" s="38" t="s">
        <v>634</v>
      </c>
      <c r="D208" s="34" t="s">
        <v>590</v>
      </c>
      <c r="E208" s="34" t="s">
        <v>663</v>
      </c>
      <c r="F208" s="40" t="s">
        <v>559</v>
      </c>
      <c r="G208" s="34"/>
      <c r="H208" s="289">
        <f>H209</f>
        <v>61</v>
      </c>
    </row>
    <row r="209" spans="1:8" s="37" customFormat="1" ht="31.5" customHeight="1">
      <c r="A209" s="6" t="s">
        <v>10</v>
      </c>
      <c r="B209" s="6" t="s">
        <v>579</v>
      </c>
      <c r="C209" s="38" t="s">
        <v>634</v>
      </c>
      <c r="D209" s="34" t="s">
        <v>590</v>
      </c>
      <c r="E209" s="34" t="s">
        <v>663</v>
      </c>
      <c r="F209" s="40" t="s">
        <v>559</v>
      </c>
      <c r="G209" s="34" t="s">
        <v>6</v>
      </c>
      <c r="H209" s="289">
        <v>61</v>
      </c>
    </row>
    <row r="210" spans="1:8" s="37" customFormat="1" ht="36" customHeight="1" hidden="1">
      <c r="A210" s="17"/>
      <c r="B210" s="6" t="s">
        <v>355</v>
      </c>
      <c r="C210" s="38" t="s">
        <v>634</v>
      </c>
      <c r="D210" s="34" t="s">
        <v>590</v>
      </c>
      <c r="E210" s="34" t="s">
        <v>663</v>
      </c>
      <c r="F210" s="40" t="s">
        <v>280</v>
      </c>
      <c r="G210" s="34"/>
      <c r="H210" s="289">
        <f>H211</f>
        <v>0</v>
      </c>
    </row>
    <row r="211" spans="1:8" s="37" customFormat="1" ht="43.5" customHeight="1" hidden="1">
      <c r="A211" s="17"/>
      <c r="B211" s="6" t="s">
        <v>563</v>
      </c>
      <c r="C211" s="38" t="s">
        <v>634</v>
      </c>
      <c r="D211" s="34" t="s">
        <v>590</v>
      </c>
      <c r="E211" s="34" t="s">
        <v>663</v>
      </c>
      <c r="F211" s="40" t="s">
        <v>281</v>
      </c>
      <c r="G211" s="34"/>
      <c r="H211" s="289">
        <f>H212</f>
        <v>0</v>
      </c>
    </row>
    <row r="212" spans="1:8" s="37" customFormat="1" ht="31.5" customHeight="1" hidden="1">
      <c r="A212" s="17"/>
      <c r="B212" s="6" t="s">
        <v>579</v>
      </c>
      <c r="C212" s="38" t="s">
        <v>634</v>
      </c>
      <c r="D212" s="34" t="s">
        <v>590</v>
      </c>
      <c r="E212" s="34" t="s">
        <v>663</v>
      </c>
      <c r="F212" s="40" t="s">
        <v>281</v>
      </c>
      <c r="G212" s="34" t="s">
        <v>6</v>
      </c>
      <c r="H212" s="289">
        <f>5-5</f>
        <v>0</v>
      </c>
    </row>
    <row r="213" spans="2:8" s="37" customFormat="1" ht="50.25" customHeight="1">
      <c r="B213" s="51" t="s">
        <v>530</v>
      </c>
      <c r="C213" s="38" t="s">
        <v>634</v>
      </c>
      <c r="D213" s="34" t="s">
        <v>590</v>
      </c>
      <c r="E213" s="34" t="s">
        <v>663</v>
      </c>
      <c r="F213" s="39" t="s">
        <v>531</v>
      </c>
      <c r="G213" s="34"/>
      <c r="H213" s="311">
        <f>H214+H217</f>
        <v>1434</v>
      </c>
    </row>
    <row r="214" spans="2:8" s="37" customFormat="1" ht="57.75" customHeight="1">
      <c r="B214" s="9" t="s">
        <v>356</v>
      </c>
      <c r="C214" s="38" t="s">
        <v>634</v>
      </c>
      <c r="D214" s="34" t="s">
        <v>590</v>
      </c>
      <c r="E214" s="34" t="s">
        <v>663</v>
      </c>
      <c r="F214" s="39" t="s">
        <v>532</v>
      </c>
      <c r="G214" s="34"/>
      <c r="H214" s="311">
        <f>H215</f>
        <v>100</v>
      </c>
    </row>
    <row r="215" spans="2:8" s="37" customFormat="1" ht="31.5" customHeight="1">
      <c r="B215" s="18" t="s">
        <v>77</v>
      </c>
      <c r="C215" s="38" t="s">
        <v>634</v>
      </c>
      <c r="D215" s="34" t="s">
        <v>590</v>
      </c>
      <c r="E215" s="34" t="s">
        <v>663</v>
      </c>
      <c r="F215" s="39" t="s">
        <v>78</v>
      </c>
      <c r="G215" s="34"/>
      <c r="H215" s="311">
        <f>H216</f>
        <v>100</v>
      </c>
    </row>
    <row r="216" spans="2:8" s="37" customFormat="1" ht="33" customHeight="1">
      <c r="B216" s="6" t="s">
        <v>579</v>
      </c>
      <c r="C216" s="38" t="s">
        <v>634</v>
      </c>
      <c r="D216" s="34" t="s">
        <v>590</v>
      </c>
      <c r="E216" s="34" t="s">
        <v>663</v>
      </c>
      <c r="F216" s="39" t="s">
        <v>78</v>
      </c>
      <c r="G216" s="34" t="s">
        <v>6</v>
      </c>
      <c r="H216" s="311">
        <v>100</v>
      </c>
    </row>
    <row r="217" spans="2:8" s="37" customFormat="1" ht="42.75" customHeight="1">
      <c r="B217" s="11" t="s">
        <v>461</v>
      </c>
      <c r="C217" s="38" t="s">
        <v>634</v>
      </c>
      <c r="D217" s="34" t="s">
        <v>590</v>
      </c>
      <c r="E217" s="34" t="s">
        <v>663</v>
      </c>
      <c r="F217" s="94" t="s">
        <v>462</v>
      </c>
      <c r="G217" s="34"/>
      <c r="H217" s="311">
        <f>H218</f>
        <v>1334</v>
      </c>
    </row>
    <row r="218" spans="2:8" s="37" customFormat="1" ht="37.5" customHeight="1">
      <c r="B218" s="11" t="s">
        <v>480</v>
      </c>
      <c r="C218" s="38" t="s">
        <v>634</v>
      </c>
      <c r="D218" s="34" t="s">
        <v>590</v>
      </c>
      <c r="E218" s="34" t="s">
        <v>663</v>
      </c>
      <c r="F218" s="155" t="s">
        <v>689</v>
      </c>
      <c r="G218" s="34"/>
      <c r="H218" s="311">
        <f>H219</f>
        <v>1334</v>
      </c>
    </row>
    <row r="219" spans="2:8" s="37" customFormat="1" ht="39" customHeight="1">
      <c r="B219" s="6" t="s">
        <v>579</v>
      </c>
      <c r="C219" s="38" t="s">
        <v>634</v>
      </c>
      <c r="D219" s="34" t="s">
        <v>590</v>
      </c>
      <c r="E219" s="34" t="s">
        <v>663</v>
      </c>
      <c r="F219" s="155" t="s">
        <v>689</v>
      </c>
      <c r="G219" s="34" t="s">
        <v>6</v>
      </c>
      <c r="H219" s="311">
        <v>1334</v>
      </c>
    </row>
    <row r="220" spans="2:8" s="37" customFormat="1" ht="53.25" customHeight="1" hidden="1">
      <c r="B220" s="6" t="s">
        <v>92</v>
      </c>
      <c r="C220" s="38" t="s">
        <v>634</v>
      </c>
      <c r="D220" s="34" t="s">
        <v>590</v>
      </c>
      <c r="E220" s="34" t="s">
        <v>663</v>
      </c>
      <c r="F220" s="33" t="s">
        <v>93</v>
      </c>
      <c r="G220" s="34"/>
      <c r="H220" s="311">
        <f>H221</f>
        <v>0</v>
      </c>
    </row>
    <row r="221" spans="2:8" s="37" customFormat="1" ht="55.5" customHeight="1" hidden="1">
      <c r="B221" s="6" t="s">
        <v>357</v>
      </c>
      <c r="C221" s="38" t="s">
        <v>634</v>
      </c>
      <c r="D221" s="34" t="s">
        <v>590</v>
      </c>
      <c r="E221" s="34" t="s">
        <v>663</v>
      </c>
      <c r="F221" s="33" t="s">
        <v>94</v>
      </c>
      <c r="G221" s="34"/>
      <c r="H221" s="311">
        <f>H222</f>
        <v>0</v>
      </c>
    </row>
    <row r="222" spans="2:8" s="37" customFormat="1" ht="42.75" customHeight="1" hidden="1">
      <c r="B222" s="6" t="s">
        <v>358</v>
      </c>
      <c r="C222" s="38" t="s">
        <v>634</v>
      </c>
      <c r="D222" s="38" t="s">
        <v>590</v>
      </c>
      <c r="E222" s="38" t="s">
        <v>663</v>
      </c>
      <c r="F222" s="39" t="s">
        <v>95</v>
      </c>
      <c r="G222" s="38"/>
      <c r="H222" s="311">
        <f>H223</f>
        <v>0</v>
      </c>
    </row>
    <row r="223" spans="2:8" s="37" customFormat="1" ht="30" customHeight="1" hidden="1">
      <c r="B223" s="6" t="s">
        <v>579</v>
      </c>
      <c r="C223" s="38" t="s">
        <v>634</v>
      </c>
      <c r="D223" s="38" t="s">
        <v>590</v>
      </c>
      <c r="E223" s="38" t="s">
        <v>663</v>
      </c>
      <c r="F223" s="39" t="s">
        <v>95</v>
      </c>
      <c r="G223" s="38" t="s">
        <v>6</v>
      </c>
      <c r="H223" s="311">
        <f>287-287</f>
        <v>0</v>
      </c>
    </row>
    <row r="224" spans="1:221" s="37" customFormat="1" ht="48" customHeight="1">
      <c r="A224" s="86"/>
      <c r="B224" s="6" t="s">
        <v>157</v>
      </c>
      <c r="C224" s="34" t="s">
        <v>634</v>
      </c>
      <c r="D224" s="38" t="s">
        <v>590</v>
      </c>
      <c r="E224" s="38" t="s">
        <v>663</v>
      </c>
      <c r="F224" s="52" t="s">
        <v>546</v>
      </c>
      <c r="G224" s="34"/>
      <c r="H224" s="311">
        <f>H225+H228</f>
        <v>518</v>
      </c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  <c r="FK224" s="86"/>
      <c r="FL224" s="86"/>
      <c r="FM224" s="86"/>
      <c r="FN224" s="86"/>
      <c r="FO224" s="86"/>
      <c r="FP224" s="86"/>
      <c r="FQ224" s="86"/>
      <c r="FR224" s="86"/>
      <c r="FS224" s="86"/>
      <c r="FT224" s="86"/>
      <c r="FU224" s="86"/>
      <c r="FV224" s="86"/>
      <c r="FW224" s="86"/>
      <c r="FX224" s="86"/>
      <c r="FY224" s="86"/>
      <c r="FZ224" s="86"/>
      <c r="GA224" s="86"/>
      <c r="GB224" s="86"/>
      <c r="GC224" s="86"/>
      <c r="GD224" s="86"/>
      <c r="GE224" s="86"/>
      <c r="GF224" s="86"/>
      <c r="GG224" s="86"/>
      <c r="GH224" s="86"/>
      <c r="GI224" s="86"/>
      <c r="GJ224" s="86"/>
      <c r="GK224" s="86"/>
      <c r="GL224" s="86"/>
      <c r="GM224" s="86"/>
      <c r="GN224" s="86"/>
      <c r="GO224" s="86"/>
      <c r="GP224" s="86"/>
      <c r="GQ224" s="86"/>
      <c r="GR224" s="86"/>
      <c r="GS224" s="86"/>
      <c r="GT224" s="86"/>
      <c r="GU224" s="86"/>
      <c r="GV224" s="86"/>
      <c r="GW224" s="86"/>
      <c r="GX224" s="86"/>
      <c r="GY224" s="86"/>
      <c r="GZ224" s="86"/>
      <c r="HA224" s="86"/>
      <c r="HB224" s="86"/>
      <c r="HC224" s="86"/>
      <c r="HD224" s="86"/>
      <c r="HE224" s="86"/>
      <c r="HF224" s="86"/>
      <c r="HG224" s="86"/>
      <c r="HH224" s="86"/>
      <c r="HI224" s="86"/>
      <c r="HJ224" s="86"/>
      <c r="HK224" s="86"/>
      <c r="HL224" s="86"/>
      <c r="HM224" s="86"/>
    </row>
    <row r="225" spans="1:221" s="37" customFormat="1" ht="59.25" customHeight="1">
      <c r="A225" s="86"/>
      <c r="B225" s="9" t="s">
        <v>96</v>
      </c>
      <c r="C225" s="34" t="s">
        <v>634</v>
      </c>
      <c r="D225" s="38" t="s">
        <v>590</v>
      </c>
      <c r="E225" s="38" t="s">
        <v>663</v>
      </c>
      <c r="F225" s="52" t="s">
        <v>99</v>
      </c>
      <c r="G225" s="34"/>
      <c r="H225" s="311">
        <f>H226</f>
        <v>500</v>
      </c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  <c r="FS225" s="86"/>
      <c r="FT225" s="86"/>
      <c r="FU225" s="86"/>
      <c r="FV225" s="86"/>
      <c r="FW225" s="86"/>
      <c r="FX225" s="86"/>
      <c r="FY225" s="86"/>
      <c r="FZ225" s="86"/>
      <c r="GA225" s="86"/>
      <c r="GB225" s="86"/>
      <c r="GC225" s="86"/>
      <c r="GD225" s="86"/>
      <c r="GE225" s="86"/>
      <c r="GF225" s="86"/>
      <c r="GG225" s="86"/>
      <c r="GH225" s="86"/>
      <c r="GI225" s="86"/>
      <c r="GJ225" s="86"/>
      <c r="GK225" s="86"/>
      <c r="GL225" s="86"/>
      <c r="GM225" s="86"/>
      <c r="GN225" s="86"/>
      <c r="GO225" s="86"/>
      <c r="GP225" s="86"/>
      <c r="GQ225" s="86"/>
      <c r="GR225" s="86"/>
      <c r="GS225" s="86"/>
      <c r="GT225" s="86"/>
      <c r="GU225" s="86"/>
      <c r="GV225" s="86"/>
      <c r="GW225" s="86"/>
      <c r="GX225" s="86"/>
      <c r="GY225" s="86"/>
      <c r="GZ225" s="86"/>
      <c r="HA225" s="86"/>
      <c r="HB225" s="86"/>
      <c r="HC225" s="86"/>
      <c r="HD225" s="86"/>
      <c r="HE225" s="86"/>
      <c r="HF225" s="86"/>
      <c r="HG225" s="86"/>
      <c r="HH225" s="86"/>
      <c r="HI225" s="86"/>
      <c r="HJ225" s="86"/>
      <c r="HK225" s="86"/>
      <c r="HL225" s="86"/>
      <c r="HM225" s="86"/>
    </row>
    <row r="226" spans="1:221" s="37" customFormat="1" ht="36" customHeight="1">
      <c r="A226" s="86"/>
      <c r="B226" s="51" t="s">
        <v>434</v>
      </c>
      <c r="C226" s="34" t="s">
        <v>634</v>
      </c>
      <c r="D226" s="38" t="s">
        <v>590</v>
      </c>
      <c r="E226" s="38" t="s">
        <v>663</v>
      </c>
      <c r="F226" s="52" t="s">
        <v>117</v>
      </c>
      <c r="G226" s="34"/>
      <c r="H226" s="311">
        <f>H227</f>
        <v>500</v>
      </c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  <c r="FS226" s="86"/>
      <c r="FT226" s="86"/>
      <c r="FU226" s="86"/>
      <c r="FV226" s="86"/>
      <c r="FW226" s="86"/>
      <c r="FX226" s="86"/>
      <c r="FY226" s="86"/>
      <c r="FZ226" s="86"/>
      <c r="GA226" s="86"/>
      <c r="GB226" s="86"/>
      <c r="GC226" s="86"/>
      <c r="GD226" s="86"/>
      <c r="GE226" s="86"/>
      <c r="GF226" s="86"/>
      <c r="GG226" s="86"/>
      <c r="GH226" s="86"/>
      <c r="GI226" s="86"/>
      <c r="GJ226" s="86"/>
      <c r="GK226" s="86"/>
      <c r="GL226" s="86"/>
      <c r="GM226" s="86"/>
      <c r="GN226" s="86"/>
      <c r="GO226" s="86"/>
      <c r="GP226" s="86"/>
      <c r="GQ226" s="86"/>
      <c r="GR226" s="86"/>
      <c r="GS226" s="86"/>
      <c r="GT226" s="86"/>
      <c r="GU226" s="86"/>
      <c r="GV226" s="86"/>
      <c r="GW226" s="86"/>
      <c r="GX226" s="86"/>
      <c r="GY226" s="86"/>
      <c r="GZ226" s="86"/>
      <c r="HA226" s="86"/>
      <c r="HB226" s="86"/>
      <c r="HC226" s="86"/>
      <c r="HD226" s="86"/>
      <c r="HE226" s="86"/>
      <c r="HF226" s="86"/>
      <c r="HG226" s="86"/>
      <c r="HH226" s="86"/>
      <c r="HI226" s="86"/>
      <c r="HJ226" s="86"/>
      <c r="HK226" s="86"/>
      <c r="HL226" s="86"/>
      <c r="HM226" s="86"/>
    </row>
    <row r="227" spans="1:221" s="37" customFormat="1" ht="29.25" customHeight="1">
      <c r="A227" s="86"/>
      <c r="B227" s="6" t="s">
        <v>579</v>
      </c>
      <c r="C227" s="34" t="s">
        <v>634</v>
      </c>
      <c r="D227" s="38" t="s">
        <v>590</v>
      </c>
      <c r="E227" s="38" t="s">
        <v>663</v>
      </c>
      <c r="F227" s="52" t="s">
        <v>117</v>
      </c>
      <c r="G227" s="34" t="s">
        <v>6</v>
      </c>
      <c r="H227" s="311">
        <v>500</v>
      </c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  <c r="FS227" s="86"/>
      <c r="FT227" s="86"/>
      <c r="FU227" s="86"/>
      <c r="FV227" s="86"/>
      <c r="FW227" s="86"/>
      <c r="FX227" s="86"/>
      <c r="FY227" s="86"/>
      <c r="FZ227" s="86"/>
      <c r="GA227" s="86"/>
      <c r="GB227" s="86"/>
      <c r="GC227" s="86"/>
      <c r="GD227" s="86"/>
      <c r="GE227" s="86"/>
      <c r="GF227" s="86"/>
      <c r="GG227" s="86"/>
      <c r="GH227" s="86"/>
      <c r="GI227" s="86"/>
      <c r="GJ227" s="86"/>
      <c r="GK227" s="86"/>
      <c r="GL227" s="86"/>
      <c r="GM227" s="86"/>
      <c r="GN227" s="86"/>
      <c r="GO227" s="86"/>
      <c r="GP227" s="86"/>
      <c r="GQ227" s="86"/>
      <c r="GR227" s="86"/>
      <c r="GS227" s="86"/>
      <c r="GT227" s="86"/>
      <c r="GU227" s="86"/>
      <c r="GV227" s="86"/>
      <c r="GW227" s="86"/>
      <c r="GX227" s="86"/>
      <c r="GY227" s="86"/>
      <c r="GZ227" s="86"/>
      <c r="HA227" s="86"/>
      <c r="HB227" s="86"/>
      <c r="HC227" s="86"/>
      <c r="HD227" s="86"/>
      <c r="HE227" s="86"/>
      <c r="HF227" s="86"/>
      <c r="HG227" s="86"/>
      <c r="HH227" s="86"/>
      <c r="HI227" s="86"/>
      <c r="HJ227" s="86"/>
      <c r="HK227" s="86"/>
      <c r="HL227" s="86"/>
      <c r="HM227" s="86"/>
    </row>
    <row r="228" spans="1:221" ht="32.25" customHeight="1">
      <c r="A228" s="69"/>
      <c r="B228" s="11" t="s">
        <v>289</v>
      </c>
      <c r="C228" s="45" t="s">
        <v>634</v>
      </c>
      <c r="D228" s="45" t="s">
        <v>590</v>
      </c>
      <c r="E228" s="45" t="s">
        <v>663</v>
      </c>
      <c r="F228" s="65" t="s">
        <v>367</v>
      </c>
      <c r="G228" s="45"/>
      <c r="H228" s="315">
        <f>H229</f>
        <v>18</v>
      </c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</row>
    <row r="229" spans="1:221" ht="16.5" customHeight="1">
      <c r="A229" s="69"/>
      <c r="B229" s="11" t="s">
        <v>435</v>
      </c>
      <c r="C229" s="45" t="s">
        <v>634</v>
      </c>
      <c r="D229" s="45" t="s">
        <v>590</v>
      </c>
      <c r="E229" s="45" t="s">
        <v>663</v>
      </c>
      <c r="F229" s="65" t="s">
        <v>290</v>
      </c>
      <c r="G229" s="45"/>
      <c r="H229" s="315">
        <f>H230</f>
        <v>18</v>
      </c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</row>
    <row r="230" spans="1:221" ht="37.5" customHeight="1">
      <c r="A230" s="69"/>
      <c r="B230" s="6" t="s">
        <v>579</v>
      </c>
      <c r="C230" s="45" t="s">
        <v>634</v>
      </c>
      <c r="D230" s="43" t="s">
        <v>590</v>
      </c>
      <c r="E230" s="43" t="s">
        <v>663</v>
      </c>
      <c r="F230" s="55" t="s">
        <v>290</v>
      </c>
      <c r="G230" s="45" t="s">
        <v>6</v>
      </c>
      <c r="H230" s="315">
        <v>18</v>
      </c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</row>
    <row r="231" spans="2:8" s="37" customFormat="1" ht="33" customHeight="1">
      <c r="B231" s="50" t="s">
        <v>669</v>
      </c>
      <c r="C231" s="38" t="s">
        <v>634</v>
      </c>
      <c r="D231" s="34" t="s">
        <v>592</v>
      </c>
      <c r="E231" s="34"/>
      <c r="F231" s="33"/>
      <c r="G231" s="33"/>
      <c r="H231" s="311">
        <f>H232+H236</f>
        <v>1479.9</v>
      </c>
    </row>
    <row r="232" spans="2:8" s="37" customFormat="1" ht="45" customHeight="1">
      <c r="B232" s="50" t="s">
        <v>659</v>
      </c>
      <c r="C232" s="38" t="s">
        <v>634</v>
      </c>
      <c r="D232" s="34" t="s">
        <v>592</v>
      </c>
      <c r="E232" s="34" t="s">
        <v>605</v>
      </c>
      <c r="F232" s="33"/>
      <c r="G232" s="34"/>
      <c r="H232" s="311">
        <f>H233</f>
        <v>1432.5</v>
      </c>
    </row>
    <row r="233" spans="2:8" s="37" customFormat="1" ht="21" customHeight="1">
      <c r="B233" s="6" t="s">
        <v>436</v>
      </c>
      <c r="C233" s="38" t="s">
        <v>634</v>
      </c>
      <c r="D233" s="38" t="s">
        <v>592</v>
      </c>
      <c r="E233" s="46" t="s">
        <v>605</v>
      </c>
      <c r="F233" s="31" t="s">
        <v>177</v>
      </c>
      <c r="G233" s="34"/>
      <c r="H233" s="311">
        <f>H234+H235</f>
        <v>1432.5</v>
      </c>
    </row>
    <row r="234" spans="2:8" s="37" customFormat="1" ht="22.5" customHeight="1">
      <c r="B234" s="50" t="s">
        <v>91</v>
      </c>
      <c r="C234" s="38" t="s">
        <v>634</v>
      </c>
      <c r="D234" s="38" t="s">
        <v>592</v>
      </c>
      <c r="E234" s="46" t="s">
        <v>605</v>
      </c>
      <c r="F234" s="31" t="s">
        <v>177</v>
      </c>
      <c r="G234" s="34" t="s">
        <v>178</v>
      </c>
      <c r="H234" s="311">
        <f>1057.2-50+320.7</f>
        <v>1327.9</v>
      </c>
    </row>
    <row r="235" spans="2:8" s="37" customFormat="1" ht="33.75" customHeight="1">
      <c r="B235" s="6" t="s">
        <v>579</v>
      </c>
      <c r="C235" s="38" t="s">
        <v>634</v>
      </c>
      <c r="D235" s="38" t="s">
        <v>592</v>
      </c>
      <c r="E235" s="46" t="s">
        <v>605</v>
      </c>
      <c r="F235" s="31" t="s">
        <v>177</v>
      </c>
      <c r="G235" s="34" t="s">
        <v>6</v>
      </c>
      <c r="H235" s="311">
        <v>104.6</v>
      </c>
    </row>
    <row r="236" spans="2:8" s="37" customFormat="1" ht="38.25" customHeight="1">
      <c r="B236" s="19" t="s">
        <v>677</v>
      </c>
      <c r="C236" s="38" t="s">
        <v>634</v>
      </c>
      <c r="D236" s="38" t="s">
        <v>592</v>
      </c>
      <c r="E236" s="38" t="s">
        <v>678</v>
      </c>
      <c r="F236" s="39"/>
      <c r="G236" s="38"/>
      <c r="H236" s="289">
        <f>H237</f>
        <v>47.4</v>
      </c>
    </row>
    <row r="237" spans="2:8" s="37" customFormat="1" ht="46.5" customHeight="1">
      <c r="B237" s="50" t="s">
        <v>156</v>
      </c>
      <c r="C237" s="38" t="s">
        <v>634</v>
      </c>
      <c r="D237" s="38" t="s">
        <v>592</v>
      </c>
      <c r="E237" s="38" t="s">
        <v>678</v>
      </c>
      <c r="F237" s="39" t="s">
        <v>200</v>
      </c>
      <c r="G237" s="34"/>
      <c r="H237" s="289">
        <f>H238</f>
        <v>47.4</v>
      </c>
    </row>
    <row r="238" spans="2:8" s="37" customFormat="1" ht="28.5" customHeight="1">
      <c r="B238" s="203" t="s">
        <v>337</v>
      </c>
      <c r="C238" s="38" t="s">
        <v>634</v>
      </c>
      <c r="D238" s="38" t="s">
        <v>592</v>
      </c>
      <c r="E238" s="38" t="s">
        <v>678</v>
      </c>
      <c r="F238" s="39" t="s">
        <v>539</v>
      </c>
      <c r="G238" s="34"/>
      <c r="H238" s="289">
        <f>H239+H242</f>
        <v>47.4</v>
      </c>
    </row>
    <row r="239" spans="2:8" s="37" customFormat="1" ht="33" customHeight="1" hidden="1">
      <c r="B239" s="50" t="s">
        <v>359</v>
      </c>
      <c r="C239" s="38" t="s">
        <v>634</v>
      </c>
      <c r="D239" s="38" t="s">
        <v>592</v>
      </c>
      <c r="E239" s="38" t="s">
        <v>678</v>
      </c>
      <c r="F239" s="39" t="s">
        <v>82</v>
      </c>
      <c r="G239" s="34"/>
      <c r="H239" s="289">
        <f>H240</f>
        <v>0</v>
      </c>
    </row>
    <row r="240" spans="2:8" s="37" customFormat="1" ht="34.5" customHeight="1" hidden="1">
      <c r="B240" s="18" t="s">
        <v>205</v>
      </c>
      <c r="C240" s="38" t="s">
        <v>634</v>
      </c>
      <c r="D240" s="38" t="s">
        <v>592</v>
      </c>
      <c r="E240" s="38" t="s">
        <v>678</v>
      </c>
      <c r="F240" s="39" t="s">
        <v>206</v>
      </c>
      <c r="G240" s="34"/>
      <c r="H240" s="289">
        <f>H241</f>
        <v>0</v>
      </c>
    </row>
    <row r="241" spans="2:8" s="37" customFormat="1" ht="33" customHeight="1" hidden="1">
      <c r="B241" s="6" t="s">
        <v>579</v>
      </c>
      <c r="C241" s="38" t="s">
        <v>634</v>
      </c>
      <c r="D241" s="38" t="s">
        <v>592</v>
      </c>
      <c r="E241" s="38" t="s">
        <v>678</v>
      </c>
      <c r="F241" s="39" t="s">
        <v>206</v>
      </c>
      <c r="G241" s="34" t="s">
        <v>6</v>
      </c>
      <c r="H241" s="289">
        <f>50-50</f>
        <v>0</v>
      </c>
    </row>
    <row r="242" spans="2:8" s="37" customFormat="1" ht="58.5" customHeight="1">
      <c r="B242" s="9" t="s">
        <v>360</v>
      </c>
      <c r="C242" s="34" t="s">
        <v>634</v>
      </c>
      <c r="D242" s="34" t="s">
        <v>592</v>
      </c>
      <c r="E242" s="34" t="s">
        <v>678</v>
      </c>
      <c r="F242" s="39" t="s">
        <v>544</v>
      </c>
      <c r="G242" s="34"/>
      <c r="H242" s="289">
        <f>H243</f>
        <v>47.4</v>
      </c>
    </row>
    <row r="243" spans="2:8" s="37" customFormat="1" ht="42" customHeight="1">
      <c r="B243" s="9" t="s">
        <v>83</v>
      </c>
      <c r="C243" s="34" t="s">
        <v>634</v>
      </c>
      <c r="D243" s="34" t="s">
        <v>592</v>
      </c>
      <c r="E243" s="34" t="s">
        <v>678</v>
      </c>
      <c r="F243" s="39" t="s">
        <v>196</v>
      </c>
      <c r="G243" s="34"/>
      <c r="H243" s="289">
        <f>H244</f>
        <v>47.4</v>
      </c>
    </row>
    <row r="244" spans="2:8" s="37" customFormat="1" ht="28.5" customHeight="1">
      <c r="B244" s="6" t="s">
        <v>579</v>
      </c>
      <c r="C244" s="34" t="s">
        <v>634</v>
      </c>
      <c r="D244" s="34" t="s">
        <v>592</v>
      </c>
      <c r="E244" s="34" t="s">
        <v>678</v>
      </c>
      <c r="F244" s="39" t="s">
        <v>196</v>
      </c>
      <c r="G244" s="34" t="s">
        <v>6</v>
      </c>
      <c r="H244" s="289">
        <v>47.4</v>
      </c>
    </row>
    <row r="245" spans="2:8" s="37" customFormat="1" ht="18" customHeight="1">
      <c r="B245" s="50" t="s">
        <v>656</v>
      </c>
      <c r="C245" s="38" t="s">
        <v>634</v>
      </c>
      <c r="D245" s="38" t="s">
        <v>603</v>
      </c>
      <c r="E245" s="38"/>
      <c r="F245" s="33"/>
      <c r="G245" s="34"/>
      <c r="H245" s="289">
        <f>H257+H246+H251</f>
        <v>390.8</v>
      </c>
    </row>
    <row r="246" spans="2:8" s="37" customFormat="1" ht="23.25" customHeight="1" hidden="1">
      <c r="B246" s="9" t="s">
        <v>230</v>
      </c>
      <c r="C246" s="38" t="s">
        <v>634</v>
      </c>
      <c r="D246" s="38" t="s">
        <v>603</v>
      </c>
      <c r="E246" s="38" t="s">
        <v>593</v>
      </c>
      <c r="F246" s="33"/>
      <c r="G246" s="34"/>
      <c r="H246" s="289">
        <f>H247</f>
        <v>0</v>
      </c>
    </row>
    <row r="247" spans="2:8" s="37" customFormat="1" ht="52.5" customHeight="1" hidden="1">
      <c r="B247" s="6" t="s">
        <v>100</v>
      </c>
      <c r="C247" s="38" t="s">
        <v>634</v>
      </c>
      <c r="D247" s="38" t="s">
        <v>603</v>
      </c>
      <c r="E247" s="38" t="s">
        <v>593</v>
      </c>
      <c r="F247" s="39" t="s">
        <v>101</v>
      </c>
      <c r="G247" s="34"/>
      <c r="H247" s="289">
        <f>H248</f>
        <v>0</v>
      </c>
    </row>
    <row r="248" spans="2:8" s="37" customFormat="1" ht="36" customHeight="1" hidden="1">
      <c r="B248" s="9" t="s">
        <v>143</v>
      </c>
      <c r="C248" s="38" t="s">
        <v>634</v>
      </c>
      <c r="D248" s="38" t="s">
        <v>603</v>
      </c>
      <c r="E248" s="38" t="s">
        <v>593</v>
      </c>
      <c r="F248" s="39" t="s">
        <v>101</v>
      </c>
      <c r="G248" s="34"/>
      <c r="H248" s="317">
        <f>H249</f>
        <v>0</v>
      </c>
    </row>
    <row r="249" spans="2:8" s="37" customFormat="1" ht="30" customHeight="1" hidden="1">
      <c r="B249" s="9" t="s">
        <v>617</v>
      </c>
      <c r="C249" s="38" t="s">
        <v>634</v>
      </c>
      <c r="D249" s="38" t="s">
        <v>603</v>
      </c>
      <c r="E249" s="38" t="s">
        <v>593</v>
      </c>
      <c r="F249" s="61" t="s">
        <v>102</v>
      </c>
      <c r="G249" s="34"/>
      <c r="H249" s="317">
        <f>H250</f>
        <v>0</v>
      </c>
    </row>
    <row r="250" spans="2:8" s="37" customFormat="1" ht="30" customHeight="1" hidden="1">
      <c r="B250" s="6" t="s">
        <v>579</v>
      </c>
      <c r="C250" s="38" t="s">
        <v>634</v>
      </c>
      <c r="D250" s="38" t="s">
        <v>603</v>
      </c>
      <c r="E250" s="38" t="s">
        <v>593</v>
      </c>
      <c r="F250" s="61" t="s">
        <v>102</v>
      </c>
      <c r="G250" s="34" t="s">
        <v>6</v>
      </c>
      <c r="H250" s="317">
        <f>73.8-73.8</f>
        <v>0</v>
      </c>
    </row>
    <row r="251" spans="2:8" s="37" customFormat="1" ht="21" customHeight="1">
      <c r="B251" s="50" t="s">
        <v>679</v>
      </c>
      <c r="C251" s="38" t="s">
        <v>634</v>
      </c>
      <c r="D251" s="38" t="s">
        <v>603</v>
      </c>
      <c r="E251" s="38" t="s">
        <v>605</v>
      </c>
      <c r="F251" s="61"/>
      <c r="G251" s="34"/>
      <c r="H251" s="317">
        <f>H252+H255</f>
        <v>67.8</v>
      </c>
    </row>
    <row r="252" spans="2:8" s="37" customFormat="1" ht="46.5" customHeight="1">
      <c r="B252" s="6" t="s">
        <v>276</v>
      </c>
      <c r="C252" s="38" t="s">
        <v>634</v>
      </c>
      <c r="D252" s="38" t="s">
        <v>603</v>
      </c>
      <c r="E252" s="38" t="s">
        <v>605</v>
      </c>
      <c r="F252" s="40" t="s">
        <v>516</v>
      </c>
      <c r="G252" s="34"/>
      <c r="H252" s="317">
        <f>H253</f>
        <v>67.8</v>
      </c>
    </row>
    <row r="253" spans="2:8" s="37" customFormat="1" ht="44.25" customHeight="1">
      <c r="B253" s="13" t="s">
        <v>361</v>
      </c>
      <c r="C253" s="43" t="s">
        <v>634</v>
      </c>
      <c r="D253" s="43" t="s">
        <v>603</v>
      </c>
      <c r="E253" s="43" t="s">
        <v>605</v>
      </c>
      <c r="F253" s="66" t="s">
        <v>494</v>
      </c>
      <c r="G253" s="34"/>
      <c r="H253" s="317">
        <f>H254</f>
        <v>67.8</v>
      </c>
    </row>
    <row r="254" spans="2:8" s="37" customFormat="1" ht="33" customHeight="1">
      <c r="B254" s="6" t="s">
        <v>579</v>
      </c>
      <c r="C254" s="38" t="s">
        <v>634</v>
      </c>
      <c r="D254" s="38" t="s">
        <v>603</v>
      </c>
      <c r="E254" s="38" t="s">
        <v>605</v>
      </c>
      <c r="F254" s="66" t="s">
        <v>494</v>
      </c>
      <c r="G254" s="34" t="s">
        <v>6</v>
      </c>
      <c r="H254" s="317">
        <v>67.8</v>
      </c>
    </row>
    <row r="255" spans="2:8" s="37" customFormat="1" ht="33" customHeight="1" hidden="1">
      <c r="B255" s="6" t="s">
        <v>507</v>
      </c>
      <c r="C255" s="38" t="s">
        <v>634</v>
      </c>
      <c r="D255" s="38" t="s">
        <v>603</v>
      </c>
      <c r="E255" s="38" t="s">
        <v>605</v>
      </c>
      <c r="F255" s="61" t="s">
        <v>508</v>
      </c>
      <c r="G255" s="34"/>
      <c r="H255" s="317">
        <f>H256</f>
        <v>0</v>
      </c>
    </row>
    <row r="256" spans="2:8" s="37" customFormat="1" ht="33" customHeight="1" hidden="1">
      <c r="B256" s="6" t="s">
        <v>574</v>
      </c>
      <c r="C256" s="38" t="s">
        <v>634</v>
      </c>
      <c r="D256" s="38" t="s">
        <v>603</v>
      </c>
      <c r="E256" s="38" t="s">
        <v>605</v>
      </c>
      <c r="F256" s="61" t="s">
        <v>508</v>
      </c>
      <c r="G256" s="34" t="s">
        <v>6</v>
      </c>
      <c r="H256" s="317">
        <v>0</v>
      </c>
    </row>
    <row r="257" spans="2:8" s="37" customFormat="1" ht="23.25" customHeight="1">
      <c r="B257" s="50" t="s">
        <v>631</v>
      </c>
      <c r="C257" s="38" t="s">
        <v>634</v>
      </c>
      <c r="D257" s="38" t="s">
        <v>603</v>
      </c>
      <c r="E257" s="38" t="s">
        <v>596</v>
      </c>
      <c r="F257" s="33"/>
      <c r="G257" s="34"/>
      <c r="H257" s="289">
        <f>H258+H261</f>
        <v>323</v>
      </c>
    </row>
    <row r="258" spans="2:8" s="37" customFormat="1" ht="40.5" customHeight="1" hidden="1">
      <c r="B258" s="6" t="s">
        <v>522</v>
      </c>
      <c r="C258" s="38" t="s">
        <v>634</v>
      </c>
      <c r="D258" s="38" t="s">
        <v>603</v>
      </c>
      <c r="E258" s="38" t="s">
        <v>596</v>
      </c>
      <c r="F258" s="39" t="s">
        <v>524</v>
      </c>
      <c r="G258" s="34"/>
      <c r="H258" s="289">
        <f>H259</f>
        <v>0</v>
      </c>
    </row>
    <row r="259" spans="2:8" s="37" customFormat="1" ht="49.5" customHeight="1" hidden="1">
      <c r="B259" s="18" t="s">
        <v>688</v>
      </c>
      <c r="C259" s="38" t="s">
        <v>634</v>
      </c>
      <c r="D259" s="38" t="s">
        <v>603</v>
      </c>
      <c r="E259" s="38" t="s">
        <v>596</v>
      </c>
      <c r="F259" s="39" t="s">
        <v>525</v>
      </c>
      <c r="G259" s="34"/>
      <c r="H259" s="289">
        <f>H260</f>
        <v>0</v>
      </c>
    </row>
    <row r="260" spans="2:8" s="37" customFormat="1" ht="35.25" customHeight="1" hidden="1">
      <c r="B260" s="6" t="s">
        <v>574</v>
      </c>
      <c r="C260" s="38" t="s">
        <v>634</v>
      </c>
      <c r="D260" s="38" t="s">
        <v>603</v>
      </c>
      <c r="E260" s="38" t="s">
        <v>596</v>
      </c>
      <c r="F260" s="39" t="s">
        <v>526</v>
      </c>
      <c r="G260" s="34" t="s">
        <v>6</v>
      </c>
      <c r="H260" s="289">
        <f>70-70</f>
        <v>0</v>
      </c>
    </row>
    <row r="261" spans="2:8" s="37" customFormat="1" ht="54.75" customHeight="1">
      <c r="B261" s="51" t="s">
        <v>195</v>
      </c>
      <c r="C261" s="38" t="s">
        <v>634</v>
      </c>
      <c r="D261" s="38" t="s">
        <v>603</v>
      </c>
      <c r="E261" s="38" t="s">
        <v>596</v>
      </c>
      <c r="F261" s="39"/>
      <c r="G261" s="34"/>
      <c r="H261" s="289">
        <f>H262</f>
        <v>323</v>
      </c>
    </row>
    <row r="262" spans="2:8" s="37" customFormat="1" ht="39.75" customHeight="1">
      <c r="B262" s="11" t="s">
        <v>451</v>
      </c>
      <c r="C262" s="43" t="s">
        <v>634</v>
      </c>
      <c r="D262" s="43" t="s">
        <v>603</v>
      </c>
      <c r="E262" s="43" t="s">
        <v>596</v>
      </c>
      <c r="F262" s="54" t="s">
        <v>121</v>
      </c>
      <c r="G262" s="34"/>
      <c r="H262" s="289">
        <f>H263</f>
        <v>323</v>
      </c>
    </row>
    <row r="263" spans="2:8" s="37" customFormat="1" ht="51" customHeight="1">
      <c r="B263" s="11" t="s">
        <v>122</v>
      </c>
      <c r="C263" s="43" t="s">
        <v>634</v>
      </c>
      <c r="D263" s="43" t="s">
        <v>603</v>
      </c>
      <c r="E263" s="43" t="s">
        <v>596</v>
      </c>
      <c r="F263" s="54" t="s">
        <v>121</v>
      </c>
      <c r="G263" s="34" t="s">
        <v>123</v>
      </c>
      <c r="H263" s="289">
        <v>323</v>
      </c>
    </row>
    <row r="264" spans="2:8" s="37" customFormat="1" ht="21.75" customHeight="1">
      <c r="B264" s="9" t="s">
        <v>391</v>
      </c>
      <c r="C264" s="38" t="s">
        <v>634</v>
      </c>
      <c r="D264" s="38" t="s">
        <v>593</v>
      </c>
      <c r="E264" s="38"/>
      <c r="F264" s="39"/>
      <c r="G264" s="34"/>
      <c r="H264" s="289">
        <f>H265+H275</f>
        <v>2851</v>
      </c>
    </row>
    <row r="265" spans="2:8" s="37" customFormat="1" ht="17.25" customHeight="1">
      <c r="B265" s="9" t="s">
        <v>231</v>
      </c>
      <c r="C265" s="38" t="s">
        <v>634</v>
      </c>
      <c r="D265" s="38" t="s">
        <v>593</v>
      </c>
      <c r="E265" s="38" t="s">
        <v>595</v>
      </c>
      <c r="F265" s="39"/>
      <c r="G265" s="34"/>
      <c r="H265" s="289">
        <f>H266+H273</f>
        <v>1517</v>
      </c>
    </row>
    <row r="266" spans="2:8" s="37" customFormat="1" ht="49.5" customHeight="1">
      <c r="B266" s="82" t="s">
        <v>527</v>
      </c>
      <c r="C266" s="38" t="s">
        <v>634</v>
      </c>
      <c r="D266" s="38" t="s">
        <v>593</v>
      </c>
      <c r="E266" s="38" t="s">
        <v>595</v>
      </c>
      <c r="F266" s="33" t="s">
        <v>528</v>
      </c>
      <c r="G266" s="34"/>
      <c r="H266" s="289">
        <f>H267+H270</f>
        <v>1500</v>
      </c>
    </row>
    <row r="267" spans="2:8" s="37" customFormat="1" ht="47.25" customHeight="1">
      <c r="B267" s="50" t="s">
        <v>105</v>
      </c>
      <c r="C267" s="38" t="s">
        <v>634</v>
      </c>
      <c r="D267" s="38" t="s">
        <v>593</v>
      </c>
      <c r="E267" s="38" t="s">
        <v>595</v>
      </c>
      <c r="F267" s="33" t="s">
        <v>529</v>
      </c>
      <c r="G267" s="34"/>
      <c r="H267" s="289">
        <f>H268</f>
        <v>1500</v>
      </c>
    </row>
    <row r="268" spans="2:8" s="37" customFormat="1" ht="35.25" customHeight="1">
      <c r="B268" s="50" t="s">
        <v>104</v>
      </c>
      <c r="C268" s="38" t="s">
        <v>634</v>
      </c>
      <c r="D268" s="38" t="s">
        <v>593</v>
      </c>
      <c r="E268" s="38" t="s">
        <v>595</v>
      </c>
      <c r="F268" s="33" t="s">
        <v>533</v>
      </c>
      <c r="G268" s="34"/>
      <c r="H268" s="289">
        <f>H269</f>
        <v>1500</v>
      </c>
    </row>
    <row r="269" spans="2:8" s="37" customFormat="1" ht="31.5" customHeight="1">
      <c r="B269" s="6" t="s">
        <v>579</v>
      </c>
      <c r="C269" s="38" t="s">
        <v>634</v>
      </c>
      <c r="D269" s="38" t="s">
        <v>593</v>
      </c>
      <c r="E269" s="38" t="s">
        <v>595</v>
      </c>
      <c r="F269" s="33" t="s">
        <v>533</v>
      </c>
      <c r="G269" s="34" t="s">
        <v>6</v>
      </c>
      <c r="H269" s="289">
        <v>1500</v>
      </c>
    </row>
    <row r="270" spans="2:8" s="37" customFormat="1" ht="39" customHeight="1" hidden="1">
      <c r="B270" s="9" t="s">
        <v>362</v>
      </c>
      <c r="C270" s="38" t="s">
        <v>634</v>
      </c>
      <c r="D270" s="38" t="s">
        <v>593</v>
      </c>
      <c r="E270" s="38" t="s">
        <v>595</v>
      </c>
      <c r="F270" s="33" t="s">
        <v>534</v>
      </c>
      <c r="G270" s="34"/>
      <c r="H270" s="289">
        <f>H271</f>
        <v>0</v>
      </c>
    </row>
    <row r="271" spans="2:8" s="37" customFormat="1" ht="31.5" customHeight="1" hidden="1">
      <c r="B271" s="50" t="s">
        <v>106</v>
      </c>
      <c r="C271" s="38" t="s">
        <v>634</v>
      </c>
      <c r="D271" s="38" t="s">
        <v>593</v>
      </c>
      <c r="E271" s="38" t="s">
        <v>595</v>
      </c>
      <c r="F271" s="33" t="s">
        <v>535</v>
      </c>
      <c r="G271" s="34"/>
      <c r="H271" s="289">
        <f>H272</f>
        <v>0</v>
      </c>
    </row>
    <row r="272" spans="2:8" s="37" customFormat="1" ht="33" customHeight="1" hidden="1">
      <c r="B272" s="6" t="s">
        <v>579</v>
      </c>
      <c r="C272" s="38" t="s">
        <v>634</v>
      </c>
      <c r="D272" s="38" t="s">
        <v>593</v>
      </c>
      <c r="E272" s="38" t="s">
        <v>595</v>
      </c>
      <c r="F272" s="33" t="s">
        <v>535</v>
      </c>
      <c r="G272" s="34" t="s">
        <v>6</v>
      </c>
      <c r="H272" s="289">
        <f>110+820-680-110-75-65</f>
        <v>0</v>
      </c>
    </row>
    <row r="273" spans="2:8" s="37" customFormat="1" ht="25.5" customHeight="1">
      <c r="B273" s="6" t="s">
        <v>700</v>
      </c>
      <c r="C273" s="38" t="s">
        <v>634</v>
      </c>
      <c r="D273" s="34" t="s">
        <v>593</v>
      </c>
      <c r="E273" s="38" t="s">
        <v>595</v>
      </c>
      <c r="F273" s="31" t="s">
        <v>616</v>
      </c>
      <c r="G273" s="33"/>
      <c r="H273" s="289">
        <f>H274</f>
        <v>17</v>
      </c>
    </row>
    <row r="274" spans="2:8" s="37" customFormat="1" ht="33" customHeight="1">
      <c r="B274" s="19" t="s">
        <v>10</v>
      </c>
      <c r="C274" s="38" t="s">
        <v>634</v>
      </c>
      <c r="D274" s="34" t="s">
        <v>593</v>
      </c>
      <c r="E274" s="38" t="s">
        <v>595</v>
      </c>
      <c r="F274" s="31" t="s">
        <v>616</v>
      </c>
      <c r="G274" s="33">
        <v>240</v>
      </c>
      <c r="H274" s="289">
        <v>17</v>
      </c>
    </row>
    <row r="275" spans="2:8" s="37" customFormat="1" ht="15.75" customHeight="1">
      <c r="B275" s="6" t="s">
        <v>456</v>
      </c>
      <c r="C275" s="38" t="s">
        <v>634</v>
      </c>
      <c r="D275" s="38" t="s">
        <v>593</v>
      </c>
      <c r="E275" s="38" t="s">
        <v>592</v>
      </c>
      <c r="F275" s="33"/>
      <c r="G275" s="34"/>
      <c r="H275" s="289">
        <f>H276</f>
        <v>1334</v>
      </c>
    </row>
    <row r="276" spans="2:8" s="37" customFormat="1" ht="48" customHeight="1">
      <c r="B276" s="6" t="s">
        <v>459</v>
      </c>
      <c r="C276" s="38" t="s">
        <v>634</v>
      </c>
      <c r="D276" s="38" t="s">
        <v>593</v>
      </c>
      <c r="E276" s="38" t="s">
        <v>592</v>
      </c>
      <c r="F276" s="33" t="s">
        <v>460</v>
      </c>
      <c r="G276" s="34"/>
      <c r="H276" s="289">
        <f>H277+H280</f>
        <v>1334</v>
      </c>
    </row>
    <row r="277" spans="2:8" s="37" customFormat="1" ht="36.75" customHeight="1">
      <c r="B277" s="6" t="s">
        <v>468</v>
      </c>
      <c r="C277" s="38" t="s">
        <v>634</v>
      </c>
      <c r="D277" s="38" t="s">
        <v>593</v>
      </c>
      <c r="E277" s="38" t="s">
        <v>592</v>
      </c>
      <c r="F277" s="33" t="s">
        <v>471</v>
      </c>
      <c r="G277" s="34"/>
      <c r="H277" s="289">
        <f>H278</f>
        <v>664.8</v>
      </c>
    </row>
    <row r="278" spans="2:8" s="37" customFormat="1" ht="74.25" customHeight="1">
      <c r="B278" s="6" t="s">
        <v>458</v>
      </c>
      <c r="C278" s="38" t="s">
        <v>634</v>
      </c>
      <c r="D278" s="38" t="s">
        <v>593</v>
      </c>
      <c r="E278" s="38" t="s">
        <v>592</v>
      </c>
      <c r="F278" s="33" t="s">
        <v>470</v>
      </c>
      <c r="G278" s="34"/>
      <c r="H278" s="289">
        <f>H279</f>
        <v>664.8</v>
      </c>
    </row>
    <row r="279" spans="2:8" s="37" customFormat="1" ht="30.75" customHeight="1">
      <c r="B279" s="6" t="s">
        <v>579</v>
      </c>
      <c r="C279" s="38" t="s">
        <v>634</v>
      </c>
      <c r="D279" s="38" t="s">
        <v>593</v>
      </c>
      <c r="E279" s="38" t="s">
        <v>592</v>
      </c>
      <c r="F279" s="33" t="s">
        <v>470</v>
      </c>
      <c r="G279" s="34" t="s">
        <v>6</v>
      </c>
      <c r="H279" s="289">
        <v>664.8</v>
      </c>
    </row>
    <row r="280" spans="2:8" s="37" customFormat="1" ht="48.75" customHeight="1">
      <c r="B280" s="6" t="s">
        <v>469</v>
      </c>
      <c r="C280" s="38" t="s">
        <v>634</v>
      </c>
      <c r="D280" s="38" t="s">
        <v>593</v>
      </c>
      <c r="E280" s="38" t="s">
        <v>592</v>
      </c>
      <c r="F280" s="33" t="s">
        <v>472</v>
      </c>
      <c r="G280" s="34"/>
      <c r="H280" s="289">
        <f>H281</f>
        <v>669.2</v>
      </c>
    </row>
    <row r="281" spans="2:8" s="37" customFormat="1" ht="73.5" customHeight="1">
      <c r="B281" s="6" t="s">
        <v>458</v>
      </c>
      <c r="C281" s="38" t="s">
        <v>634</v>
      </c>
      <c r="D281" s="38" t="s">
        <v>593</v>
      </c>
      <c r="E281" s="38" t="s">
        <v>592</v>
      </c>
      <c r="F281" s="33" t="s">
        <v>473</v>
      </c>
      <c r="G281" s="34"/>
      <c r="H281" s="289">
        <f>H282</f>
        <v>669.2</v>
      </c>
    </row>
    <row r="282" spans="2:8" s="37" customFormat="1" ht="39.75" customHeight="1">
      <c r="B282" s="6" t="s">
        <v>579</v>
      </c>
      <c r="C282" s="38" t="s">
        <v>634</v>
      </c>
      <c r="D282" s="38" t="s">
        <v>593</v>
      </c>
      <c r="E282" s="38" t="s">
        <v>592</v>
      </c>
      <c r="F282" s="33" t="s">
        <v>473</v>
      </c>
      <c r="G282" s="34" t="s">
        <v>6</v>
      </c>
      <c r="H282" s="289">
        <v>669.2</v>
      </c>
    </row>
    <row r="283" spans="2:8" s="37" customFormat="1" ht="19.5" customHeight="1">
      <c r="B283" s="50" t="s">
        <v>657</v>
      </c>
      <c r="C283" s="38" t="s">
        <v>634</v>
      </c>
      <c r="D283" s="38" t="s">
        <v>601</v>
      </c>
      <c r="E283" s="38"/>
      <c r="F283" s="39"/>
      <c r="G283" s="39"/>
      <c r="H283" s="289">
        <f>H284</f>
        <v>119.4</v>
      </c>
    </row>
    <row r="284" spans="2:8" s="37" customFormat="1" ht="24.75" customHeight="1">
      <c r="B284" s="50" t="s">
        <v>291</v>
      </c>
      <c r="C284" s="38" t="s">
        <v>634</v>
      </c>
      <c r="D284" s="38" t="s">
        <v>601</v>
      </c>
      <c r="E284" s="38" t="s">
        <v>593</v>
      </c>
      <c r="F284" s="39"/>
      <c r="G284" s="39"/>
      <c r="H284" s="289">
        <f>H285</f>
        <v>119.4</v>
      </c>
    </row>
    <row r="285" spans="2:8" ht="62.25" customHeight="1">
      <c r="B285" s="53" t="s">
        <v>293</v>
      </c>
      <c r="C285" s="43" t="s">
        <v>634</v>
      </c>
      <c r="D285" s="43" t="s">
        <v>601</v>
      </c>
      <c r="E285" s="43" t="s">
        <v>593</v>
      </c>
      <c r="F285" s="48" t="s">
        <v>192</v>
      </c>
      <c r="G285" s="64"/>
      <c r="H285" s="315">
        <f>H289+H286</f>
        <v>119.4</v>
      </c>
    </row>
    <row r="286" spans="2:8" ht="40.5" customHeight="1">
      <c r="B286" s="18" t="s">
        <v>351</v>
      </c>
      <c r="C286" s="38" t="s">
        <v>634</v>
      </c>
      <c r="D286" s="43" t="s">
        <v>601</v>
      </c>
      <c r="E286" s="43" t="s">
        <v>593</v>
      </c>
      <c r="F286" s="39" t="s">
        <v>190</v>
      </c>
      <c r="G286" s="34"/>
      <c r="H286" s="289">
        <f>H287</f>
        <v>69.4</v>
      </c>
    </row>
    <row r="287" spans="2:8" ht="65.25" customHeight="1">
      <c r="B287" s="50" t="s">
        <v>368</v>
      </c>
      <c r="C287" s="38" t="s">
        <v>634</v>
      </c>
      <c r="D287" s="43" t="s">
        <v>601</v>
      </c>
      <c r="E287" s="43" t="s">
        <v>593</v>
      </c>
      <c r="F287" s="33" t="s">
        <v>191</v>
      </c>
      <c r="G287" s="34"/>
      <c r="H287" s="289">
        <f>H288</f>
        <v>69.4</v>
      </c>
    </row>
    <row r="288" spans="2:8" ht="27.75" customHeight="1">
      <c r="B288" s="6" t="s">
        <v>582</v>
      </c>
      <c r="C288" s="38" t="s">
        <v>634</v>
      </c>
      <c r="D288" s="43" t="s">
        <v>601</v>
      </c>
      <c r="E288" s="43" t="s">
        <v>593</v>
      </c>
      <c r="F288" s="33" t="s">
        <v>191</v>
      </c>
      <c r="G288" s="34" t="s">
        <v>2</v>
      </c>
      <c r="H288" s="289">
        <v>69.4</v>
      </c>
    </row>
    <row r="289" spans="2:8" ht="35.25" customHeight="1">
      <c r="B289" s="13" t="s">
        <v>705</v>
      </c>
      <c r="C289" s="43" t="s">
        <v>634</v>
      </c>
      <c r="D289" s="43" t="s">
        <v>601</v>
      </c>
      <c r="E289" s="43" t="s">
        <v>593</v>
      </c>
      <c r="F289" s="48" t="s">
        <v>706</v>
      </c>
      <c r="G289" s="64"/>
      <c r="H289" s="315">
        <f>H290</f>
        <v>50</v>
      </c>
    </row>
    <row r="290" spans="2:8" ht="21" customHeight="1">
      <c r="B290" s="13" t="s">
        <v>294</v>
      </c>
      <c r="C290" s="67" t="s">
        <v>634</v>
      </c>
      <c r="D290" s="43" t="s">
        <v>601</v>
      </c>
      <c r="E290" s="43" t="s">
        <v>593</v>
      </c>
      <c r="F290" s="48" t="s">
        <v>707</v>
      </c>
      <c r="G290" s="64"/>
      <c r="H290" s="315">
        <f>H291</f>
        <v>50</v>
      </c>
    </row>
    <row r="291" spans="2:8" ht="36" customHeight="1">
      <c r="B291" s="6" t="s">
        <v>579</v>
      </c>
      <c r="C291" s="67" t="s">
        <v>634</v>
      </c>
      <c r="D291" s="43" t="s">
        <v>601</v>
      </c>
      <c r="E291" s="43" t="s">
        <v>593</v>
      </c>
      <c r="F291" s="48" t="s">
        <v>707</v>
      </c>
      <c r="G291" s="48">
        <v>240</v>
      </c>
      <c r="H291" s="314">
        <v>50</v>
      </c>
    </row>
    <row r="292" spans="2:8" s="37" customFormat="1" ht="21" customHeight="1">
      <c r="B292" s="6" t="s">
        <v>660</v>
      </c>
      <c r="C292" s="38" t="s">
        <v>634</v>
      </c>
      <c r="D292" s="34" t="s">
        <v>602</v>
      </c>
      <c r="E292" s="34"/>
      <c r="F292" s="31"/>
      <c r="G292" s="34"/>
      <c r="H292" s="311">
        <f>H293+H297</f>
        <v>39287.3</v>
      </c>
    </row>
    <row r="293" spans="2:8" s="37" customFormat="1" ht="21" customHeight="1">
      <c r="B293" s="50" t="s">
        <v>611</v>
      </c>
      <c r="C293" s="38" t="s">
        <v>634</v>
      </c>
      <c r="D293" s="38" t="s">
        <v>602</v>
      </c>
      <c r="E293" s="34" t="s">
        <v>590</v>
      </c>
      <c r="F293" s="31"/>
      <c r="G293" s="34"/>
      <c r="H293" s="311">
        <f>H294</f>
        <v>1686.3</v>
      </c>
    </row>
    <row r="294" spans="2:8" s="37" customFormat="1" ht="21" customHeight="1">
      <c r="B294" s="6" t="s">
        <v>313</v>
      </c>
      <c r="C294" s="38" t="s">
        <v>634</v>
      </c>
      <c r="D294" s="34" t="s">
        <v>602</v>
      </c>
      <c r="E294" s="34" t="s">
        <v>590</v>
      </c>
      <c r="F294" s="31" t="s">
        <v>312</v>
      </c>
      <c r="G294" s="34"/>
      <c r="H294" s="311">
        <f>H295</f>
        <v>1686.3</v>
      </c>
    </row>
    <row r="295" spans="2:8" s="37" customFormat="1" ht="36" customHeight="1">
      <c r="B295" s="50" t="s">
        <v>28</v>
      </c>
      <c r="C295" s="38" t="s">
        <v>634</v>
      </c>
      <c r="D295" s="34" t="s">
        <v>602</v>
      </c>
      <c r="E295" s="38" t="s">
        <v>590</v>
      </c>
      <c r="F295" s="31" t="s">
        <v>431</v>
      </c>
      <c r="G295" s="34"/>
      <c r="H295" s="311">
        <f>H296</f>
        <v>1686.3</v>
      </c>
    </row>
    <row r="296" spans="2:8" s="37" customFormat="1" ht="20.25" customHeight="1">
      <c r="B296" s="50" t="s">
        <v>91</v>
      </c>
      <c r="C296" s="34" t="s">
        <v>634</v>
      </c>
      <c r="D296" s="34" t="s">
        <v>602</v>
      </c>
      <c r="E296" s="38" t="s">
        <v>590</v>
      </c>
      <c r="F296" s="31" t="s">
        <v>431</v>
      </c>
      <c r="G296" s="34" t="s">
        <v>178</v>
      </c>
      <c r="H296" s="311">
        <v>1686.3</v>
      </c>
    </row>
    <row r="297" spans="2:8" s="37" customFormat="1" ht="21" customHeight="1">
      <c r="B297" s="50" t="s">
        <v>625</v>
      </c>
      <c r="C297" s="34" t="s">
        <v>634</v>
      </c>
      <c r="D297" s="34" t="s">
        <v>602</v>
      </c>
      <c r="E297" s="38" t="s">
        <v>605</v>
      </c>
      <c r="F297" s="31"/>
      <c r="G297" s="34"/>
      <c r="H297" s="311">
        <f>H298+H302+H304</f>
        <v>37601</v>
      </c>
    </row>
    <row r="298" spans="2:8" s="37" customFormat="1" ht="47.25" customHeight="1">
      <c r="B298" s="50" t="s">
        <v>217</v>
      </c>
      <c r="C298" s="38" t="s">
        <v>634</v>
      </c>
      <c r="D298" s="38" t="s">
        <v>602</v>
      </c>
      <c r="E298" s="38" t="s">
        <v>605</v>
      </c>
      <c r="F298" s="42" t="s">
        <v>218</v>
      </c>
      <c r="G298" s="39"/>
      <c r="H298" s="311">
        <f>H299</f>
        <v>33395</v>
      </c>
    </row>
    <row r="299" spans="1:221" s="62" customFormat="1" ht="57.75" customHeight="1">
      <c r="A299" s="86"/>
      <c r="B299" s="9" t="s">
        <v>144</v>
      </c>
      <c r="C299" s="68" t="s">
        <v>634</v>
      </c>
      <c r="D299" s="38" t="s">
        <v>602</v>
      </c>
      <c r="E299" s="38" t="s">
        <v>605</v>
      </c>
      <c r="F299" s="42" t="s">
        <v>38</v>
      </c>
      <c r="G299" s="33"/>
      <c r="H299" s="311">
        <f>H300</f>
        <v>33395</v>
      </c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  <c r="FK299" s="86"/>
      <c r="FL299" s="86"/>
      <c r="FM299" s="86"/>
      <c r="FN299" s="86"/>
      <c r="FO299" s="86"/>
      <c r="FP299" s="86"/>
      <c r="FQ299" s="86"/>
      <c r="FR299" s="86"/>
      <c r="FS299" s="86"/>
      <c r="FT299" s="86"/>
      <c r="FU299" s="86"/>
      <c r="FV299" s="86"/>
      <c r="FW299" s="86"/>
      <c r="FX299" s="86"/>
      <c r="FY299" s="86"/>
      <c r="FZ299" s="86"/>
      <c r="GA299" s="86"/>
      <c r="GB299" s="86"/>
      <c r="GC299" s="86"/>
      <c r="GD299" s="86"/>
      <c r="GE299" s="86"/>
      <c r="GF299" s="86"/>
      <c r="GG299" s="86"/>
      <c r="GH299" s="86"/>
      <c r="GI299" s="86"/>
      <c r="GJ299" s="86"/>
      <c r="GK299" s="86"/>
      <c r="GL299" s="86"/>
      <c r="GM299" s="86"/>
      <c r="GN299" s="86"/>
      <c r="GO299" s="86"/>
      <c r="GP299" s="86"/>
      <c r="GQ299" s="86"/>
      <c r="GR299" s="86"/>
      <c r="GS299" s="86"/>
      <c r="GT299" s="86"/>
      <c r="GU299" s="86"/>
      <c r="GV299" s="86"/>
      <c r="GW299" s="86"/>
      <c r="GX299" s="86"/>
      <c r="GY299" s="86"/>
      <c r="GZ299" s="86"/>
      <c r="HA299" s="86"/>
      <c r="HB299" s="86"/>
      <c r="HC299" s="86"/>
      <c r="HD299" s="86"/>
      <c r="HE299" s="86"/>
      <c r="HF299" s="86"/>
      <c r="HG299" s="86"/>
      <c r="HH299" s="86"/>
      <c r="HI299" s="86"/>
      <c r="HJ299" s="86"/>
      <c r="HK299" s="86"/>
      <c r="HL299" s="86"/>
      <c r="HM299" s="86"/>
    </row>
    <row r="300" spans="1:221" s="23" customFormat="1" ht="40.5" customHeight="1">
      <c r="A300" s="69"/>
      <c r="B300" s="10" t="s">
        <v>125</v>
      </c>
      <c r="C300" s="67" t="s">
        <v>634</v>
      </c>
      <c r="D300" s="43" t="s">
        <v>602</v>
      </c>
      <c r="E300" s="43" t="s">
        <v>605</v>
      </c>
      <c r="F300" s="43" t="s">
        <v>39</v>
      </c>
      <c r="G300" s="64"/>
      <c r="H300" s="315">
        <f>H301</f>
        <v>33395</v>
      </c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  <c r="GV300" s="69"/>
      <c r="GW300" s="69"/>
      <c r="GX300" s="69"/>
      <c r="GY300" s="69"/>
      <c r="GZ300" s="69"/>
      <c r="HA300" s="69"/>
      <c r="HB300" s="69"/>
      <c r="HC300" s="69"/>
      <c r="HD300" s="69"/>
      <c r="HE300" s="69"/>
      <c r="HF300" s="69"/>
      <c r="HG300" s="69"/>
      <c r="HH300" s="69"/>
      <c r="HI300" s="69"/>
      <c r="HJ300" s="69"/>
      <c r="HK300" s="69"/>
      <c r="HL300" s="69"/>
      <c r="HM300" s="69"/>
    </row>
    <row r="301" spans="1:221" s="23" customFormat="1" ht="21" customHeight="1">
      <c r="A301" s="69"/>
      <c r="B301" s="11" t="s">
        <v>614</v>
      </c>
      <c r="C301" s="67" t="s">
        <v>634</v>
      </c>
      <c r="D301" s="43" t="s">
        <v>602</v>
      </c>
      <c r="E301" s="43" t="s">
        <v>605</v>
      </c>
      <c r="F301" s="43" t="s">
        <v>39</v>
      </c>
      <c r="G301" s="64">
        <v>410</v>
      </c>
      <c r="H301" s="315">
        <v>33395</v>
      </c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  <c r="HF301" s="69"/>
      <c r="HG301" s="69"/>
      <c r="HH301" s="69"/>
      <c r="HI301" s="69"/>
      <c r="HJ301" s="69"/>
      <c r="HK301" s="69"/>
      <c r="HL301" s="69"/>
      <c r="HM301" s="69"/>
    </row>
    <row r="302" spans="1:221" s="62" customFormat="1" ht="28.5" customHeight="1">
      <c r="A302" s="86"/>
      <c r="B302" s="6" t="s">
        <v>615</v>
      </c>
      <c r="C302" s="38" t="s">
        <v>634</v>
      </c>
      <c r="D302" s="34" t="s">
        <v>602</v>
      </c>
      <c r="E302" s="38" t="s">
        <v>605</v>
      </c>
      <c r="F302" s="31" t="s">
        <v>616</v>
      </c>
      <c r="G302" s="33"/>
      <c r="H302" s="311">
        <f>H303</f>
        <v>206</v>
      </c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6"/>
      <c r="FH302" s="86"/>
      <c r="FI302" s="86"/>
      <c r="FJ302" s="86"/>
      <c r="FK302" s="86"/>
      <c r="FL302" s="86"/>
      <c r="FM302" s="86"/>
      <c r="FN302" s="86"/>
      <c r="FO302" s="86"/>
      <c r="FP302" s="86"/>
      <c r="FQ302" s="86"/>
      <c r="FR302" s="86"/>
      <c r="FS302" s="86"/>
      <c r="FT302" s="86"/>
      <c r="FU302" s="86"/>
      <c r="FV302" s="86"/>
      <c r="FW302" s="86"/>
      <c r="FX302" s="86"/>
      <c r="FY302" s="86"/>
      <c r="FZ302" s="86"/>
      <c r="GA302" s="86"/>
      <c r="GB302" s="86"/>
      <c r="GC302" s="86"/>
      <c r="GD302" s="86"/>
      <c r="GE302" s="86"/>
      <c r="GF302" s="86"/>
      <c r="GG302" s="86"/>
      <c r="GH302" s="86"/>
      <c r="GI302" s="86"/>
      <c r="GJ302" s="86"/>
      <c r="GK302" s="86"/>
      <c r="GL302" s="86"/>
      <c r="GM302" s="86"/>
      <c r="GN302" s="86"/>
      <c r="GO302" s="86"/>
      <c r="GP302" s="86"/>
      <c r="GQ302" s="86"/>
      <c r="GR302" s="86"/>
      <c r="GS302" s="86"/>
      <c r="GT302" s="86"/>
      <c r="GU302" s="86"/>
      <c r="GV302" s="86"/>
      <c r="GW302" s="86"/>
      <c r="GX302" s="86"/>
      <c r="GY302" s="86"/>
      <c r="GZ302" s="86"/>
      <c r="HA302" s="86"/>
      <c r="HB302" s="86"/>
      <c r="HC302" s="86"/>
      <c r="HD302" s="86"/>
      <c r="HE302" s="86"/>
      <c r="HF302" s="86"/>
      <c r="HG302" s="86"/>
      <c r="HH302" s="86"/>
      <c r="HI302" s="86"/>
      <c r="HJ302" s="86"/>
      <c r="HK302" s="86"/>
      <c r="HL302" s="86"/>
      <c r="HM302" s="86"/>
    </row>
    <row r="303" spans="1:221" s="62" customFormat="1" ht="26.25" customHeight="1">
      <c r="A303" s="86"/>
      <c r="B303" s="19" t="s">
        <v>10</v>
      </c>
      <c r="C303" s="38" t="s">
        <v>634</v>
      </c>
      <c r="D303" s="34" t="s">
        <v>602</v>
      </c>
      <c r="E303" s="38" t="s">
        <v>605</v>
      </c>
      <c r="F303" s="31" t="s">
        <v>616</v>
      </c>
      <c r="G303" s="33">
        <v>240</v>
      </c>
      <c r="H303" s="311">
        <v>206</v>
      </c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6"/>
      <c r="FF303" s="86"/>
      <c r="FG303" s="86"/>
      <c r="FH303" s="86"/>
      <c r="FI303" s="86"/>
      <c r="FJ303" s="86"/>
      <c r="FK303" s="86"/>
      <c r="FL303" s="86"/>
      <c r="FM303" s="86"/>
      <c r="FN303" s="86"/>
      <c r="FO303" s="86"/>
      <c r="FP303" s="86"/>
      <c r="FQ303" s="86"/>
      <c r="FR303" s="86"/>
      <c r="FS303" s="86"/>
      <c r="FT303" s="86"/>
      <c r="FU303" s="86"/>
      <c r="FV303" s="86"/>
      <c r="FW303" s="86"/>
      <c r="FX303" s="86"/>
      <c r="FY303" s="86"/>
      <c r="FZ303" s="86"/>
      <c r="GA303" s="86"/>
      <c r="GB303" s="86"/>
      <c r="GC303" s="86"/>
      <c r="GD303" s="86"/>
      <c r="GE303" s="86"/>
      <c r="GF303" s="86"/>
      <c r="GG303" s="86"/>
      <c r="GH303" s="86"/>
      <c r="GI303" s="86"/>
      <c r="GJ303" s="86"/>
      <c r="GK303" s="86"/>
      <c r="GL303" s="86"/>
      <c r="GM303" s="86"/>
      <c r="GN303" s="86"/>
      <c r="GO303" s="86"/>
      <c r="GP303" s="86"/>
      <c r="GQ303" s="86"/>
      <c r="GR303" s="86"/>
      <c r="GS303" s="86"/>
      <c r="GT303" s="86"/>
      <c r="GU303" s="86"/>
      <c r="GV303" s="86"/>
      <c r="GW303" s="86"/>
      <c r="GX303" s="86"/>
      <c r="GY303" s="86"/>
      <c r="GZ303" s="86"/>
      <c r="HA303" s="86"/>
      <c r="HB303" s="86"/>
      <c r="HC303" s="86"/>
      <c r="HD303" s="86"/>
      <c r="HE303" s="86"/>
      <c r="HF303" s="86"/>
      <c r="HG303" s="86"/>
      <c r="HH303" s="86"/>
      <c r="HI303" s="86"/>
      <c r="HJ303" s="86"/>
      <c r="HK303" s="86"/>
      <c r="HL303" s="86"/>
      <c r="HM303" s="86"/>
    </row>
    <row r="304" spans="1:221" s="62" customFormat="1" ht="35.25" customHeight="1">
      <c r="A304" s="86"/>
      <c r="B304" s="202" t="s">
        <v>304</v>
      </c>
      <c r="C304" s="38" t="s">
        <v>634</v>
      </c>
      <c r="D304" s="34" t="s">
        <v>602</v>
      </c>
      <c r="E304" s="38" t="s">
        <v>605</v>
      </c>
      <c r="F304" s="31" t="s">
        <v>305</v>
      </c>
      <c r="G304" s="33"/>
      <c r="H304" s="311">
        <f>H305</f>
        <v>4000</v>
      </c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6"/>
      <c r="FH304" s="86"/>
      <c r="FI304" s="86"/>
      <c r="FJ304" s="86"/>
      <c r="FK304" s="86"/>
      <c r="FL304" s="86"/>
      <c r="FM304" s="86"/>
      <c r="FN304" s="86"/>
      <c r="FO304" s="86"/>
      <c r="FP304" s="86"/>
      <c r="FQ304" s="86"/>
      <c r="FR304" s="86"/>
      <c r="FS304" s="86"/>
      <c r="FT304" s="86"/>
      <c r="FU304" s="86"/>
      <c r="FV304" s="86"/>
      <c r="FW304" s="86"/>
      <c r="FX304" s="86"/>
      <c r="FY304" s="86"/>
      <c r="FZ304" s="86"/>
      <c r="GA304" s="86"/>
      <c r="GB304" s="86"/>
      <c r="GC304" s="86"/>
      <c r="GD304" s="86"/>
      <c r="GE304" s="86"/>
      <c r="GF304" s="86"/>
      <c r="GG304" s="86"/>
      <c r="GH304" s="86"/>
      <c r="GI304" s="86"/>
      <c r="GJ304" s="86"/>
      <c r="GK304" s="86"/>
      <c r="GL304" s="86"/>
      <c r="GM304" s="86"/>
      <c r="GN304" s="86"/>
      <c r="GO304" s="86"/>
      <c r="GP304" s="86"/>
      <c r="GQ304" s="86"/>
      <c r="GR304" s="86"/>
      <c r="GS304" s="86"/>
      <c r="GT304" s="86"/>
      <c r="GU304" s="86"/>
      <c r="GV304" s="86"/>
      <c r="GW304" s="86"/>
      <c r="GX304" s="86"/>
      <c r="GY304" s="86"/>
      <c r="GZ304" s="86"/>
      <c r="HA304" s="86"/>
      <c r="HB304" s="86"/>
      <c r="HC304" s="86"/>
      <c r="HD304" s="86"/>
      <c r="HE304" s="86"/>
      <c r="HF304" s="86"/>
      <c r="HG304" s="86"/>
      <c r="HH304" s="86"/>
      <c r="HI304" s="86"/>
      <c r="HJ304" s="86"/>
      <c r="HK304" s="86"/>
      <c r="HL304" s="86"/>
      <c r="HM304" s="86"/>
    </row>
    <row r="305" spans="1:221" s="62" customFormat="1" ht="25.5" customHeight="1">
      <c r="A305" s="86"/>
      <c r="B305" s="6" t="s">
        <v>275</v>
      </c>
      <c r="C305" s="38" t="s">
        <v>634</v>
      </c>
      <c r="D305" s="34" t="s">
        <v>602</v>
      </c>
      <c r="E305" s="38" t="s">
        <v>605</v>
      </c>
      <c r="F305" s="31" t="s">
        <v>474</v>
      </c>
      <c r="G305" s="33"/>
      <c r="H305" s="311">
        <f>H306</f>
        <v>4000</v>
      </c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  <c r="EX305" s="86"/>
      <c r="EY305" s="86"/>
      <c r="EZ305" s="86"/>
      <c r="FA305" s="86"/>
      <c r="FB305" s="86"/>
      <c r="FC305" s="86"/>
      <c r="FD305" s="86"/>
      <c r="FE305" s="86"/>
      <c r="FF305" s="86"/>
      <c r="FG305" s="86"/>
      <c r="FH305" s="86"/>
      <c r="FI305" s="86"/>
      <c r="FJ305" s="86"/>
      <c r="FK305" s="86"/>
      <c r="FL305" s="86"/>
      <c r="FM305" s="86"/>
      <c r="FN305" s="86"/>
      <c r="FO305" s="86"/>
      <c r="FP305" s="86"/>
      <c r="FQ305" s="86"/>
      <c r="FR305" s="86"/>
      <c r="FS305" s="86"/>
      <c r="FT305" s="86"/>
      <c r="FU305" s="86"/>
      <c r="FV305" s="86"/>
      <c r="FW305" s="86"/>
      <c r="FX305" s="86"/>
      <c r="FY305" s="86"/>
      <c r="FZ305" s="86"/>
      <c r="GA305" s="86"/>
      <c r="GB305" s="86"/>
      <c r="GC305" s="86"/>
      <c r="GD305" s="86"/>
      <c r="GE305" s="86"/>
      <c r="GF305" s="86"/>
      <c r="GG305" s="86"/>
      <c r="GH305" s="86"/>
      <c r="GI305" s="86"/>
      <c r="GJ305" s="86"/>
      <c r="GK305" s="86"/>
      <c r="GL305" s="86"/>
      <c r="GM305" s="86"/>
      <c r="GN305" s="86"/>
      <c r="GO305" s="86"/>
      <c r="GP305" s="86"/>
      <c r="GQ305" s="86"/>
      <c r="GR305" s="86"/>
      <c r="GS305" s="86"/>
      <c r="GT305" s="86"/>
      <c r="GU305" s="86"/>
      <c r="GV305" s="86"/>
      <c r="GW305" s="86"/>
      <c r="GX305" s="86"/>
      <c r="GY305" s="86"/>
      <c r="GZ305" s="86"/>
      <c r="HA305" s="86"/>
      <c r="HB305" s="86"/>
      <c r="HC305" s="86"/>
      <c r="HD305" s="86"/>
      <c r="HE305" s="86"/>
      <c r="HF305" s="86"/>
      <c r="HG305" s="86"/>
      <c r="HH305" s="86"/>
      <c r="HI305" s="86"/>
      <c r="HJ305" s="86"/>
      <c r="HK305" s="86"/>
      <c r="HL305" s="86"/>
      <c r="HM305" s="86"/>
    </row>
    <row r="306" spans="1:221" s="62" customFormat="1" ht="29.25" customHeight="1">
      <c r="A306" s="86"/>
      <c r="B306" s="6" t="s">
        <v>10</v>
      </c>
      <c r="C306" s="38" t="s">
        <v>634</v>
      </c>
      <c r="D306" s="34" t="s">
        <v>602</v>
      </c>
      <c r="E306" s="38" t="s">
        <v>605</v>
      </c>
      <c r="F306" s="31" t="s">
        <v>474</v>
      </c>
      <c r="G306" s="33">
        <v>240</v>
      </c>
      <c r="H306" s="311">
        <v>4000</v>
      </c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  <c r="FK306" s="86"/>
      <c r="FL306" s="86"/>
      <c r="FM306" s="86"/>
      <c r="FN306" s="86"/>
      <c r="FO306" s="86"/>
      <c r="FP306" s="86"/>
      <c r="FQ306" s="86"/>
      <c r="FR306" s="86"/>
      <c r="FS306" s="86"/>
      <c r="FT306" s="86"/>
      <c r="FU306" s="86"/>
      <c r="FV306" s="86"/>
      <c r="FW306" s="86"/>
      <c r="FX306" s="86"/>
      <c r="FY306" s="86"/>
      <c r="FZ306" s="86"/>
      <c r="GA306" s="86"/>
      <c r="GB306" s="86"/>
      <c r="GC306" s="86"/>
      <c r="GD306" s="86"/>
      <c r="GE306" s="86"/>
      <c r="GF306" s="86"/>
      <c r="GG306" s="86"/>
      <c r="GH306" s="86"/>
      <c r="GI306" s="86"/>
      <c r="GJ306" s="86"/>
      <c r="GK306" s="86"/>
      <c r="GL306" s="86"/>
      <c r="GM306" s="86"/>
      <c r="GN306" s="86"/>
      <c r="GO306" s="86"/>
      <c r="GP306" s="86"/>
      <c r="GQ306" s="86"/>
      <c r="GR306" s="86"/>
      <c r="GS306" s="86"/>
      <c r="GT306" s="86"/>
      <c r="GU306" s="86"/>
      <c r="GV306" s="86"/>
      <c r="GW306" s="86"/>
      <c r="GX306" s="86"/>
      <c r="GY306" s="86"/>
      <c r="GZ306" s="86"/>
      <c r="HA306" s="86"/>
      <c r="HB306" s="86"/>
      <c r="HC306" s="86"/>
      <c r="HD306" s="86"/>
      <c r="HE306" s="86"/>
      <c r="HF306" s="86"/>
      <c r="HG306" s="86"/>
      <c r="HH306" s="86"/>
      <c r="HI306" s="86"/>
      <c r="HJ306" s="86"/>
      <c r="HK306" s="86"/>
      <c r="HL306" s="86"/>
      <c r="HM306" s="86"/>
    </row>
    <row r="307" spans="1:221" s="37" customFormat="1" ht="16.5" customHeight="1">
      <c r="A307" s="86"/>
      <c r="B307" s="59" t="s">
        <v>392</v>
      </c>
      <c r="C307" s="38" t="s">
        <v>634</v>
      </c>
      <c r="D307" s="38" t="s">
        <v>605</v>
      </c>
      <c r="E307" s="38"/>
      <c r="F307" s="39"/>
      <c r="G307" s="33"/>
      <c r="H307" s="311">
        <f>H312+H308</f>
        <v>431.29999999999995</v>
      </c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  <c r="FK307" s="86"/>
      <c r="FL307" s="86"/>
      <c r="FM307" s="86"/>
      <c r="FN307" s="86"/>
      <c r="FO307" s="86"/>
      <c r="FP307" s="86"/>
      <c r="FQ307" s="86"/>
      <c r="FR307" s="86"/>
      <c r="FS307" s="86"/>
      <c r="FT307" s="86"/>
      <c r="FU307" s="86"/>
      <c r="FV307" s="86"/>
      <c r="FW307" s="86"/>
      <c r="FX307" s="86"/>
      <c r="FY307" s="86"/>
      <c r="FZ307" s="86"/>
      <c r="GA307" s="86"/>
      <c r="GB307" s="86"/>
      <c r="GC307" s="86"/>
      <c r="GD307" s="86"/>
      <c r="GE307" s="86"/>
      <c r="GF307" s="86"/>
      <c r="GG307" s="86"/>
      <c r="GH307" s="86"/>
      <c r="GI307" s="86"/>
      <c r="GJ307" s="86"/>
      <c r="GK307" s="86"/>
      <c r="GL307" s="86"/>
      <c r="GM307" s="86"/>
      <c r="GN307" s="86"/>
      <c r="GO307" s="86"/>
      <c r="GP307" s="86"/>
      <c r="GQ307" s="86"/>
      <c r="GR307" s="86"/>
      <c r="GS307" s="86"/>
      <c r="GT307" s="86"/>
      <c r="GU307" s="86"/>
      <c r="GV307" s="86"/>
      <c r="GW307" s="86"/>
      <c r="GX307" s="86"/>
      <c r="GY307" s="86"/>
      <c r="GZ307" s="86"/>
      <c r="HA307" s="86"/>
      <c r="HB307" s="86"/>
      <c r="HC307" s="86"/>
      <c r="HD307" s="86"/>
      <c r="HE307" s="86"/>
      <c r="HF307" s="86"/>
      <c r="HG307" s="86"/>
      <c r="HH307" s="86"/>
      <c r="HI307" s="86"/>
      <c r="HJ307" s="86"/>
      <c r="HK307" s="86"/>
      <c r="HL307" s="86"/>
      <c r="HM307" s="86"/>
    </row>
    <row r="308" spans="2:8" s="37" customFormat="1" ht="18" customHeight="1">
      <c r="B308" s="71" t="s">
        <v>1</v>
      </c>
      <c r="C308" s="38" t="s">
        <v>634</v>
      </c>
      <c r="D308" s="34" t="s">
        <v>605</v>
      </c>
      <c r="E308" s="34" t="s">
        <v>602</v>
      </c>
      <c r="F308" s="33"/>
      <c r="G308" s="33"/>
      <c r="H308" s="311">
        <f>H309</f>
        <v>129.9</v>
      </c>
    </row>
    <row r="309" spans="2:8" s="37" customFormat="1" ht="18" customHeight="1">
      <c r="B309" s="6" t="s">
        <v>313</v>
      </c>
      <c r="C309" s="38" t="s">
        <v>634</v>
      </c>
      <c r="D309" s="34" t="s">
        <v>605</v>
      </c>
      <c r="E309" s="34" t="s">
        <v>602</v>
      </c>
      <c r="F309" s="33" t="s">
        <v>312</v>
      </c>
      <c r="G309" s="33"/>
      <c r="H309" s="311">
        <f>H310</f>
        <v>129.9</v>
      </c>
    </row>
    <row r="310" spans="2:8" s="37" customFormat="1" ht="66.75" customHeight="1">
      <c r="B310" s="9" t="s">
        <v>363</v>
      </c>
      <c r="C310" s="38" t="s">
        <v>634</v>
      </c>
      <c r="D310" s="34" t="s">
        <v>605</v>
      </c>
      <c r="E310" s="34" t="s">
        <v>602</v>
      </c>
      <c r="F310" s="33" t="s">
        <v>369</v>
      </c>
      <c r="G310" s="33"/>
      <c r="H310" s="311">
        <f>H311</f>
        <v>129.9</v>
      </c>
    </row>
    <row r="311" spans="2:8" s="37" customFormat="1" ht="33" customHeight="1">
      <c r="B311" s="6" t="s">
        <v>579</v>
      </c>
      <c r="C311" s="38" t="s">
        <v>634</v>
      </c>
      <c r="D311" s="34" t="s">
        <v>605</v>
      </c>
      <c r="E311" s="34" t="s">
        <v>602</v>
      </c>
      <c r="F311" s="33" t="s">
        <v>369</v>
      </c>
      <c r="G311" s="33">
        <v>240</v>
      </c>
      <c r="H311" s="311">
        <v>129.9</v>
      </c>
    </row>
    <row r="312" spans="2:8" s="294" customFormat="1" ht="27" customHeight="1">
      <c r="B312" s="303" t="s">
        <v>118</v>
      </c>
      <c r="C312" s="296" t="s">
        <v>634</v>
      </c>
      <c r="D312" s="291" t="s">
        <v>605</v>
      </c>
      <c r="E312" s="291" t="s">
        <v>605</v>
      </c>
      <c r="F312" s="298"/>
      <c r="G312" s="298"/>
      <c r="H312" s="316">
        <f>H313</f>
        <v>301.4</v>
      </c>
    </row>
    <row r="313" spans="2:8" s="294" customFormat="1" ht="50.25" customHeight="1">
      <c r="B313" s="295" t="s">
        <v>157</v>
      </c>
      <c r="C313" s="291" t="s">
        <v>634</v>
      </c>
      <c r="D313" s="291" t="s">
        <v>605</v>
      </c>
      <c r="E313" s="291" t="s">
        <v>605</v>
      </c>
      <c r="F313" s="293" t="s">
        <v>546</v>
      </c>
      <c r="G313" s="291"/>
      <c r="H313" s="316">
        <f>H314</f>
        <v>301.4</v>
      </c>
    </row>
    <row r="314" spans="2:8" s="294" customFormat="1" ht="61.5" customHeight="1">
      <c r="B314" s="304" t="s">
        <v>96</v>
      </c>
      <c r="C314" s="291" t="s">
        <v>634</v>
      </c>
      <c r="D314" s="291" t="s">
        <v>605</v>
      </c>
      <c r="E314" s="291" t="s">
        <v>605</v>
      </c>
      <c r="F314" s="293" t="s">
        <v>99</v>
      </c>
      <c r="G314" s="291"/>
      <c r="H314" s="316">
        <f>H315</f>
        <v>301.4</v>
      </c>
    </row>
    <row r="315" spans="2:8" s="294" customFormat="1" ht="28.5" customHeight="1">
      <c r="B315" s="305" t="s">
        <v>696</v>
      </c>
      <c r="C315" s="291" t="s">
        <v>634</v>
      </c>
      <c r="D315" s="291" t="s">
        <v>605</v>
      </c>
      <c r="E315" s="291" t="s">
        <v>605</v>
      </c>
      <c r="F315" s="293" t="s">
        <v>697</v>
      </c>
      <c r="G315" s="291"/>
      <c r="H315" s="316">
        <f>H316</f>
        <v>301.4</v>
      </c>
    </row>
    <row r="316" spans="2:8" s="294" customFormat="1" ht="21.75" customHeight="1">
      <c r="B316" s="295" t="s">
        <v>614</v>
      </c>
      <c r="C316" s="291" t="s">
        <v>634</v>
      </c>
      <c r="D316" s="291" t="s">
        <v>605</v>
      </c>
      <c r="E316" s="291" t="s">
        <v>605</v>
      </c>
      <c r="F316" s="293" t="s">
        <v>697</v>
      </c>
      <c r="G316" s="291" t="s">
        <v>216</v>
      </c>
      <c r="H316" s="316">
        <v>301.4</v>
      </c>
    </row>
    <row r="317" spans="2:8" s="37" customFormat="1" ht="17.25" customHeight="1">
      <c r="B317" s="71" t="s">
        <v>661</v>
      </c>
      <c r="C317" s="38" t="s">
        <v>634</v>
      </c>
      <c r="D317" s="34" t="s">
        <v>619</v>
      </c>
      <c r="E317" s="34"/>
      <c r="F317" s="39"/>
      <c r="G317" s="34"/>
      <c r="H317" s="311">
        <f>H318+H326+H330</f>
        <v>4154.700000000001</v>
      </c>
    </row>
    <row r="318" spans="2:8" s="37" customFormat="1" ht="17.25" customHeight="1">
      <c r="B318" s="71" t="s">
        <v>658</v>
      </c>
      <c r="C318" s="38" t="s">
        <v>634</v>
      </c>
      <c r="D318" s="34" t="s">
        <v>619</v>
      </c>
      <c r="E318" s="34" t="s">
        <v>592</v>
      </c>
      <c r="F318" s="72"/>
      <c r="G318" s="34"/>
      <c r="H318" s="311">
        <f>H319+H322</f>
        <v>3067.6000000000004</v>
      </c>
    </row>
    <row r="319" spans="2:8" s="37" customFormat="1" ht="17.25" customHeight="1">
      <c r="B319" s="6" t="s">
        <v>313</v>
      </c>
      <c r="C319" s="38" t="s">
        <v>634</v>
      </c>
      <c r="D319" s="34" t="s">
        <v>619</v>
      </c>
      <c r="E319" s="34" t="s">
        <v>592</v>
      </c>
      <c r="F319" s="33" t="s">
        <v>312</v>
      </c>
      <c r="G319" s="34"/>
      <c r="H319" s="311">
        <f>H320</f>
        <v>636.8</v>
      </c>
    </row>
    <row r="320" spans="2:8" s="37" customFormat="1" ht="80.25" customHeight="1">
      <c r="B320" s="9" t="s">
        <v>370</v>
      </c>
      <c r="C320" s="63" t="s">
        <v>634</v>
      </c>
      <c r="D320" s="63" t="s">
        <v>619</v>
      </c>
      <c r="E320" s="63" t="s">
        <v>592</v>
      </c>
      <c r="F320" s="52" t="s">
        <v>429</v>
      </c>
      <c r="G320" s="34"/>
      <c r="H320" s="311">
        <f>H321</f>
        <v>636.8</v>
      </c>
    </row>
    <row r="321" spans="2:8" s="37" customFormat="1" ht="33.75" customHeight="1">
      <c r="B321" s="6" t="s">
        <v>580</v>
      </c>
      <c r="C321" s="34" t="s">
        <v>634</v>
      </c>
      <c r="D321" s="46" t="s">
        <v>619</v>
      </c>
      <c r="E321" s="46" t="s">
        <v>592</v>
      </c>
      <c r="F321" s="52" t="s">
        <v>429</v>
      </c>
      <c r="G321" s="34" t="s">
        <v>581</v>
      </c>
      <c r="H321" s="289">
        <v>636.8</v>
      </c>
    </row>
    <row r="322" spans="2:8" s="37" customFormat="1" ht="45" customHeight="1">
      <c r="B322" s="6" t="s">
        <v>157</v>
      </c>
      <c r="C322" s="38" t="s">
        <v>634</v>
      </c>
      <c r="D322" s="46" t="s">
        <v>619</v>
      </c>
      <c r="E322" s="46" t="s">
        <v>592</v>
      </c>
      <c r="F322" s="39" t="s">
        <v>546</v>
      </c>
      <c r="G322" s="34"/>
      <c r="H322" s="311">
        <f>H323</f>
        <v>2430.8</v>
      </c>
    </row>
    <row r="323" spans="2:8" s="37" customFormat="1" ht="51.75" customHeight="1">
      <c r="B323" s="9" t="s">
        <v>521</v>
      </c>
      <c r="C323" s="34" t="s">
        <v>634</v>
      </c>
      <c r="D323" s="46" t="s">
        <v>619</v>
      </c>
      <c r="E323" s="46" t="s">
        <v>592</v>
      </c>
      <c r="F323" s="52" t="s">
        <v>547</v>
      </c>
      <c r="G323" s="34"/>
      <c r="H323" s="311">
        <f>H324</f>
        <v>2430.8</v>
      </c>
    </row>
    <row r="324" spans="2:8" s="37" customFormat="1" ht="47.25" customHeight="1">
      <c r="B324" s="50" t="s">
        <v>98</v>
      </c>
      <c r="C324" s="34" t="s">
        <v>634</v>
      </c>
      <c r="D324" s="46" t="s">
        <v>619</v>
      </c>
      <c r="E324" s="46" t="s">
        <v>592</v>
      </c>
      <c r="F324" s="52" t="s">
        <v>452</v>
      </c>
      <c r="G324" s="34"/>
      <c r="H324" s="311">
        <f>H325</f>
        <v>2430.8</v>
      </c>
    </row>
    <row r="325" spans="2:8" s="294" customFormat="1" ht="30" customHeight="1">
      <c r="B325" s="290" t="s">
        <v>97</v>
      </c>
      <c r="C325" s="291" t="s">
        <v>634</v>
      </c>
      <c r="D325" s="292" t="s">
        <v>619</v>
      </c>
      <c r="E325" s="292" t="s">
        <v>592</v>
      </c>
      <c r="F325" s="293" t="s">
        <v>452</v>
      </c>
      <c r="G325" s="291" t="s">
        <v>581</v>
      </c>
      <c r="H325" s="316">
        <v>2430.8</v>
      </c>
    </row>
    <row r="326" spans="2:8" s="37" customFormat="1" ht="19.5" customHeight="1" hidden="1">
      <c r="B326" s="50" t="s">
        <v>645</v>
      </c>
      <c r="C326" s="34" t="s">
        <v>634</v>
      </c>
      <c r="D326" s="38" t="s">
        <v>619</v>
      </c>
      <c r="E326" s="46" t="s">
        <v>603</v>
      </c>
      <c r="F326" s="52"/>
      <c r="G326" s="34"/>
      <c r="H326" s="311">
        <f>H327</f>
        <v>0</v>
      </c>
    </row>
    <row r="327" spans="2:8" s="37" customFormat="1" ht="76.5" customHeight="1" hidden="1">
      <c r="B327" s="9" t="s">
        <v>0</v>
      </c>
      <c r="C327" s="34" t="s">
        <v>634</v>
      </c>
      <c r="D327" s="38" t="s">
        <v>619</v>
      </c>
      <c r="E327" s="46" t="s">
        <v>603</v>
      </c>
      <c r="F327" s="52" t="s">
        <v>505</v>
      </c>
      <c r="G327" s="34"/>
      <c r="H327" s="311">
        <f>H329+H328</f>
        <v>0</v>
      </c>
    </row>
    <row r="328" spans="2:8" s="37" customFormat="1" ht="27.75" customHeight="1" hidden="1">
      <c r="B328" s="50" t="s">
        <v>3</v>
      </c>
      <c r="C328" s="34" t="s">
        <v>634</v>
      </c>
      <c r="D328" s="38" t="s">
        <v>619</v>
      </c>
      <c r="E328" s="46" t="s">
        <v>603</v>
      </c>
      <c r="F328" s="52" t="s">
        <v>505</v>
      </c>
      <c r="G328" s="34" t="s">
        <v>2</v>
      </c>
      <c r="H328" s="311">
        <v>0</v>
      </c>
    </row>
    <row r="329" spans="2:8" s="37" customFormat="1" ht="24.75" customHeight="1" hidden="1">
      <c r="B329" s="6" t="s">
        <v>10</v>
      </c>
      <c r="C329" s="34" t="s">
        <v>634</v>
      </c>
      <c r="D329" s="38" t="s">
        <v>619</v>
      </c>
      <c r="E329" s="46" t="s">
        <v>603</v>
      </c>
      <c r="F329" s="52" t="s">
        <v>505</v>
      </c>
      <c r="G329" s="34" t="s">
        <v>6</v>
      </c>
      <c r="H329" s="311">
        <v>0</v>
      </c>
    </row>
    <row r="330" spans="2:8" s="37" customFormat="1" ht="24" customHeight="1">
      <c r="B330" s="50" t="s">
        <v>620</v>
      </c>
      <c r="C330" s="34" t="s">
        <v>634</v>
      </c>
      <c r="D330" s="38" t="s">
        <v>619</v>
      </c>
      <c r="E330" s="46" t="s">
        <v>601</v>
      </c>
      <c r="F330" s="31"/>
      <c r="G330" s="34"/>
      <c r="H330" s="311">
        <f>H331</f>
        <v>1087.1</v>
      </c>
    </row>
    <row r="331" spans="2:8" s="37" customFormat="1" ht="43.5" customHeight="1">
      <c r="B331" s="80" t="s">
        <v>346</v>
      </c>
      <c r="C331" s="38" t="s">
        <v>634</v>
      </c>
      <c r="D331" s="38" t="s">
        <v>619</v>
      </c>
      <c r="E331" s="38" t="s">
        <v>601</v>
      </c>
      <c r="F331" s="60" t="s">
        <v>305</v>
      </c>
      <c r="G331" s="34"/>
      <c r="H331" s="311">
        <f>H332</f>
        <v>1087.1</v>
      </c>
    </row>
    <row r="332" spans="2:8" s="37" customFormat="1" ht="129" customHeight="1">
      <c r="B332" s="50" t="s">
        <v>372</v>
      </c>
      <c r="C332" s="34" t="s">
        <v>634</v>
      </c>
      <c r="D332" s="38" t="s">
        <v>619</v>
      </c>
      <c r="E332" s="46" t="s">
        <v>601</v>
      </c>
      <c r="F332" s="31" t="s">
        <v>371</v>
      </c>
      <c r="G332" s="34"/>
      <c r="H332" s="311">
        <f>H333+H334</f>
        <v>1087.1</v>
      </c>
    </row>
    <row r="333" spans="2:8" s="37" customFormat="1" ht="29.25" customHeight="1">
      <c r="B333" s="6" t="s">
        <v>582</v>
      </c>
      <c r="C333" s="34" t="s">
        <v>634</v>
      </c>
      <c r="D333" s="38" t="s">
        <v>619</v>
      </c>
      <c r="E333" s="46" t="s">
        <v>601</v>
      </c>
      <c r="F333" s="31" t="s">
        <v>371</v>
      </c>
      <c r="G333" s="34" t="s">
        <v>2</v>
      </c>
      <c r="H333" s="311">
        <v>726.5</v>
      </c>
    </row>
    <row r="334" spans="2:8" s="37" customFormat="1" ht="29.25" customHeight="1">
      <c r="B334" s="6" t="s">
        <v>579</v>
      </c>
      <c r="C334" s="34" t="s">
        <v>634</v>
      </c>
      <c r="D334" s="38" t="s">
        <v>619</v>
      </c>
      <c r="E334" s="46" t="s">
        <v>601</v>
      </c>
      <c r="F334" s="31" t="s">
        <v>371</v>
      </c>
      <c r="G334" s="34" t="s">
        <v>6</v>
      </c>
      <c r="H334" s="311">
        <v>360.6</v>
      </c>
    </row>
    <row r="335" spans="2:8" s="37" customFormat="1" ht="33.75" customHeight="1">
      <c r="B335" s="8" t="s">
        <v>163</v>
      </c>
      <c r="C335" s="35" t="s">
        <v>674</v>
      </c>
      <c r="D335" s="38"/>
      <c r="E335" s="38"/>
      <c r="F335" s="39"/>
      <c r="G335" s="34"/>
      <c r="H335" s="289">
        <f>H336+H365+H352+H371</f>
        <v>10468.099999999999</v>
      </c>
    </row>
    <row r="336" spans="2:8" s="37" customFormat="1" ht="20.25" customHeight="1">
      <c r="B336" s="50" t="s">
        <v>629</v>
      </c>
      <c r="C336" s="38" t="s">
        <v>674</v>
      </c>
      <c r="D336" s="34" t="s">
        <v>590</v>
      </c>
      <c r="E336" s="34" t="s">
        <v>663</v>
      </c>
      <c r="F336" s="33"/>
      <c r="G336" s="39"/>
      <c r="H336" s="289">
        <f>H343+H337</f>
        <v>345</v>
      </c>
    </row>
    <row r="337" spans="2:8" s="37" customFormat="1" ht="56.25" customHeight="1" hidden="1">
      <c r="B337" s="53" t="s">
        <v>293</v>
      </c>
      <c r="C337" s="38" t="s">
        <v>674</v>
      </c>
      <c r="D337" s="43" t="s">
        <v>590</v>
      </c>
      <c r="E337" s="43" t="s">
        <v>663</v>
      </c>
      <c r="F337" s="48" t="s">
        <v>192</v>
      </c>
      <c r="G337" s="33"/>
      <c r="H337" s="289">
        <f>H338</f>
        <v>0</v>
      </c>
    </row>
    <row r="338" spans="2:8" s="37" customFormat="1" ht="43.5" customHeight="1" hidden="1">
      <c r="B338" s="13" t="s">
        <v>292</v>
      </c>
      <c r="C338" s="38" t="s">
        <v>674</v>
      </c>
      <c r="D338" s="43" t="s">
        <v>590</v>
      </c>
      <c r="E338" s="43" t="s">
        <v>663</v>
      </c>
      <c r="F338" s="48" t="s">
        <v>295</v>
      </c>
      <c r="G338" s="33"/>
      <c r="H338" s="289">
        <f>H339+H341</f>
        <v>0</v>
      </c>
    </row>
    <row r="339" spans="2:8" s="37" customFormat="1" ht="40.5" customHeight="1" hidden="1">
      <c r="B339" s="13" t="s">
        <v>377</v>
      </c>
      <c r="C339" s="38" t="s">
        <v>674</v>
      </c>
      <c r="D339" s="43" t="s">
        <v>590</v>
      </c>
      <c r="E339" s="43" t="s">
        <v>663</v>
      </c>
      <c r="F339" s="48" t="s">
        <v>378</v>
      </c>
      <c r="G339" s="33"/>
      <c r="H339" s="289">
        <f>H340</f>
        <v>0</v>
      </c>
    </row>
    <row r="340" spans="2:8" s="37" customFormat="1" ht="33" customHeight="1" hidden="1">
      <c r="B340" s="6" t="s">
        <v>579</v>
      </c>
      <c r="C340" s="38" t="s">
        <v>674</v>
      </c>
      <c r="D340" s="43" t="s">
        <v>590</v>
      </c>
      <c r="E340" s="43" t="s">
        <v>663</v>
      </c>
      <c r="F340" s="48" t="s">
        <v>378</v>
      </c>
      <c r="G340" s="48">
        <v>240</v>
      </c>
      <c r="H340" s="289">
        <f>80-80</f>
        <v>0</v>
      </c>
    </row>
    <row r="341" spans="2:8" s="37" customFormat="1" ht="33" customHeight="1" hidden="1">
      <c r="B341" s="6" t="s">
        <v>380</v>
      </c>
      <c r="C341" s="38" t="s">
        <v>674</v>
      </c>
      <c r="D341" s="43" t="s">
        <v>590</v>
      </c>
      <c r="E341" s="43" t="s">
        <v>663</v>
      </c>
      <c r="F341" s="48" t="s">
        <v>379</v>
      </c>
      <c r="G341" s="64"/>
      <c r="H341" s="289">
        <f>H342</f>
        <v>0</v>
      </c>
    </row>
    <row r="342" spans="2:8" s="37" customFormat="1" ht="33" customHeight="1" hidden="1">
      <c r="B342" s="6" t="s">
        <v>579</v>
      </c>
      <c r="C342" s="38" t="s">
        <v>674</v>
      </c>
      <c r="D342" s="43" t="s">
        <v>590</v>
      </c>
      <c r="E342" s="43" t="s">
        <v>663</v>
      </c>
      <c r="F342" s="48" t="s">
        <v>379</v>
      </c>
      <c r="G342" s="48">
        <v>240</v>
      </c>
      <c r="H342" s="289">
        <f>40-40</f>
        <v>0</v>
      </c>
    </row>
    <row r="343" spans="2:8" s="37" customFormat="1" ht="56.25" customHeight="1">
      <c r="B343" s="18" t="s">
        <v>279</v>
      </c>
      <c r="C343" s="38" t="s">
        <v>674</v>
      </c>
      <c r="D343" s="38" t="s">
        <v>590</v>
      </c>
      <c r="E343" s="38" t="s">
        <v>663</v>
      </c>
      <c r="F343" s="39" t="s">
        <v>495</v>
      </c>
      <c r="G343" s="33"/>
      <c r="H343" s="317">
        <f>H344</f>
        <v>345</v>
      </c>
    </row>
    <row r="344" spans="2:8" s="37" customFormat="1" ht="44.25" customHeight="1">
      <c r="B344" s="50" t="s">
        <v>373</v>
      </c>
      <c r="C344" s="38" t="s">
        <v>674</v>
      </c>
      <c r="D344" s="38" t="s">
        <v>590</v>
      </c>
      <c r="E344" s="38" t="s">
        <v>663</v>
      </c>
      <c r="F344" s="39" t="s">
        <v>496</v>
      </c>
      <c r="G344" s="33"/>
      <c r="H344" s="317">
        <f>H345+H348+H350</f>
        <v>345</v>
      </c>
    </row>
    <row r="345" spans="2:8" s="37" customFormat="1" ht="28.5" customHeight="1">
      <c r="B345" s="18" t="s">
        <v>374</v>
      </c>
      <c r="C345" s="38" t="s">
        <v>674</v>
      </c>
      <c r="D345" s="38" t="s">
        <v>590</v>
      </c>
      <c r="E345" s="38" t="s">
        <v>663</v>
      </c>
      <c r="F345" s="39" t="s">
        <v>497</v>
      </c>
      <c r="G345" s="33"/>
      <c r="H345" s="317">
        <f>H346</f>
        <v>25</v>
      </c>
    </row>
    <row r="346" spans="2:8" s="37" customFormat="1" ht="84" customHeight="1">
      <c r="B346" s="18" t="s">
        <v>226</v>
      </c>
      <c r="C346" s="38" t="s">
        <v>674</v>
      </c>
      <c r="D346" s="38" t="s">
        <v>590</v>
      </c>
      <c r="E346" s="38" t="s">
        <v>663</v>
      </c>
      <c r="F346" s="39" t="s">
        <v>498</v>
      </c>
      <c r="G346" s="33"/>
      <c r="H346" s="317">
        <f>H347</f>
        <v>25</v>
      </c>
    </row>
    <row r="347" spans="2:8" s="37" customFormat="1" ht="28.5" customHeight="1">
      <c r="B347" s="6" t="s">
        <v>579</v>
      </c>
      <c r="C347" s="38" t="s">
        <v>674</v>
      </c>
      <c r="D347" s="38" t="s">
        <v>590</v>
      </c>
      <c r="E347" s="38" t="s">
        <v>663</v>
      </c>
      <c r="F347" s="39" t="s">
        <v>498</v>
      </c>
      <c r="G347" s="34" t="s">
        <v>6</v>
      </c>
      <c r="H347" s="317">
        <v>25</v>
      </c>
    </row>
    <row r="348" spans="2:8" s="37" customFormat="1" ht="48" customHeight="1">
      <c r="B348" s="51" t="s">
        <v>375</v>
      </c>
      <c r="C348" s="38" t="s">
        <v>674</v>
      </c>
      <c r="D348" s="38" t="s">
        <v>590</v>
      </c>
      <c r="E348" s="38" t="s">
        <v>663</v>
      </c>
      <c r="F348" s="39" t="s">
        <v>499</v>
      </c>
      <c r="G348" s="34"/>
      <c r="H348" s="317">
        <f>H349</f>
        <v>240</v>
      </c>
    </row>
    <row r="349" spans="2:8" s="37" customFormat="1" ht="30" customHeight="1">
      <c r="B349" s="6" t="s">
        <v>579</v>
      </c>
      <c r="C349" s="38" t="s">
        <v>674</v>
      </c>
      <c r="D349" s="38" t="s">
        <v>590</v>
      </c>
      <c r="E349" s="38" t="s">
        <v>663</v>
      </c>
      <c r="F349" s="39" t="s">
        <v>500</v>
      </c>
      <c r="G349" s="34" t="s">
        <v>6</v>
      </c>
      <c r="H349" s="317">
        <v>240</v>
      </c>
    </row>
    <row r="350" spans="2:8" s="37" customFormat="1" ht="54.75" customHeight="1">
      <c r="B350" s="51" t="s">
        <v>376</v>
      </c>
      <c r="C350" s="38" t="s">
        <v>674</v>
      </c>
      <c r="D350" s="38" t="s">
        <v>590</v>
      </c>
      <c r="E350" s="38" t="s">
        <v>663</v>
      </c>
      <c r="F350" s="39" t="s">
        <v>501</v>
      </c>
      <c r="G350" s="34"/>
      <c r="H350" s="317">
        <f>H351</f>
        <v>80</v>
      </c>
    </row>
    <row r="351" spans="2:8" s="37" customFormat="1" ht="30.75" customHeight="1">
      <c r="B351" s="6" t="s">
        <v>579</v>
      </c>
      <c r="C351" s="38" t="s">
        <v>674</v>
      </c>
      <c r="D351" s="38" t="s">
        <v>590</v>
      </c>
      <c r="E351" s="38" t="s">
        <v>663</v>
      </c>
      <c r="F351" s="39" t="s">
        <v>502</v>
      </c>
      <c r="G351" s="33">
        <v>240</v>
      </c>
      <c r="H351" s="317">
        <v>80</v>
      </c>
    </row>
    <row r="352" spans="2:8" s="37" customFormat="1" ht="18.75" customHeight="1">
      <c r="B352" s="6" t="s">
        <v>656</v>
      </c>
      <c r="C352" s="38" t="s">
        <v>674</v>
      </c>
      <c r="D352" s="38" t="s">
        <v>603</v>
      </c>
      <c r="E352" s="38"/>
      <c r="F352" s="39"/>
      <c r="G352" s="33"/>
      <c r="H352" s="317">
        <f>H353+H357</f>
        <v>3742.3999999999996</v>
      </c>
    </row>
    <row r="353" spans="2:8" s="37" customFormat="1" ht="18.75" customHeight="1">
      <c r="B353" s="6" t="s">
        <v>679</v>
      </c>
      <c r="C353" s="38" t="s">
        <v>674</v>
      </c>
      <c r="D353" s="38" t="s">
        <v>603</v>
      </c>
      <c r="E353" s="38" t="s">
        <v>605</v>
      </c>
      <c r="F353" s="39"/>
      <c r="G353" s="33"/>
      <c r="H353" s="317">
        <f>H354</f>
        <v>253.7</v>
      </c>
    </row>
    <row r="354" spans="2:8" s="37" customFormat="1" ht="45" customHeight="1">
      <c r="B354" s="6" t="s">
        <v>276</v>
      </c>
      <c r="C354" s="91" t="s">
        <v>674</v>
      </c>
      <c r="D354" s="91" t="s">
        <v>603</v>
      </c>
      <c r="E354" s="91" t="s">
        <v>605</v>
      </c>
      <c r="F354" s="94" t="s">
        <v>516</v>
      </c>
      <c r="G354" s="5"/>
      <c r="H354" s="317">
        <f>H355</f>
        <v>253.7</v>
      </c>
    </row>
    <row r="355" spans="2:8" s="37" customFormat="1" ht="33" customHeight="1">
      <c r="B355" s="93" t="s">
        <v>393</v>
      </c>
      <c r="C355" s="91" t="s">
        <v>674</v>
      </c>
      <c r="D355" s="91" t="s">
        <v>603</v>
      </c>
      <c r="E355" s="91" t="s">
        <v>605</v>
      </c>
      <c r="F355" s="94" t="s">
        <v>394</v>
      </c>
      <c r="G355" s="5"/>
      <c r="H355" s="317">
        <f>H356</f>
        <v>253.7</v>
      </c>
    </row>
    <row r="356" spans="2:8" s="37" customFormat="1" ht="30.75" customHeight="1">
      <c r="B356" s="6" t="s">
        <v>579</v>
      </c>
      <c r="C356" s="91" t="s">
        <v>674</v>
      </c>
      <c r="D356" s="91" t="s">
        <v>603</v>
      </c>
      <c r="E356" s="91" t="s">
        <v>605</v>
      </c>
      <c r="F356" s="94" t="s">
        <v>395</v>
      </c>
      <c r="G356" s="5">
        <v>240</v>
      </c>
      <c r="H356" s="317">
        <f>400-146.3</f>
        <v>253.7</v>
      </c>
    </row>
    <row r="357" spans="2:8" s="37" customFormat="1" ht="20.25" customHeight="1">
      <c r="B357" s="50" t="s">
        <v>631</v>
      </c>
      <c r="C357" s="38" t="s">
        <v>674</v>
      </c>
      <c r="D357" s="38" t="s">
        <v>603</v>
      </c>
      <c r="E357" s="38" t="s">
        <v>596</v>
      </c>
      <c r="F357" s="39"/>
      <c r="G357" s="33"/>
      <c r="H357" s="317">
        <f>H358</f>
        <v>3488.7</v>
      </c>
    </row>
    <row r="358" spans="2:8" s="37" customFormat="1" ht="55.5" customHeight="1">
      <c r="B358" s="18" t="s">
        <v>279</v>
      </c>
      <c r="C358" s="38" t="s">
        <v>674</v>
      </c>
      <c r="D358" s="38" t="s">
        <v>603</v>
      </c>
      <c r="E358" s="38" t="s">
        <v>596</v>
      </c>
      <c r="F358" s="39" t="s">
        <v>495</v>
      </c>
      <c r="G358" s="33"/>
      <c r="H358" s="317">
        <f>H359</f>
        <v>3488.7</v>
      </c>
    </row>
    <row r="359" spans="2:8" s="37" customFormat="1" ht="50.25" customHeight="1">
      <c r="B359" s="74" t="s">
        <v>381</v>
      </c>
      <c r="C359" s="38" t="s">
        <v>674</v>
      </c>
      <c r="D359" s="38" t="s">
        <v>603</v>
      </c>
      <c r="E359" s="38" t="s">
        <v>596</v>
      </c>
      <c r="F359" s="39" t="s">
        <v>512</v>
      </c>
      <c r="G359" s="33"/>
      <c r="H359" s="289">
        <f>H360</f>
        <v>3488.7</v>
      </c>
    </row>
    <row r="360" spans="2:8" s="37" customFormat="1" ht="56.25" customHeight="1">
      <c r="B360" s="18" t="s">
        <v>382</v>
      </c>
      <c r="C360" s="38" t="s">
        <v>674</v>
      </c>
      <c r="D360" s="38" t="s">
        <v>603</v>
      </c>
      <c r="E360" s="38" t="s">
        <v>596</v>
      </c>
      <c r="F360" s="39" t="s">
        <v>513</v>
      </c>
      <c r="G360" s="33"/>
      <c r="H360" s="289">
        <f>H361</f>
        <v>3488.7</v>
      </c>
    </row>
    <row r="361" spans="2:8" s="37" customFormat="1" ht="29.25" customHeight="1">
      <c r="B361" s="51" t="s">
        <v>383</v>
      </c>
      <c r="C361" s="38" t="s">
        <v>674</v>
      </c>
      <c r="D361" s="38" t="s">
        <v>603</v>
      </c>
      <c r="E361" s="38" t="s">
        <v>596</v>
      </c>
      <c r="F361" s="39" t="s">
        <v>513</v>
      </c>
      <c r="G361" s="33"/>
      <c r="H361" s="289">
        <f>H362+H363+H364</f>
        <v>3488.7</v>
      </c>
    </row>
    <row r="362" spans="2:8" s="37" customFormat="1" ht="27" customHeight="1">
      <c r="B362" s="6" t="s">
        <v>582</v>
      </c>
      <c r="C362" s="38" t="s">
        <v>674</v>
      </c>
      <c r="D362" s="38" t="s">
        <v>603</v>
      </c>
      <c r="E362" s="38" t="s">
        <v>596</v>
      </c>
      <c r="F362" s="39" t="s">
        <v>514</v>
      </c>
      <c r="G362" s="38" t="s">
        <v>2</v>
      </c>
      <c r="H362" s="289">
        <f>1637.7-50-15-50+380+150</f>
        <v>2052.7</v>
      </c>
    </row>
    <row r="363" spans="2:8" s="37" customFormat="1" ht="32.25" customHeight="1">
      <c r="B363" s="6" t="s">
        <v>579</v>
      </c>
      <c r="C363" s="38" t="s">
        <v>674</v>
      </c>
      <c r="D363" s="38" t="s">
        <v>603</v>
      </c>
      <c r="E363" s="38" t="s">
        <v>596</v>
      </c>
      <c r="F363" s="39" t="s">
        <v>514</v>
      </c>
      <c r="G363" s="38" t="s">
        <v>6</v>
      </c>
      <c r="H363" s="289">
        <v>1345</v>
      </c>
    </row>
    <row r="364" spans="2:8" s="37" customFormat="1" ht="22.5" customHeight="1">
      <c r="B364" s="6" t="s">
        <v>5</v>
      </c>
      <c r="C364" s="38" t="s">
        <v>674</v>
      </c>
      <c r="D364" s="38" t="s">
        <v>603</v>
      </c>
      <c r="E364" s="38" t="s">
        <v>596</v>
      </c>
      <c r="F364" s="39" t="s">
        <v>514</v>
      </c>
      <c r="G364" s="38" t="s">
        <v>7</v>
      </c>
      <c r="H364" s="289">
        <v>91</v>
      </c>
    </row>
    <row r="365" spans="2:8" s="37" customFormat="1" ht="15.75" customHeight="1">
      <c r="B365" s="6" t="s">
        <v>147</v>
      </c>
      <c r="C365" s="38" t="s">
        <v>674</v>
      </c>
      <c r="D365" s="38" t="s">
        <v>593</v>
      </c>
      <c r="E365" s="38" t="s">
        <v>590</v>
      </c>
      <c r="F365" s="33"/>
      <c r="G365" s="34"/>
      <c r="H365" s="289">
        <f>H366</f>
        <v>380.7</v>
      </c>
    </row>
    <row r="366" spans="2:8" s="37" customFormat="1" ht="56.25" customHeight="1">
      <c r="B366" s="18" t="s">
        <v>279</v>
      </c>
      <c r="C366" s="38" t="s">
        <v>674</v>
      </c>
      <c r="D366" s="38" t="s">
        <v>593</v>
      </c>
      <c r="E366" s="38" t="s">
        <v>590</v>
      </c>
      <c r="F366" s="39" t="s">
        <v>495</v>
      </c>
      <c r="G366" s="34"/>
      <c r="H366" s="289">
        <f>H367</f>
        <v>380.7</v>
      </c>
    </row>
    <row r="367" spans="2:8" s="37" customFormat="1" ht="45.75" customHeight="1">
      <c r="B367" s="50" t="s">
        <v>384</v>
      </c>
      <c r="C367" s="38" t="s">
        <v>674</v>
      </c>
      <c r="D367" s="38" t="s">
        <v>593</v>
      </c>
      <c r="E367" s="38" t="s">
        <v>590</v>
      </c>
      <c r="F367" s="39" t="s">
        <v>496</v>
      </c>
      <c r="G367" s="34"/>
      <c r="H367" s="289">
        <f>H368</f>
        <v>380.7</v>
      </c>
    </row>
    <row r="368" spans="2:8" s="37" customFormat="1" ht="45" customHeight="1">
      <c r="B368" s="51" t="s">
        <v>385</v>
      </c>
      <c r="C368" s="38" t="s">
        <v>674</v>
      </c>
      <c r="D368" s="38" t="s">
        <v>593</v>
      </c>
      <c r="E368" s="38" t="s">
        <v>590</v>
      </c>
      <c r="F368" s="39" t="s">
        <v>503</v>
      </c>
      <c r="G368" s="34"/>
      <c r="H368" s="289">
        <f>H370</f>
        <v>380.7</v>
      </c>
    </row>
    <row r="369" spans="2:8" s="37" customFormat="1" ht="15" customHeight="1">
      <c r="B369" s="18" t="s">
        <v>148</v>
      </c>
      <c r="C369" s="38" t="s">
        <v>674</v>
      </c>
      <c r="D369" s="38" t="s">
        <v>593</v>
      </c>
      <c r="E369" s="38" t="s">
        <v>590</v>
      </c>
      <c r="F369" s="39" t="s">
        <v>504</v>
      </c>
      <c r="G369" s="34"/>
      <c r="H369" s="289">
        <f>H370</f>
        <v>380.7</v>
      </c>
    </row>
    <row r="370" spans="2:8" s="37" customFormat="1" ht="31.5" customHeight="1">
      <c r="B370" s="6" t="s">
        <v>579</v>
      </c>
      <c r="C370" s="38" t="s">
        <v>674</v>
      </c>
      <c r="D370" s="38" t="s">
        <v>593</v>
      </c>
      <c r="E370" s="38" t="s">
        <v>590</v>
      </c>
      <c r="F370" s="39" t="s">
        <v>504</v>
      </c>
      <c r="G370" s="34" t="s">
        <v>6</v>
      </c>
      <c r="H370" s="289">
        <v>380.7</v>
      </c>
    </row>
    <row r="371" spans="2:8" s="294" customFormat="1" ht="22.5" customHeight="1">
      <c r="B371" s="290" t="s">
        <v>627</v>
      </c>
      <c r="C371" s="296" t="s">
        <v>674</v>
      </c>
      <c r="D371" s="296" t="s">
        <v>594</v>
      </c>
      <c r="E371" s="296" t="s">
        <v>590</v>
      </c>
      <c r="F371" s="299"/>
      <c r="G371" s="291"/>
      <c r="H371" s="318">
        <f>H372</f>
        <v>6000</v>
      </c>
    </row>
    <row r="372" spans="2:8" s="294" customFormat="1" ht="48" customHeight="1">
      <c r="B372" s="300" t="s">
        <v>263</v>
      </c>
      <c r="C372" s="296" t="s">
        <v>674</v>
      </c>
      <c r="D372" s="296" t="s">
        <v>594</v>
      </c>
      <c r="E372" s="296" t="s">
        <v>590</v>
      </c>
      <c r="F372" s="301" t="s">
        <v>264</v>
      </c>
      <c r="G372" s="291"/>
      <c r="H372" s="318">
        <f>H373</f>
        <v>6000</v>
      </c>
    </row>
    <row r="373" spans="2:8" s="294" customFormat="1" ht="36.75" customHeight="1">
      <c r="B373" s="290" t="s">
        <v>693</v>
      </c>
      <c r="C373" s="296" t="s">
        <v>674</v>
      </c>
      <c r="D373" s="296" t="s">
        <v>594</v>
      </c>
      <c r="E373" s="296" t="s">
        <v>590</v>
      </c>
      <c r="F373" s="302" t="s">
        <v>695</v>
      </c>
      <c r="G373" s="291"/>
      <c r="H373" s="318">
        <f>H374</f>
        <v>6000</v>
      </c>
    </row>
    <row r="374" spans="2:8" s="294" customFormat="1" ht="31.5" customHeight="1">
      <c r="B374" s="295" t="s">
        <v>692</v>
      </c>
      <c r="C374" s="296" t="s">
        <v>674</v>
      </c>
      <c r="D374" s="296" t="s">
        <v>594</v>
      </c>
      <c r="E374" s="296" t="s">
        <v>590</v>
      </c>
      <c r="F374" s="302" t="s">
        <v>694</v>
      </c>
      <c r="G374" s="291"/>
      <c r="H374" s="318">
        <f>H375</f>
        <v>6000</v>
      </c>
    </row>
    <row r="375" spans="2:8" s="294" customFormat="1" ht="26.25" customHeight="1">
      <c r="B375" s="295" t="s">
        <v>614</v>
      </c>
      <c r="C375" s="296" t="s">
        <v>674</v>
      </c>
      <c r="D375" s="296" t="s">
        <v>594</v>
      </c>
      <c r="E375" s="296" t="s">
        <v>590</v>
      </c>
      <c r="F375" s="302" t="s">
        <v>694</v>
      </c>
      <c r="G375" s="291" t="s">
        <v>216</v>
      </c>
      <c r="H375" s="318">
        <f>8600-2600</f>
        <v>6000</v>
      </c>
    </row>
    <row r="376" spans="2:8" s="37" customFormat="1" ht="31.5" customHeight="1">
      <c r="B376" s="8" t="s">
        <v>165</v>
      </c>
      <c r="C376" s="35" t="s">
        <v>675</v>
      </c>
      <c r="D376" s="38"/>
      <c r="E376" s="38"/>
      <c r="F376" s="39"/>
      <c r="G376" s="39"/>
      <c r="H376" s="289">
        <f>H382+H388+H466+H377</f>
        <v>247720.50000000003</v>
      </c>
    </row>
    <row r="377" spans="2:8" s="37" customFormat="1" ht="32.25" customHeight="1">
      <c r="B377" s="19" t="s">
        <v>677</v>
      </c>
      <c r="C377" s="38" t="s">
        <v>675</v>
      </c>
      <c r="D377" s="38" t="s">
        <v>592</v>
      </c>
      <c r="E377" s="38" t="s">
        <v>678</v>
      </c>
      <c r="F377" s="39"/>
      <c r="G377" s="33"/>
      <c r="H377" s="289">
        <f>H378</f>
        <v>7.4</v>
      </c>
    </row>
    <row r="378" spans="2:8" s="37" customFormat="1" ht="45.75" customHeight="1">
      <c r="B378" s="50" t="s">
        <v>156</v>
      </c>
      <c r="C378" s="38" t="s">
        <v>675</v>
      </c>
      <c r="D378" s="38" t="s">
        <v>592</v>
      </c>
      <c r="E378" s="38" t="s">
        <v>678</v>
      </c>
      <c r="F378" s="39" t="s">
        <v>200</v>
      </c>
      <c r="G378" s="33"/>
      <c r="H378" s="289">
        <f>H379</f>
        <v>7.4</v>
      </c>
    </row>
    <row r="379" spans="2:8" s="37" customFormat="1" ht="45.75" customHeight="1">
      <c r="B379" s="50" t="s">
        <v>401</v>
      </c>
      <c r="C379" s="38" t="s">
        <v>675</v>
      </c>
      <c r="D379" s="38" t="s">
        <v>592</v>
      </c>
      <c r="E379" s="38" t="s">
        <v>678</v>
      </c>
      <c r="F379" s="39" t="s">
        <v>402</v>
      </c>
      <c r="G379" s="33"/>
      <c r="H379" s="289">
        <f>H380</f>
        <v>7.4</v>
      </c>
    </row>
    <row r="380" spans="2:8" s="37" customFormat="1" ht="58.5" customHeight="1">
      <c r="B380" s="50" t="s">
        <v>403</v>
      </c>
      <c r="C380" s="38" t="s">
        <v>675</v>
      </c>
      <c r="D380" s="38" t="s">
        <v>592</v>
      </c>
      <c r="E380" s="38" t="s">
        <v>678</v>
      </c>
      <c r="F380" s="39" t="s">
        <v>410</v>
      </c>
      <c r="G380" s="33"/>
      <c r="H380" s="289">
        <f>H381</f>
        <v>7.4</v>
      </c>
    </row>
    <row r="381" spans="2:8" s="37" customFormat="1" ht="33.75" customHeight="1">
      <c r="B381" s="6" t="s">
        <v>579</v>
      </c>
      <c r="C381" s="38" t="s">
        <v>675</v>
      </c>
      <c r="D381" s="38" t="s">
        <v>592</v>
      </c>
      <c r="E381" s="38" t="s">
        <v>678</v>
      </c>
      <c r="F381" s="39" t="s">
        <v>410</v>
      </c>
      <c r="G381" s="33">
        <v>240</v>
      </c>
      <c r="H381" s="289">
        <v>7.4</v>
      </c>
    </row>
    <row r="382" spans="2:8" s="37" customFormat="1" ht="21.75" customHeight="1" hidden="1">
      <c r="B382" s="50" t="s">
        <v>160</v>
      </c>
      <c r="C382" s="38" t="s">
        <v>675</v>
      </c>
      <c r="D382" s="38" t="s">
        <v>603</v>
      </c>
      <c r="E382" s="38" t="s">
        <v>590</v>
      </c>
      <c r="F382" s="39"/>
      <c r="G382" s="33"/>
      <c r="H382" s="289">
        <f>H383</f>
        <v>0</v>
      </c>
    </row>
    <row r="383" spans="2:8" s="37" customFormat="1" ht="27.75" customHeight="1" hidden="1">
      <c r="B383" s="50" t="s">
        <v>156</v>
      </c>
      <c r="C383" s="38" t="s">
        <v>675</v>
      </c>
      <c r="D383" s="34" t="s">
        <v>603</v>
      </c>
      <c r="E383" s="34" t="s">
        <v>590</v>
      </c>
      <c r="F383" s="39" t="s">
        <v>200</v>
      </c>
      <c r="G383" s="33"/>
      <c r="H383" s="289">
        <f>H384</f>
        <v>0</v>
      </c>
    </row>
    <row r="384" spans="2:8" s="37" customFormat="1" ht="24.75" customHeight="1" hidden="1">
      <c r="B384" s="50" t="s">
        <v>22</v>
      </c>
      <c r="C384" s="38" t="s">
        <v>675</v>
      </c>
      <c r="D384" s="34" t="s">
        <v>603</v>
      </c>
      <c r="E384" s="34" t="s">
        <v>590</v>
      </c>
      <c r="F384" s="39" t="s">
        <v>539</v>
      </c>
      <c r="G384" s="33"/>
      <c r="H384" s="289">
        <f>H385</f>
        <v>0</v>
      </c>
    </row>
    <row r="385" spans="2:8" s="37" customFormat="1" ht="28.5" customHeight="1" hidden="1">
      <c r="B385" s="9" t="s">
        <v>193</v>
      </c>
      <c r="C385" s="38" t="s">
        <v>675</v>
      </c>
      <c r="D385" s="34" t="s">
        <v>603</v>
      </c>
      <c r="E385" s="34" t="s">
        <v>590</v>
      </c>
      <c r="F385" s="39" t="s">
        <v>202</v>
      </c>
      <c r="G385" s="33"/>
      <c r="H385" s="289">
        <f>H386</f>
        <v>0</v>
      </c>
    </row>
    <row r="386" spans="2:8" s="37" customFormat="1" ht="26.25" customHeight="1" hidden="1">
      <c r="B386" s="51" t="s">
        <v>542</v>
      </c>
      <c r="C386" s="38" t="s">
        <v>675</v>
      </c>
      <c r="D386" s="34" t="s">
        <v>603</v>
      </c>
      <c r="E386" s="34" t="s">
        <v>590</v>
      </c>
      <c r="F386" s="39" t="s">
        <v>543</v>
      </c>
      <c r="G386" s="33"/>
      <c r="H386" s="289">
        <f>H387</f>
        <v>0</v>
      </c>
    </row>
    <row r="387" spans="2:8" s="37" customFormat="1" ht="24.75" customHeight="1" hidden="1">
      <c r="B387" s="6" t="s">
        <v>11</v>
      </c>
      <c r="C387" s="38" t="s">
        <v>675</v>
      </c>
      <c r="D387" s="34" t="s">
        <v>603</v>
      </c>
      <c r="E387" s="34" t="s">
        <v>590</v>
      </c>
      <c r="F387" s="39" t="s">
        <v>543</v>
      </c>
      <c r="G387" s="33">
        <v>610</v>
      </c>
      <c r="H387" s="289">
        <v>0</v>
      </c>
    </row>
    <row r="388" spans="2:8" s="37" customFormat="1" ht="15.75" customHeight="1">
      <c r="B388" s="50" t="s">
        <v>660</v>
      </c>
      <c r="C388" s="38" t="s">
        <v>675</v>
      </c>
      <c r="D388" s="38" t="s">
        <v>602</v>
      </c>
      <c r="E388" s="38"/>
      <c r="F388" s="39"/>
      <c r="G388" s="34"/>
      <c r="H388" s="289">
        <f>H389+H405+H445+H450+H428</f>
        <v>244833.10000000003</v>
      </c>
    </row>
    <row r="389" spans="2:8" s="37" customFormat="1" ht="16.5" customHeight="1">
      <c r="B389" s="50" t="s">
        <v>611</v>
      </c>
      <c r="C389" s="38" t="s">
        <v>675</v>
      </c>
      <c r="D389" s="38" t="s">
        <v>602</v>
      </c>
      <c r="E389" s="38" t="s">
        <v>590</v>
      </c>
      <c r="F389" s="39"/>
      <c r="G389" s="34"/>
      <c r="H389" s="289">
        <f>H390+H404</f>
        <v>74308.09999999999</v>
      </c>
    </row>
    <row r="390" spans="2:8" s="37" customFormat="1" ht="45" customHeight="1">
      <c r="B390" s="50" t="s">
        <v>32</v>
      </c>
      <c r="C390" s="38" t="s">
        <v>675</v>
      </c>
      <c r="D390" s="38" t="s">
        <v>602</v>
      </c>
      <c r="E390" s="38" t="s">
        <v>590</v>
      </c>
      <c r="F390" s="42" t="s">
        <v>218</v>
      </c>
      <c r="G390" s="39"/>
      <c r="H390" s="289">
        <f>H391+H394+H397+H400</f>
        <v>73014.7</v>
      </c>
    </row>
    <row r="391" spans="2:8" s="37" customFormat="1" ht="72.75" customHeight="1">
      <c r="B391" s="50" t="s">
        <v>386</v>
      </c>
      <c r="C391" s="38" t="s">
        <v>675</v>
      </c>
      <c r="D391" s="38" t="s">
        <v>602</v>
      </c>
      <c r="E391" s="38" t="s">
        <v>590</v>
      </c>
      <c r="F391" s="42" t="s">
        <v>219</v>
      </c>
      <c r="G391" s="34"/>
      <c r="H391" s="289">
        <f>H392</f>
        <v>52546.9</v>
      </c>
    </row>
    <row r="392" spans="2:8" s="37" customFormat="1" ht="45" customHeight="1">
      <c r="B392" s="9" t="s">
        <v>33</v>
      </c>
      <c r="C392" s="38" t="s">
        <v>675</v>
      </c>
      <c r="D392" s="38" t="s">
        <v>602</v>
      </c>
      <c r="E392" s="38" t="s">
        <v>590</v>
      </c>
      <c r="F392" s="42" t="s">
        <v>221</v>
      </c>
      <c r="G392" s="39"/>
      <c r="H392" s="311">
        <f>H393</f>
        <v>52546.9</v>
      </c>
    </row>
    <row r="393" spans="2:8" s="37" customFormat="1" ht="22.5" customHeight="1">
      <c r="B393" s="6" t="s">
        <v>11</v>
      </c>
      <c r="C393" s="38" t="s">
        <v>675</v>
      </c>
      <c r="D393" s="38" t="s">
        <v>602</v>
      </c>
      <c r="E393" s="38" t="s">
        <v>590</v>
      </c>
      <c r="F393" s="42" t="s">
        <v>221</v>
      </c>
      <c r="G393" s="34" t="s">
        <v>12</v>
      </c>
      <c r="H393" s="312">
        <v>52546.9</v>
      </c>
    </row>
    <row r="394" spans="2:8" s="37" customFormat="1" ht="46.5" customHeight="1">
      <c r="B394" s="51" t="s">
        <v>387</v>
      </c>
      <c r="C394" s="38" t="s">
        <v>675</v>
      </c>
      <c r="D394" s="38" t="s">
        <v>602</v>
      </c>
      <c r="E394" s="38" t="s">
        <v>590</v>
      </c>
      <c r="F394" s="42" t="s">
        <v>223</v>
      </c>
      <c r="G394" s="34"/>
      <c r="H394" s="312">
        <f>H395</f>
        <v>19901.6</v>
      </c>
    </row>
    <row r="395" spans="2:8" s="37" customFormat="1" ht="38.25" customHeight="1">
      <c r="B395" s="9" t="s">
        <v>220</v>
      </c>
      <c r="C395" s="38" t="s">
        <v>675</v>
      </c>
      <c r="D395" s="38" t="s">
        <v>602</v>
      </c>
      <c r="E395" s="38" t="s">
        <v>590</v>
      </c>
      <c r="F395" s="42" t="s">
        <v>234</v>
      </c>
      <c r="G395" s="34"/>
      <c r="H395" s="312">
        <f>H396</f>
        <v>19901.6</v>
      </c>
    </row>
    <row r="396" spans="2:8" s="37" customFormat="1" ht="18" customHeight="1">
      <c r="B396" s="6" t="s">
        <v>11</v>
      </c>
      <c r="C396" s="38" t="s">
        <v>675</v>
      </c>
      <c r="D396" s="38" t="s">
        <v>602</v>
      </c>
      <c r="E396" s="38" t="s">
        <v>590</v>
      </c>
      <c r="F396" s="42" t="s">
        <v>234</v>
      </c>
      <c r="G396" s="34" t="s">
        <v>12</v>
      </c>
      <c r="H396" s="312">
        <v>19901.6</v>
      </c>
    </row>
    <row r="397" spans="2:8" s="37" customFormat="1" ht="59.25" customHeight="1">
      <c r="B397" s="18" t="s">
        <v>464</v>
      </c>
      <c r="C397" s="38" t="s">
        <v>675</v>
      </c>
      <c r="D397" s="38" t="s">
        <v>602</v>
      </c>
      <c r="E397" s="38" t="s">
        <v>590</v>
      </c>
      <c r="F397" s="42" t="s">
        <v>238</v>
      </c>
      <c r="G397" s="33"/>
      <c r="H397" s="312">
        <f>H398</f>
        <v>268.2</v>
      </c>
    </row>
    <row r="398" spans="2:8" s="37" customFormat="1" ht="62.25" customHeight="1">
      <c r="B398" s="20" t="s">
        <v>34</v>
      </c>
      <c r="C398" s="38" t="s">
        <v>675</v>
      </c>
      <c r="D398" s="38" t="s">
        <v>602</v>
      </c>
      <c r="E398" s="38" t="s">
        <v>590</v>
      </c>
      <c r="F398" s="39" t="s">
        <v>239</v>
      </c>
      <c r="G398" s="33"/>
      <c r="H398" s="312">
        <f>H399</f>
        <v>268.2</v>
      </c>
    </row>
    <row r="399" spans="2:8" s="37" customFormat="1" ht="18.75" customHeight="1">
      <c r="B399" s="6" t="s">
        <v>11</v>
      </c>
      <c r="C399" s="38" t="s">
        <v>675</v>
      </c>
      <c r="D399" s="38" t="s">
        <v>602</v>
      </c>
      <c r="E399" s="38" t="s">
        <v>590</v>
      </c>
      <c r="F399" s="39" t="s">
        <v>239</v>
      </c>
      <c r="G399" s="33">
        <v>610</v>
      </c>
      <c r="H399" s="312">
        <v>268.2</v>
      </c>
    </row>
    <row r="400" spans="2:8" s="37" customFormat="1" ht="60.75" customHeight="1">
      <c r="B400" s="9" t="s">
        <v>144</v>
      </c>
      <c r="C400" s="68" t="s">
        <v>675</v>
      </c>
      <c r="D400" s="38" t="s">
        <v>602</v>
      </c>
      <c r="E400" s="38" t="s">
        <v>590</v>
      </c>
      <c r="F400" s="42" t="s">
        <v>38</v>
      </c>
      <c r="G400" s="33"/>
      <c r="H400" s="312">
        <f>H401</f>
        <v>298</v>
      </c>
    </row>
    <row r="401" spans="2:8" s="37" customFormat="1" ht="21.75" customHeight="1">
      <c r="B401" s="9" t="s">
        <v>108</v>
      </c>
      <c r="C401" s="68" t="s">
        <v>675</v>
      </c>
      <c r="D401" s="38" t="s">
        <v>602</v>
      </c>
      <c r="E401" s="38" t="s">
        <v>590</v>
      </c>
      <c r="F401" s="38" t="s">
        <v>55</v>
      </c>
      <c r="G401" s="33"/>
      <c r="H401" s="312">
        <f>H402</f>
        <v>298</v>
      </c>
    </row>
    <row r="402" spans="2:8" s="37" customFormat="1" ht="17.25" customHeight="1">
      <c r="B402" s="6" t="s">
        <v>11</v>
      </c>
      <c r="C402" s="68" t="s">
        <v>675</v>
      </c>
      <c r="D402" s="38" t="s">
        <v>602</v>
      </c>
      <c r="E402" s="38" t="s">
        <v>590</v>
      </c>
      <c r="F402" s="38" t="s">
        <v>55</v>
      </c>
      <c r="G402" s="33">
        <v>610</v>
      </c>
      <c r="H402" s="312">
        <f>298</f>
        <v>298</v>
      </c>
    </row>
    <row r="403" spans="2:8" ht="45" customHeight="1">
      <c r="B403" s="10" t="s">
        <v>142</v>
      </c>
      <c r="C403" s="67" t="s">
        <v>675</v>
      </c>
      <c r="D403" s="43" t="s">
        <v>602</v>
      </c>
      <c r="E403" s="43" t="s">
        <v>590</v>
      </c>
      <c r="F403" s="43" t="s">
        <v>140</v>
      </c>
      <c r="G403" s="64"/>
      <c r="H403" s="313">
        <f>H404</f>
        <v>1293.4</v>
      </c>
    </row>
    <row r="404" spans="2:8" ht="17.25" customHeight="1">
      <c r="B404" s="11" t="s">
        <v>11</v>
      </c>
      <c r="C404" s="67" t="s">
        <v>675</v>
      </c>
      <c r="D404" s="43" t="s">
        <v>602</v>
      </c>
      <c r="E404" s="43" t="s">
        <v>590</v>
      </c>
      <c r="F404" s="43" t="s">
        <v>140</v>
      </c>
      <c r="G404" s="64">
        <v>610</v>
      </c>
      <c r="H404" s="313">
        <v>1293.4</v>
      </c>
    </row>
    <row r="405" spans="2:8" s="37" customFormat="1" ht="18" customHeight="1">
      <c r="B405" s="9" t="s">
        <v>24</v>
      </c>
      <c r="C405" s="38" t="s">
        <v>675</v>
      </c>
      <c r="D405" s="38" t="s">
        <v>602</v>
      </c>
      <c r="E405" s="38" t="s">
        <v>595</v>
      </c>
      <c r="F405" s="42"/>
      <c r="G405" s="34"/>
      <c r="H405" s="312">
        <f>H406+H426+H422</f>
        <v>146860.30000000002</v>
      </c>
    </row>
    <row r="406" spans="2:8" s="37" customFormat="1" ht="42" customHeight="1">
      <c r="B406" s="50" t="s">
        <v>217</v>
      </c>
      <c r="C406" s="38" t="s">
        <v>675</v>
      </c>
      <c r="D406" s="38" t="s">
        <v>602</v>
      </c>
      <c r="E406" s="38" t="s">
        <v>595</v>
      </c>
      <c r="F406" s="42" t="s">
        <v>218</v>
      </c>
      <c r="G406" s="34"/>
      <c r="H406" s="312">
        <f>H407+H410+H413+H419+H416</f>
        <v>143210.30000000002</v>
      </c>
    </row>
    <row r="407" spans="2:8" s="37" customFormat="1" ht="97.5" customHeight="1">
      <c r="B407" s="87" t="s">
        <v>388</v>
      </c>
      <c r="C407" s="38" t="s">
        <v>675</v>
      </c>
      <c r="D407" s="38" t="s">
        <v>602</v>
      </c>
      <c r="E407" s="38" t="s">
        <v>595</v>
      </c>
      <c r="F407" s="42" t="s">
        <v>233</v>
      </c>
      <c r="G407" s="34"/>
      <c r="H407" s="312">
        <f>H408</f>
        <v>84939.70000000001</v>
      </c>
    </row>
    <row r="408" spans="2:8" s="37" customFormat="1" ht="47.25" customHeight="1">
      <c r="B408" s="9" t="s">
        <v>33</v>
      </c>
      <c r="C408" s="38" t="s">
        <v>675</v>
      </c>
      <c r="D408" s="38" t="s">
        <v>602</v>
      </c>
      <c r="E408" s="38" t="s">
        <v>595</v>
      </c>
      <c r="F408" s="39" t="s">
        <v>167</v>
      </c>
      <c r="G408" s="39" t="s">
        <v>626</v>
      </c>
      <c r="H408" s="312">
        <f>H409</f>
        <v>84939.70000000001</v>
      </c>
    </row>
    <row r="409" spans="1:8" s="37" customFormat="1" ht="15" customHeight="1">
      <c r="A409" s="87" t="s">
        <v>235</v>
      </c>
      <c r="B409" s="6" t="s">
        <v>11</v>
      </c>
      <c r="C409" s="38" t="s">
        <v>675</v>
      </c>
      <c r="D409" s="38" t="s">
        <v>602</v>
      </c>
      <c r="E409" s="38" t="s">
        <v>595</v>
      </c>
      <c r="F409" s="39" t="s">
        <v>167</v>
      </c>
      <c r="G409" s="39">
        <v>610</v>
      </c>
      <c r="H409" s="312">
        <f>90096.3-1610.5-8011+272.8+4192.1</f>
        <v>84939.70000000001</v>
      </c>
    </row>
    <row r="410" spans="1:8" s="37" customFormat="1" ht="51" customHeight="1">
      <c r="A410" s="9" t="s">
        <v>578</v>
      </c>
      <c r="B410" s="87" t="s">
        <v>389</v>
      </c>
      <c r="C410" s="38" t="s">
        <v>675</v>
      </c>
      <c r="D410" s="38" t="s">
        <v>602</v>
      </c>
      <c r="E410" s="38" t="s">
        <v>595</v>
      </c>
      <c r="F410" s="39" t="s">
        <v>236</v>
      </c>
      <c r="G410" s="33"/>
      <c r="H410" s="312">
        <f>H411</f>
        <v>42594.8</v>
      </c>
    </row>
    <row r="411" spans="1:8" s="37" customFormat="1" ht="26.25" customHeight="1">
      <c r="A411" s="6" t="s">
        <v>11</v>
      </c>
      <c r="B411" s="9" t="s">
        <v>35</v>
      </c>
      <c r="C411" s="38" t="s">
        <v>675</v>
      </c>
      <c r="D411" s="38" t="s">
        <v>602</v>
      </c>
      <c r="E411" s="38" t="s">
        <v>595</v>
      </c>
      <c r="F411" s="42" t="s">
        <v>237</v>
      </c>
      <c r="G411" s="33"/>
      <c r="H411" s="312">
        <f>H412</f>
        <v>42594.8</v>
      </c>
    </row>
    <row r="412" spans="1:8" s="37" customFormat="1" ht="18.75" customHeight="1">
      <c r="A412" s="17"/>
      <c r="B412" s="6" t="s">
        <v>11</v>
      </c>
      <c r="C412" s="38" t="s">
        <v>675</v>
      </c>
      <c r="D412" s="38" t="s">
        <v>602</v>
      </c>
      <c r="E412" s="38" t="s">
        <v>595</v>
      </c>
      <c r="F412" s="42" t="s">
        <v>237</v>
      </c>
      <c r="G412" s="33">
        <v>610</v>
      </c>
      <c r="H412" s="312">
        <v>42594.8</v>
      </c>
    </row>
    <row r="413" spans="2:8" s="37" customFormat="1" ht="57.75" customHeight="1">
      <c r="B413" s="18" t="s">
        <v>390</v>
      </c>
      <c r="C413" s="38" t="s">
        <v>675</v>
      </c>
      <c r="D413" s="38" t="s">
        <v>602</v>
      </c>
      <c r="E413" s="38" t="s">
        <v>595</v>
      </c>
      <c r="F413" s="42" t="s">
        <v>238</v>
      </c>
      <c r="G413" s="33"/>
      <c r="H413" s="312">
        <f>H414</f>
        <v>8175.8</v>
      </c>
    </row>
    <row r="414" spans="2:8" s="37" customFormat="1" ht="66.75" customHeight="1">
      <c r="B414" s="20" t="s">
        <v>34</v>
      </c>
      <c r="C414" s="38" t="s">
        <v>675</v>
      </c>
      <c r="D414" s="38" t="s">
        <v>602</v>
      </c>
      <c r="E414" s="38" t="s">
        <v>595</v>
      </c>
      <c r="F414" s="39" t="s">
        <v>239</v>
      </c>
      <c r="G414" s="33"/>
      <c r="H414" s="312">
        <f>H415</f>
        <v>8175.8</v>
      </c>
    </row>
    <row r="415" spans="2:8" s="37" customFormat="1" ht="18" customHeight="1">
      <c r="B415" s="6" t="s">
        <v>11</v>
      </c>
      <c r="C415" s="38" t="s">
        <v>675</v>
      </c>
      <c r="D415" s="38" t="s">
        <v>602</v>
      </c>
      <c r="E415" s="38" t="s">
        <v>595</v>
      </c>
      <c r="F415" s="39" t="s">
        <v>239</v>
      </c>
      <c r="G415" s="33">
        <v>610</v>
      </c>
      <c r="H415" s="312">
        <v>8175.8</v>
      </c>
    </row>
    <row r="416" spans="2:8" s="37" customFormat="1" ht="54.75" customHeight="1">
      <c r="B416" s="9" t="s">
        <v>144</v>
      </c>
      <c r="C416" s="38" t="s">
        <v>675</v>
      </c>
      <c r="D416" s="38" t="s">
        <v>602</v>
      </c>
      <c r="E416" s="38" t="s">
        <v>595</v>
      </c>
      <c r="F416" s="42" t="s">
        <v>38</v>
      </c>
      <c r="G416" s="33"/>
      <c r="H416" s="312">
        <f>H417</f>
        <v>7500</v>
      </c>
    </row>
    <row r="417" spans="2:8" s="37" customFormat="1" ht="34.5" customHeight="1">
      <c r="B417" s="10" t="s">
        <v>450</v>
      </c>
      <c r="C417" s="38" t="s">
        <v>675</v>
      </c>
      <c r="D417" s="38" t="s">
        <v>602</v>
      </c>
      <c r="E417" s="38" t="s">
        <v>595</v>
      </c>
      <c r="F417" s="296" t="s">
        <v>690</v>
      </c>
      <c r="G417" s="64"/>
      <c r="H417" s="312">
        <f>H418</f>
        <v>7500</v>
      </c>
    </row>
    <row r="418" spans="2:8" s="37" customFormat="1" ht="23.25" customHeight="1">
      <c r="B418" s="6" t="s">
        <v>11</v>
      </c>
      <c r="C418" s="38" t="s">
        <v>675</v>
      </c>
      <c r="D418" s="38" t="s">
        <v>602</v>
      </c>
      <c r="E418" s="38" t="s">
        <v>595</v>
      </c>
      <c r="F418" s="296" t="s">
        <v>690</v>
      </c>
      <c r="G418" s="64">
        <v>610</v>
      </c>
      <c r="H418" s="312">
        <f>6750+750</f>
        <v>7500</v>
      </c>
    </row>
    <row r="419" spans="2:8" s="37" customFormat="1" ht="21.75" customHeight="1" hidden="1">
      <c r="B419" s="6" t="s">
        <v>396</v>
      </c>
      <c r="C419" s="73" t="s">
        <v>675</v>
      </c>
      <c r="D419" s="38" t="s">
        <v>602</v>
      </c>
      <c r="E419" s="38" t="s">
        <v>595</v>
      </c>
      <c r="F419" s="73" t="s">
        <v>51</v>
      </c>
      <c r="G419" s="33"/>
      <c r="H419" s="312">
        <f>H420</f>
        <v>0</v>
      </c>
    </row>
    <row r="420" spans="2:8" s="37" customFormat="1" ht="21" customHeight="1" hidden="1">
      <c r="B420" s="74" t="s">
        <v>50</v>
      </c>
      <c r="C420" s="73" t="s">
        <v>675</v>
      </c>
      <c r="D420" s="38" t="s">
        <v>602</v>
      </c>
      <c r="E420" s="38" t="s">
        <v>595</v>
      </c>
      <c r="F420" s="73" t="s">
        <v>40</v>
      </c>
      <c r="G420" s="33"/>
      <c r="H420" s="312">
        <f>H421</f>
        <v>0</v>
      </c>
    </row>
    <row r="421" spans="2:8" s="37" customFormat="1" ht="24" customHeight="1" hidden="1">
      <c r="B421" s="6" t="s">
        <v>11</v>
      </c>
      <c r="C421" s="38" t="s">
        <v>675</v>
      </c>
      <c r="D421" s="38" t="s">
        <v>602</v>
      </c>
      <c r="E421" s="38" t="s">
        <v>595</v>
      </c>
      <c r="F421" s="73" t="s">
        <v>642</v>
      </c>
      <c r="G421" s="33">
        <v>610</v>
      </c>
      <c r="H421" s="312">
        <v>0</v>
      </c>
    </row>
    <row r="422" spans="2:8" ht="39.75" customHeight="1">
      <c r="B422" s="81" t="s">
        <v>297</v>
      </c>
      <c r="C422" s="43" t="s">
        <v>675</v>
      </c>
      <c r="D422" s="43" t="s">
        <v>602</v>
      </c>
      <c r="E422" s="43" t="s">
        <v>595</v>
      </c>
      <c r="F422" s="75" t="s">
        <v>134</v>
      </c>
      <c r="G422" s="64"/>
      <c r="H422" s="313">
        <f>H423</f>
        <v>150</v>
      </c>
    </row>
    <row r="423" spans="2:8" ht="60.75" customHeight="1">
      <c r="B423" s="11" t="s">
        <v>300</v>
      </c>
      <c r="C423" s="43" t="s">
        <v>675</v>
      </c>
      <c r="D423" s="43" t="s">
        <v>602</v>
      </c>
      <c r="E423" s="43" t="s">
        <v>595</v>
      </c>
      <c r="F423" s="75" t="s">
        <v>302</v>
      </c>
      <c r="G423" s="64"/>
      <c r="H423" s="313">
        <f>H424</f>
        <v>150</v>
      </c>
    </row>
    <row r="424" spans="2:8" ht="30" customHeight="1">
      <c r="B424" s="11" t="s">
        <v>301</v>
      </c>
      <c r="C424" s="43" t="s">
        <v>675</v>
      </c>
      <c r="D424" s="43" t="s">
        <v>602</v>
      </c>
      <c r="E424" s="43" t="s">
        <v>595</v>
      </c>
      <c r="F424" s="75" t="s">
        <v>303</v>
      </c>
      <c r="G424" s="64"/>
      <c r="H424" s="313">
        <f>H425</f>
        <v>150</v>
      </c>
    </row>
    <row r="425" spans="2:8" ht="19.5" customHeight="1">
      <c r="B425" s="11" t="s">
        <v>11</v>
      </c>
      <c r="C425" s="43" t="s">
        <v>675</v>
      </c>
      <c r="D425" s="43" t="s">
        <v>602</v>
      </c>
      <c r="E425" s="43" t="s">
        <v>595</v>
      </c>
      <c r="F425" s="75" t="s">
        <v>303</v>
      </c>
      <c r="G425" s="64">
        <v>610</v>
      </c>
      <c r="H425" s="313">
        <v>150</v>
      </c>
    </row>
    <row r="426" spans="2:8" ht="34.5" customHeight="1">
      <c r="B426" s="10" t="s">
        <v>141</v>
      </c>
      <c r="C426" s="43" t="s">
        <v>675</v>
      </c>
      <c r="D426" s="43" t="s">
        <v>602</v>
      </c>
      <c r="E426" s="43" t="s">
        <v>595</v>
      </c>
      <c r="F426" s="43" t="s">
        <v>140</v>
      </c>
      <c r="G426" s="64"/>
      <c r="H426" s="313">
        <f>H427</f>
        <v>3500</v>
      </c>
    </row>
    <row r="427" spans="2:8" ht="15.75" customHeight="1">
      <c r="B427" s="11" t="s">
        <v>11</v>
      </c>
      <c r="C427" s="43" t="s">
        <v>675</v>
      </c>
      <c r="D427" s="43" t="s">
        <v>602</v>
      </c>
      <c r="E427" s="43" t="s">
        <v>595</v>
      </c>
      <c r="F427" s="43" t="s">
        <v>140</v>
      </c>
      <c r="G427" s="64">
        <v>610</v>
      </c>
      <c r="H427" s="313">
        <v>3500</v>
      </c>
    </row>
    <row r="428" spans="2:8" s="37" customFormat="1" ht="15.75" customHeight="1">
      <c r="B428" s="6" t="s">
        <v>274</v>
      </c>
      <c r="C428" s="38" t="s">
        <v>675</v>
      </c>
      <c r="D428" s="38" t="s">
        <v>602</v>
      </c>
      <c r="E428" s="38" t="s">
        <v>592</v>
      </c>
      <c r="F428" s="33"/>
      <c r="G428" s="34"/>
      <c r="H428" s="312">
        <f>H429+H438+H443</f>
        <v>11103.699999999999</v>
      </c>
    </row>
    <row r="429" spans="2:8" s="37" customFormat="1" ht="48.75" customHeight="1">
      <c r="B429" s="50" t="s">
        <v>217</v>
      </c>
      <c r="C429" s="38" t="s">
        <v>675</v>
      </c>
      <c r="D429" s="38" t="s">
        <v>602</v>
      </c>
      <c r="E429" s="38" t="s">
        <v>592</v>
      </c>
      <c r="F429" s="33" t="s">
        <v>218</v>
      </c>
      <c r="G429" s="34"/>
      <c r="H429" s="312">
        <f>H430+H433</f>
        <v>10524.8</v>
      </c>
    </row>
    <row r="430" spans="2:8" s="37" customFormat="1" ht="45" customHeight="1">
      <c r="B430" s="51" t="s">
        <v>397</v>
      </c>
      <c r="C430" s="38" t="s">
        <v>675</v>
      </c>
      <c r="D430" s="38" t="s">
        <v>602</v>
      </c>
      <c r="E430" s="38" t="s">
        <v>592</v>
      </c>
      <c r="F430" s="33" t="s">
        <v>241</v>
      </c>
      <c r="G430" s="34"/>
      <c r="H430" s="312">
        <f>H431</f>
        <v>8254.8</v>
      </c>
    </row>
    <row r="431" spans="2:8" s="37" customFormat="1" ht="36" customHeight="1">
      <c r="B431" s="9" t="s">
        <v>35</v>
      </c>
      <c r="C431" s="38" t="s">
        <v>675</v>
      </c>
      <c r="D431" s="38" t="s">
        <v>602</v>
      </c>
      <c r="E431" s="38" t="s">
        <v>592</v>
      </c>
      <c r="F431" s="42" t="s">
        <v>242</v>
      </c>
      <c r="G431" s="33"/>
      <c r="H431" s="312">
        <f>H432</f>
        <v>8254.8</v>
      </c>
    </row>
    <row r="432" spans="2:8" s="37" customFormat="1" ht="18" customHeight="1">
      <c r="B432" s="6" t="s">
        <v>11</v>
      </c>
      <c r="C432" s="38" t="s">
        <v>675</v>
      </c>
      <c r="D432" s="38" t="s">
        <v>602</v>
      </c>
      <c r="E432" s="38" t="s">
        <v>592</v>
      </c>
      <c r="F432" s="42" t="s">
        <v>242</v>
      </c>
      <c r="G432" s="34" t="s">
        <v>12</v>
      </c>
      <c r="H432" s="312">
        <v>8254.8</v>
      </c>
    </row>
    <row r="433" spans="2:8" s="37" customFormat="1" ht="55.5" customHeight="1">
      <c r="B433" s="6" t="s">
        <v>398</v>
      </c>
      <c r="C433" s="38" t="s">
        <v>675</v>
      </c>
      <c r="D433" s="38" t="s">
        <v>602</v>
      </c>
      <c r="E433" s="38" t="s">
        <v>592</v>
      </c>
      <c r="F433" s="42" t="s">
        <v>46</v>
      </c>
      <c r="G433" s="34"/>
      <c r="H433" s="312">
        <f>H434+H436</f>
        <v>2270</v>
      </c>
    </row>
    <row r="434" spans="2:8" s="37" customFormat="1" ht="36.75" customHeight="1" hidden="1">
      <c r="B434" s="6" t="s">
        <v>643</v>
      </c>
      <c r="C434" s="38" t="s">
        <v>675</v>
      </c>
      <c r="D434" s="38" t="s">
        <v>602</v>
      </c>
      <c r="E434" s="38" t="s">
        <v>592</v>
      </c>
      <c r="F434" s="42" t="s">
        <v>36</v>
      </c>
      <c r="G434" s="34"/>
      <c r="H434" s="312">
        <f>H435</f>
        <v>0</v>
      </c>
    </row>
    <row r="435" spans="2:8" s="37" customFormat="1" ht="20.25" customHeight="1" hidden="1">
      <c r="B435" s="6" t="s">
        <v>11</v>
      </c>
      <c r="C435" s="38" t="s">
        <v>675</v>
      </c>
      <c r="D435" s="38" t="s">
        <v>602</v>
      </c>
      <c r="E435" s="38" t="s">
        <v>592</v>
      </c>
      <c r="F435" s="42" t="s">
        <v>36</v>
      </c>
      <c r="G435" s="34" t="s">
        <v>12</v>
      </c>
      <c r="H435" s="312">
        <v>0</v>
      </c>
    </row>
    <row r="436" spans="2:8" s="37" customFormat="1" ht="31.5" customHeight="1">
      <c r="B436" s="14" t="s">
        <v>441</v>
      </c>
      <c r="C436" s="38" t="s">
        <v>675</v>
      </c>
      <c r="D436" s="38" t="s">
        <v>602</v>
      </c>
      <c r="E436" s="38" t="s">
        <v>592</v>
      </c>
      <c r="F436" s="42" t="s">
        <v>109</v>
      </c>
      <c r="G436" s="34"/>
      <c r="H436" s="312">
        <f>H437</f>
        <v>2270</v>
      </c>
    </row>
    <row r="437" spans="2:8" s="37" customFormat="1" ht="45" customHeight="1">
      <c r="B437" s="14" t="s">
        <v>48</v>
      </c>
      <c r="C437" s="38" t="s">
        <v>675</v>
      </c>
      <c r="D437" s="38" t="s">
        <v>602</v>
      </c>
      <c r="E437" s="38" t="s">
        <v>592</v>
      </c>
      <c r="F437" s="42" t="s">
        <v>109</v>
      </c>
      <c r="G437" s="34" t="s">
        <v>9</v>
      </c>
      <c r="H437" s="312">
        <f>1650+620</f>
        <v>2270</v>
      </c>
    </row>
    <row r="438" spans="2:8" s="37" customFormat="1" ht="51" customHeight="1">
      <c r="B438" s="128" t="s">
        <v>156</v>
      </c>
      <c r="C438" s="38" t="s">
        <v>675</v>
      </c>
      <c r="D438" s="38" t="s">
        <v>602</v>
      </c>
      <c r="E438" s="38" t="s">
        <v>592</v>
      </c>
      <c r="F438" s="39" t="s">
        <v>200</v>
      </c>
      <c r="G438" s="33"/>
      <c r="H438" s="289">
        <f>H439</f>
        <v>6</v>
      </c>
    </row>
    <row r="439" spans="2:8" s="37" customFormat="1" ht="42.75" customHeight="1">
      <c r="B439" s="50" t="s">
        <v>401</v>
      </c>
      <c r="C439" s="38" t="s">
        <v>675</v>
      </c>
      <c r="D439" s="38" t="s">
        <v>602</v>
      </c>
      <c r="E439" s="38" t="s">
        <v>592</v>
      </c>
      <c r="F439" s="39" t="s">
        <v>402</v>
      </c>
      <c r="G439" s="33"/>
      <c r="H439" s="289">
        <f>H440</f>
        <v>6</v>
      </c>
    </row>
    <row r="440" spans="2:8" s="37" customFormat="1" ht="38.25" customHeight="1">
      <c r="B440" s="17" t="s">
        <v>684</v>
      </c>
      <c r="C440" s="38" t="s">
        <v>675</v>
      </c>
      <c r="D440" s="38" t="s">
        <v>602</v>
      </c>
      <c r="E440" s="38" t="s">
        <v>592</v>
      </c>
      <c r="F440" s="39" t="s">
        <v>682</v>
      </c>
      <c r="G440" s="33"/>
      <c r="H440" s="289">
        <f>H441</f>
        <v>6</v>
      </c>
    </row>
    <row r="441" spans="2:8" s="37" customFormat="1" ht="27.75" customHeight="1">
      <c r="B441" s="6" t="s">
        <v>685</v>
      </c>
      <c r="C441" s="38" t="s">
        <v>675</v>
      </c>
      <c r="D441" s="38" t="s">
        <v>602</v>
      </c>
      <c r="E441" s="38" t="s">
        <v>592</v>
      </c>
      <c r="F441" s="39" t="s">
        <v>683</v>
      </c>
      <c r="G441" s="33"/>
      <c r="H441" s="289">
        <f>H442</f>
        <v>6</v>
      </c>
    </row>
    <row r="442" spans="2:8" s="37" customFormat="1" ht="24.75" customHeight="1">
      <c r="B442" s="6" t="s">
        <v>11</v>
      </c>
      <c r="C442" s="38" t="s">
        <v>675</v>
      </c>
      <c r="D442" s="38" t="s">
        <v>602</v>
      </c>
      <c r="E442" s="38" t="s">
        <v>592</v>
      </c>
      <c r="F442" s="39" t="s">
        <v>683</v>
      </c>
      <c r="G442" s="33">
        <v>610</v>
      </c>
      <c r="H442" s="289">
        <v>6</v>
      </c>
    </row>
    <row r="443" spans="2:8" s="37" customFormat="1" ht="32.25" customHeight="1">
      <c r="B443" s="10" t="s">
        <v>141</v>
      </c>
      <c r="C443" s="43" t="s">
        <v>675</v>
      </c>
      <c r="D443" s="43" t="s">
        <v>602</v>
      </c>
      <c r="E443" s="43" t="s">
        <v>592</v>
      </c>
      <c r="F443" s="43" t="s">
        <v>140</v>
      </c>
      <c r="G443" s="64"/>
      <c r="H443" s="289">
        <f>H444</f>
        <v>572.9</v>
      </c>
    </row>
    <row r="444" spans="2:8" s="37" customFormat="1" ht="22.5" customHeight="1">
      <c r="B444" s="11" t="s">
        <v>11</v>
      </c>
      <c r="C444" s="43" t="s">
        <v>675</v>
      </c>
      <c r="D444" s="43" t="s">
        <v>602</v>
      </c>
      <c r="E444" s="43" t="s">
        <v>592</v>
      </c>
      <c r="F444" s="43" t="s">
        <v>140</v>
      </c>
      <c r="G444" s="64">
        <v>610</v>
      </c>
      <c r="H444" s="289">
        <f>38.2+14.7+520</f>
        <v>572.9</v>
      </c>
    </row>
    <row r="445" spans="2:8" s="37" customFormat="1" ht="18.75" customHeight="1">
      <c r="B445" s="50" t="s">
        <v>443</v>
      </c>
      <c r="C445" s="38" t="s">
        <v>675</v>
      </c>
      <c r="D445" s="38" t="s">
        <v>602</v>
      </c>
      <c r="E445" s="38" t="s">
        <v>602</v>
      </c>
      <c r="F445" s="39"/>
      <c r="G445" s="34"/>
      <c r="H445" s="289">
        <f>H446</f>
        <v>280</v>
      </c>
    </row>
    <row r="446" spans="2:8" s="37" customFormat="1" ht="48" customHeight="1">
      <c r="B446" s="50" t="s">
        <v>217</v>
      </c>
      <c r="C446" s="38" t="s">
        <v>675</v>
      </c>
      <c r="D446" s="38" t="s">
        <v>602</v>
      </c>
      <c r="E446" s="38" t="s">
        <v>602</v>
      </c>
      <c r="F446" s="52" t="s">
        <v>218</v>
      </c>
      <c r="G446" s="39"/>
      <c r="H446" s="289">
        <f>H447</f>
        <v>280</v>
      </c>
    </row>
    <row r="447" spans="2:8" s="37" customFormat="1" ht="33.75" customHeight="1">
      <c r="B447" s="88" t="s">
        <v>399</v>
      </c>
      <c r="C447" s="38" t="s">
        <v>675</v>
      </c>
      <c r="D447" s="38" t="s">
        <v>602</v>
      </c>
      <c r="E447" s="38" t="s">
        <v>602</v>
      </c>
      <c r="F447" s="42" t="s">
        <v>540</v>
      </c>
      <c r="G447" s="33"/>
      <c r="H447" s="289">
        <f>H448</f>
        <v>280</v>
      </c>
    </row>
    <row r="448" spans="2:8" s="37" customFormat="1" ht="21" customHeight="1">
      <c r="B448" s="50" t="s">
        <v>26</v>
      </c>
      <c r="C448" s="38" t="s">
        <v>675</v>
      </c>
      <c r="D448" s="38" t="s">
        <v>602</v>
      </c>
      <c r="E448" s="38" t="s">
        <v>602</v>
      </c>
      <c r="F448" s="42" t="s">
        <v>541</v>
      </c>
      <c r="G448" s="34"/>
      <c r="H448" s="289">
        <f>H449</f>
        <v>280</v>
      </c>
    </row>
    <row r="449" spans="2:8" s="37" customFormat="1" ht="23.25" customHeight="1">
      <c r="B449" s="6" t="s">
        <v>11</v>
      </c>
      <c r="C449" s="38" t="s">
        <v>675</v>
      </c>
      <c r="D449" s="38" t="s">
        <v>602</v>
      </c>
      <c r="E449" s="38" t="s">
        <v>602</v>
      </c>
      <c r="F449" s="42" t="s">
        <v>541</v>
      </c>
      <c r="G449" s="34" t="s">
        <v>12</v>
      </c>
      <c r="H449" s="289">
        <v>280</v>
      </c>
    </row>
    <row r="450" spans="2:8" s="37" customFormat="1" ht="18" customHeight="1">
      <c r="B450" s="50" t="s">
        <v>625</v>
      </c>
      <c r="C450" s="38" t="s">
        <v>675</v>
      </c>
      <c r="D450" s="38" t="s">
        <v>602</v>
      </c>
      <c r="E450" s="38" t="s">
        <v>605</v>
      </c>
      <c r="F450" s="39"/>
      <c r="G450" s="39"/>
      <c r="H450" s="289">
        <f>H451</f>
        <v>12281</v>
      </c>
    </row>
    <row r="451" spans="2:8" s="37" customFormat="1" ht="44.25" customHeight="1">
      <c r="B451" s="50" t="s">
        <v>217</v>
      </c>
      <c r="C451" s="38" t="s">
        <v>675</v>
      </c>
      <c r="D451" s="38" t="s">
        <v>602</v>
      </c>
      <c r="E451" s="38" t="s">
        <v>605</v>
      </c>
      <c r="F451" s="39" t="s">
        <v>218</v>
      </c>
      <c r="G451" s="39"/>
      <c r="H451" s="289">
        <f>H455+H452+H460+H463</f>
        <v>12281</v>
      </c>
    </row>
    <row r="452" spans="2:8" s="37" customFormat="1" ht="95.25" customHeight="1">
      <c r="B452" s="79" t="s">
        <v>463</v>
      </c>
      <c r="C452" s="38" t="s">
        <v>675</v>
      </c>
      <c r="D452" s="38" t="s">
        <v>602</v>
      </c>
      <c r="E452" s="38" t="s">
        <v>605</v>
      </c>
      <c r="F452" s="42" t="s">
        <v>233</v>
      </c>
      <c r="G452" s="34"/>
      <c r="H452" s="311">
        <f>H453</f>
        <v>1610.5</v>
      </c>
    </row>
    <row r="453" spans="2:8" s="37" customFormat="1" ht="42" customHeight="1">
      <c r="B453" s="9" t="s">
        <v>33</v>
      </c>
      <c r="C453" s="38" t="s">
        <v>675</v>
      </c>
      <c r="D453" s="38" t="s">
        <v>602</v>
      </c>
      <c r="E453" s="38" t="s">
        <v>605</v>
      </c>
      <c r="F453" s="39" t="s">
        <v>167</v>
      </c>
      <c r="G453" s="34"/>
      <c r="H453" s="311">
        <f>H454</f>
        <v>1610.5</v>
      </c>
    </row>
    <row r="454" spans="2:8" s="37" customFormat="1" ht="31.5" customHeight="1">
      <c r="B454" s="6" t="s">
        <v>579</v>
      </c>
      <c r="C454" s="38" t="s">
        <v>675</v>
      </c>
      <c r="D454" s="38" t="s">
        <v>602</v>
      </c>
      <c r="E454" s="38" t="s">
        <v>605</v>
      </c>
      <c r="F454" s="39" t="s">
        <v>167</v>
      </c>
      <c r="G454" s="34" t="s">
        <v>6</v>
      </c>
      <c r="H454" s="311">
        <v>1610.5</v>
      </c>
    </row>
    <row r="455" spans="2:8" s="37" customFormat="1" ht="36" customHeight="1">
      <c r="B455" s="87" t="s">
        <v>400</v>
      </c>
      <c r="C455" s="38" t="s">
        <v>675</v>
      </c>
      <c r="D455" s="38" t="s">
        <v>602</v>
      </c>
      <c r="E455" s="38" t="s">
        <v>605</v>
      </c>
      <c r="F455" s="42" t="s">
        <v>259</v>
      </c>
      <c r="G455" s="34"/>
      <c r="H455" s="289">
        <f>H456</f>
        <v>3458.3999999999996</v>
      </c>
    </row>
    <row r="456" spans="2:8" s="37" customFormat="1" ht="30" customHeight="1">
      <c r="B456" s="9" t="s">
        <v>37</v>
      </c>
      <c r="C456" s="38" t="s">
        <v>675</v>
      </c>
      <c r="D456" s="38" t="s">
        <v>602</v>
      </c>
      <c r="E456" s="38" t="s">
        <v>605</v>
      </c>
      <c r="F456" s="42" t="s">
        <v>260</v>
      </c>
      <c r="G456" s="34"/>
      <c r="H456" s="289">
        <f>H457+H458+H459</f>
        <v>3458.3999999999996</v>
      </c>
    </row>
    <row r="457" spans="2:8" s="37" customFormat="1" ht="31.5" customHeight="1">
      <c r="B457" s="6" t="s">
        <v>582</v>
      </c>
      <c r="C457" s="38" t="s">
        <v>675</v>
      </c>
      <c r="D457" s="38" t="s">
        <v>602</v>
      </c>
      <c r="E457" s="38" t="s">
        <v>605</v>
      </c>
      <c r="F457" s="42" t="s">
        <v>260</v>
      </c>
      <c r="G457" s="34" t="s">
        <v>2</v>
      </c>
      <c r="H457" s="311">
        <v>2893</v>
      </c>
    </row>
    <row r="458" spans="2:8" s="37" customFormat="1" ht="32.25" customHeight="1">
      <c r="B458" s="6" t="s">
        <v>579</v>
      </c>
      <c r="C458" s="38" t="s">
        <v>675</v>
      </c>
      <c r="D458" s="38" t="s">
        <v>602</v>
      </c>
      <c r="E458" s="38" t="s">
        <v>605</v>
      </c>
      <c r="F458" s="42" t="s">
        <v>260</v>
      </c>
      <c r="G458" s="34" t="s">
        <v>6</v>
      </c>
      <c r="H458" s="311">
        <v>550.7</v>
      </c>
    </row>
    <row r="459" spans="2:8" s="37" customFormat="1" ht="15.75" customHeight="1">
      <c r="B459" s="6" t="s">
        <v>5</v>
      </c>
      <c r="C459" s="38" t="s">
        <v>675</v>
      </c>
      <c r="D459" s="38" t="s">
        <v>602</v>
      </c>
      <c r="E459" s="38" t="s">
        <v>605</v>
      </c>
      <c r="F459" s="42" t="s">
        <v>260</v>
      </c>
      <c r="G459" s="34" t="s">
        <v>7</v>
      </c>
      <c r="H459" s="311">
        <v>14.7</v>
      </c>
    </row>
    <row r="460" spans="2:8" s="37" customFormat="1" ht="55.5" customHeight="1">
      <c r="B460" s="9" t="s">
        <v>144</v>
      </c>
      <c r="C460" s="38" t="s">
        <v>675</v>
      </c>
      <c r="D460" s="38" t="s">
        <v>602</v>
      </c>
      <c r="E460" s="38" t="s">
        <v>605</v>
      </c>
      <c r="F460" s="42" t="s">
        <v>38</v>
      </c>
      <c r="G460" s="33"/>
      <c r="H460" s="311">
        <f>H461</f>
        <v>5670.4</v>
      </c>
    </row>
    <row r="461" spans="2:8" ht="45" customHeight="1">
      <c r="B461" s="10" t="s">
        <v>404</v>
      </c>
      <c r="C461" s="43" t="s">
        <v>675</v>
      </c>
      <c r="D461" s="43" t="s">
        <v>602</v>
      </c>
      <c r="E461" s="43" t="s">
        <v>605</v>
      </c>
      <c r="F461" s="43" t="s">
        <v>39</v>
      </c>
      <c r="G461" s="64"/>
      <c r="H461" s="315">
        <f>H462</f>
        <v>5670.4</v>
      </c>
    </row>
    <row r="462" spans="2:8" ht="18.75" customHeight="1">
      <c r="B462" s="11" t="s">
        <v>614</v>
      </c>
      <c r="C462" s="43" t="s">
        <v>675</v>
      </c>
      <c r="D462" s="43" t="s">
        <v>602</v>
      </c>
      <c r="E462" s="43" t="s">
        <v>605</v>
      </c>
      <c r="F462" s="43" t="s">
        <v>39</v>
      </c>
      <c r="G462" s="64">
        <v>410</v>
      </c>
      <c r="H462" s="315">
        <v>5670.4</v>
      </c>
    </row>
    <row r="463" spans="2:8" ht="30.75" customHeight="1">
      <c r="B463" s="288" t="s">
        <v>481</v>
      </c>
      <c r="C463" s="43" t="s">
        <v>675</v>
      </c>
      <c r="D463" s="43" t="s">
        <v>602</v>
      </c>
      <c r="E463" s="43" t="s">
        <v>605</v>
      </c>
      <c r="F463" s="47" t="s">
        <v>482</v>
      </c>
      <c r="G463" s="64"/>
      <c r="H463" s="315">
        <f>H464</f>
        <v>1541.7</v>
      </c>
    </row>
    <row r="464" spans="2:8" ht="24.75" customHeight="1">
      <c r="B464" s="288" t="s">
        <v>483</v>
      </c>
      <c r="C464" s="43" t="s">
        <v>675</v>
      </c>
      <c r="D464" s="43" t="s">
        <v>602</v>
      </c>
      <c r="E464" s="43" t="s">
        <v>605</v>
      </c>
      <c r="F464" s="47" t="s">
        <v>484</v>
      </c>
      <c r="G464" s="64"/>
      <c r="H464" s="315">
        <f>H465</f>
        <v>1541.7</v>
      </c>
    </row>
    <row r="465" spans="2:8" ht="28.5" customHeight="1">
      <c r="B465" s="6" t="s">
        <v>579</v>
      </c>
      <c r="C465" s="43" t="s">
        <v>675</v>
      </c>
      <c r="D465" s="43" t="s">
        <v>602</v>
      </c>
      <c r="E465" s="43" t="s">
        <v>605</v>
      </c>
      <c r="F465" s="47" t="s">
        <v>484</v>
      </c>
      <c r="G465" s="64">
        <v>240</v>
      </c>
      <c r="H465" s="315">
        <v>1541.7</v>
      </c>
    </row>
    <row r="466" spans="2:8" s="37" customFormat="1" ht="15.75" customHeight="1">
      <c r="B466" s="71" t="s">
        <v>661</v>
      </c>
      <c r="C466" s="38" t="s">
        <v>675</v>
      </c>
      <c r="D466" s="38" t="s">
        <v>619</v>
      </c>
      <c r="E466" s="38"/>
      <c r="F466" s="52"/>
      <c r="G466" s="34"/>
      <c r="H466" s="311">
        <f>H467</f>
        <v>2880</v>
      </c>
    </row>
    <row r="467" spans="2:8" s="37" customFormat="1" ht="16.5" customHeight="1">
      <c r="B467" s="50" t="s">
        <v>645</v>
      </c>
      <c r="C467" s="38" t="s">
        <v>675</v>
      </c>
      <c r="D467" s="38" t="s">
        <v>619</v>
      </c>
      <c r="E467" s="38" t="s">
        <v>603</v>
      </c>
      <c r="F467" s="52"/>
      <c r="G467" s="34"/>
      <c r="H467" s="289">
        <f>H468</f>
        <v>2880</v>
      </c>
    </row>
    <row r="468" spans="2:8" s="37" customFormat="1" ht="81.75" customHeight="1">
      <c r="B468" s="51" t="s">
        <v>405</v>
      </c>
      <c r="C468" s="38" t="s">
        <v>675</v>
      </c>
      <c r="D468" s="38" t="s">
        <v>619</v>
      </c>
      <c r="E468" s="46" t="s">
        <v>603</v>
      </c>
      <c r="F468" s="42" t="s">
        <v>258</v>
      </c>
      <c r="G468" s="34"/>
      <c r="H468" s="311">
        <f>H469</f>
        <v>2880</v>
      </c>
    </row>
    <row r="469" spans="2:8" s="37" customFormat="1" ht="75" customHeight="1">
      <c r="B469" s="20" t="s">
        <v>34</v>
      </c>
      <c r="C469" s="38" t="s">
        <v>675</v>
      </c>
      <c r="D469" s="38" t="s">
        <v>619</v>
      </c>
      <c r="E469" s="46" t="s">
        <v>603</v>
      </c>
      <c r="F469" s="52" t="s">
        <v>506</v>
      </c>
      <c r="G469" s="34"/>
      <c r="H469" s="311">
        <f>H470+H471</f>
        <v>2880</v>
      </c>
    </row>
    <row r="470" spans="2:8" s="37" customFormat="1" ht="31.5" customHeight="1">
      <c r="B470" s="6" t="s">
        <v>580</v>
      </c>
      <c r="C470" s="38" t="s">
        <v>675</v>
      </c>
      <c r="D470" s="38" t="s">
        <v>619</v>
      </c>
      <c r="E470" s="46" t="s">
        <v>603</v>
      </c>
      <c r="F470" s="52" t="s">
        <v>506</v>
      </c>
      <c r="G470" s="34" t="s">
        <v>581</v>
      </c>
      <c r="H470" s="311">
        <v>2870</v>
      </c>
    </row>
    <row r="471" spans="2:8" s="37" customFormat="1" ht="31.5" customHeight="1">
      <c r="B471" s="6" t="s">
        <v>579</v>
      </c>
      <c r="C471" s="38" t="s">
        <v>675</v>
      </c>
      <c r="D471" s="38" t="s">
        <v>619</v>
      </c>
      <c r="E471" s="46" t="s">
        <v>603</v>
      </c>
      <c r="F471" s="52" t="s">
        <v>506</v>
      </c>
      <c r="G471" s="34" t="s">
        <v>6</v>
      </c>
      <c r="H471" s="311">
        <v>10</v>
      </c>
    </row>
    <row r="472" spans="2:8" s="37" customFormat="1" ht="31.5" customHeight="1">
      <c r="B472" s="15" t="s">
        <v>672</v>
      </c>
      <c r="C472" s="35" t="s">
        <v>673</v>
      </c>
      <c r="D472" s="38"/>
      <c r="E472" s="38"/>
      <c r="F472" s="33"/>
      <c r="G472" s="34"/>
      <c r="H472" s="311">
        <f>H473</f>
        <v>843.6999999999999</v>
      </c>
    </row>
    <row r="473" spans="2:8" s="37" customFormat="1" ht="43.5" customHeight="1">
      <c r="B473" s="9" t="s">
        <v>406</v>
      </c>
      <c r="C473" s="38" t="s">
        <v>673</v>
      </c>
      <c r="D473" s="38" t="s">
        <v>590</v>
      </c>
      <c r="E473" s="38" t="s">
        <v>601</v>
      </c>
      <c r="F473" s="33"/>
      <c r="G473" s="34"/>
      <c r="H473" s="311">
        <f>H474+H482</f>
        <v>843.6999999999999</v>
      </c>
    </row>
    <row r="474" spans="2:8" s="37" customFormat="1" ht="24" customHeight="1">
      <c r="B474" s="9" t="s">
        <v>568</v>
      </c>
      <c r="C474" s="38" t="s">
        <v>673</v>
      </c>
      <c r="D474" s="38" t="s">
        <v>590</v>
      </c>
      <c r="E474" s="38" t="s">
        <v>601</v>
      </c>
      <c r="F474" s="33" t="s">
        <v>208</v>
      </c>
      <c r="G474" s="34"/>
      <c r="H474" s="311">
        <f>H479+H475</f>
        <v>678.0999999999999</v>
      </c>
    </row>
    <row r="475" spans="2:8" s="37" customFormat="1" ht="27" customHeight="1">
      <c r="B475" s="9" t="s">
        <v>340</v>
      </c>
      <c r="C475" s="38" t="s">
        <v>673</v>
      </c>
      <c r="D475" s="38" t="s">
        <v>590</v>
      </c>
      <c r="E475" s="38" t="s">
        <v>601</v>
      </c>
      <c r="F475" s="33" t="s">
        <v>407</v>
      </c>
      <c r="G475" s="34"/>
      <c r="H475" s="311">
        <f>H476+H477+H478</f>
        <v>257.9</v>
      </c>
    </row>
    <row r="476" spans="2:8" s="37" customFormat="1" ht="33" customHeight="1">
      <c r="B476" s="6" t="s">
        <v>582</v>
      </c>
      <c r="C476" s="38" t="s">
        <v>673</v>
      </c>
      <c r="D476" s="38" t="s">
        <v>590</v>
      </c>
      <c r="E476" s="38" t="s">
        <v>601</v>
      </c>
      <c r="F476" s="33" t="s">
        <v>407</v>
      </c>
      <c r="G476" s="34" t="s">
        <v>2</v>
      </c>
      <c r="H476" s="311">
        <v>235.4</v>
      </c>
    </row>
    <row r="477" spans="2:8" s="37" customFormat="1" ht="30" customHeight="1">
      <c r="B477" s="6" t="s">
        <v>579</v>
      </c>
      <c r="C477" s="38" t="s">
        <v>673</v>
      </c>
      <c r="D477" s="38" t="s">
        <v>590</v>
      </c>
      <c r="E477" s="38" t="s">
        <v>601</v>
      </c>
      <c r="F477" s="33" t="s">
        <v>407</v>
      </c>
      <c r="G477" s="34" t="s">
        <v>6</v>
      </c>
      <c r="H477" s="311">
        <v>21.5</v>
      </c>
    </row>
    <row r="478" spans="2:8" s="37" customFormat="1" ht="22.5" customHeight="1">
      <c r="B478" s="9" t="s">
        <v>5</v>
      </c>
      <c r="C478" s="38" t="s">
        <v>673</v>
      </c>
      <c r="D478" s="38" t="s">
        <v>590</v>
      </c>
      <c r="E478" s="38" t="s">
        <v>601</v>
      </c>
      <c r="F478" s="33" t="s">
        <v>407</v>
      </c>
      <c r="G478" s="34" t="s">
        <v>7</v>
      </c>
      <c r="H478" s="311">
        <v>1</v>
      </c>
    </row>
    <row r="479" spans="2:8" s="37" customFormat="1" ht="31.5" customHeight="1">
      <c r="B479" s="9" t="s">
        <v>408</v>
      </c>
      <c r="C479" s="38" t="s">
        <v>673</v>
      </c>
      <c r="D479" s="38" t="s">
        <v>590</v>
      </c>
      <c r="E479" s="38" t="s">
        <v>601</v>
      </c>
      <c r="F479" s="33" t="s">
        <v>407</v>
      </c>
      <c r="G479" s="34"/>
      <c r="H479" s="311">
        <f>H480</f>
        <v>420.2</v>
      </c>
    </row>
    <row r="480" spans="2:8" s="37" customFormat="1" ht="29.25" customHeight="1">
      <c r="B480" s="9" t="s">
        <v>340</v>
      </c>
      <c r="C480" s="38" t="s">
        <v>673</v>
      </c>
      <c r="D480" s="38" t="s">
        <v>590</v>
      </c>
      <c r="E480" s="38" t="s">
        <v>601</v>
      </c>
      <c r="F480" s="33" t="s">
        <v>209</v>
      </c>
      <c r="G480" s="34"/>
      <c r="H480" s="311">
        <f>H481</f>
        <v>420.2</v>
      </c>
    </row>
    <row r="481" spans="2:8" s="37" customFormat="1" ht="33.75" customHeight="1">
      <c r="B481" s="6" t="s">
        <v>582</v>
      </c>
      <c r="C481" s="38" t="s">
        <v>673</v>
      </c>
      <c r="D481" s="38" t="s">
        <v>590</v>
      </c>
      <c r="E481" s="38" t="s">
        <v>601</v>
      </c>
      <c r="F481" s="33" t="s">
        <v>209</v>
      </c>
      <c r="G481" s="34" t="s">
        <v>2</v>
      </c>
      <c r="H481" s="311">
        <f>594-72-101.8</f>
        <v>420.2</v>
      </c>
    </row>
    <row r="482" spans="2:8" s="37" customFormat="1" ht="33.75" customHeight="1">
      <c r="B482" s="6" t="s">
        <v>428</v>
      </c>
      <c r="C482" s="38" t="s">
        <v>673</v>
      </c>
      <c r="D482" s="38" t="s">
        <v>590</v>
      </c>
      <c r="E482" s="38" t="s">
        <v>601</v>
      </c>
      <c r="F482" s="33" t="s">
        <v>426</v>
      </c>
      <c r="G482" s="34"/>
      <c r="H482" s="311">
        <f>H483</f>
        <v>165.6</v>
      </c>
    </row>
    <row r="483" spans="2:8" s="37" customFormat="1" ht="36.75" customHeight="1">
      <c r="B483" s="50" t="s">
        <v>349</v>
      </c>
      <c r="C483" s="38" t="s">
        <v>673</v>
      </c>
      <c r="D483" s="38" t="s">
        <v>590</v>
      </c>
      <c r="E483" s="38" t="s">
        <v>601</v>
      </c>
      <c r="F483" s="61" t="s">
        <v>427</v>
      </c>
      <c r="G483" s="34"/>
      <c r="H483" s="311">
        <f>H484</f>
        <v>165.6</v>
      </c>
    </row>
    <row r="484" spans="2:8" s="37" customFormat="1" ht="34.5" customHeight="1">
      <c r="B484" s="6" t="s">
        <v>582</v>
      </c>
      <c r="C484" s="38" t="s">
        <v>673</v>
      </c>
      <c r="D484" s="38" t="s">
        <v>590</v>
      </c>
      <c r="E484" s="38" t="s">
        <v>601</v>
      </c>
      <c r="F484" s="61" t="s">
        <v>427</v>
      </c>
      <c r="G484" s="34" t="s">
        <v>2</v>
      </c>
      <c r="H484" s="311">
        <v>165.6</v>
      </c>
    </row>
    <row r="485" spans="2:8" s="37" customFormat="1" ht="30.75" customHeight="1">
      <c r="B485" s="8" t="s">
        <v>164</v>
      </c>
      <c r="C485" s="35" t="s">
        <v>671</v>
      </c>
      <c r="D485" s="38"/>
      <c r="E485" s="38"/>
      <c r="F485" s="33"/>
      <c r="G485" s="34"/>
      <c r="H485" s="289">
        <f>H486+H563+H568+H512+H552+H531+H506+H546</f>
        <v>59539.3</v>
      </c>
    </row>
    <row r="486" spans="2:8" s="37" customFormat="1" ht="16.5" customHeight="1">
      <c r="B486" s="50" t="s">
        <v>651</v>
      </c>
      <c r="C486" s="38" t="s">
        <v>671</v>
      </c>
      <c r="D486" s="38" t="s">
        <v>590</v>
      </c>
      <c r="E486" s="38"/>
      <c r="F486" s="33"/>
      <c r="G486" s="34"/>
      <c r="H486" s="289">
        <f>H487</f>
        <v>5463.3</v>
      </c>
    </row>
    <row r="487" spans="2:8" s="37" customFormat="1" ht="45" customHeight="1">
      <c r="B487" s="9" t="s">
        <v>406</v>
      </c>
      <c r="C487" s="38" t="s">
        <v>671</v>
      </c>
      <c r="D487" s="38" t="s">
        <v>590</v>
      </c>
      <c r="E487" s="38" t="s">
        <v>601</v>
      </c>
      <c r="F487" s="33"/>
      <c r="G487" s="34"/>
      <c r="H487" s="289">
        <f>H488+H497</f>
        <v>5463.3</v>
      </c>
    </row>
    <row r="488" spans="2:8" s="37" customFormat="1" ht="46.5" customHeight="1">
      <c r="B488" s="6" t="s">
        <v>244</v>
      </c>
      <c r="C488" s="38" t="s">
        <v>671</v>
      </c>
      <c r="D488" s="38" t="s">
        <v>590</v>
      </c>
      <c r="E488" s="38" t="s">
        <v>601</v>
      </c>
      <c r="F488" s="33" t="s">
        <v>243</v>
      </c>
      <c r="G488" s="34"/>
      <c r="H488" s="289">
        <f>H489</f>
        <v>5255.1</v>
      </c>
    </row>
    <row r="489" spans="2:8" s="37" customFormat="1" ht="52.5" customHeight="1">
      <c r="B489" s="18" t="s">
        <v>409</v>
      </c>
      <c r="C489" s="38" t="s">
        <v>671</v>
      </c>
      <c r="D489" s="38" t="s">
        <v>590</v>
      </c>
      <c r="E489" s="38" t="s">
        <v>601</v>
      </c>
      <c r="F489" s="39" t="s">
        <v>247</v>
      </c>
      <c r="G489" s="34"/>
      <c r="H489" s="289">
        <f>H490+H494</f>
        <v>5255.1</v>
      </c>
    </row>
    <row r="490" spans="2:8" s="37" customFormat="1" ht="30" customHeight="1">
      <c r="B490" s="9" t="s">
        <v>77</v>
      </c>
      <c r="C490" s="38" t="s">
        <v>671</v>
      </c>
      <c r="D490" s="38" t="s">
        <v>590</v>
      </c>
      <c r="E490" s="38" t="s">
        <v>601</v>
      </c>
      <c r="F490" s="39" t="s">
        <v>249</v>
      </c>
      <c r="G490" s="34"/>
      <c r="H490" s="289">
        <f>H491+H492+H493</f>
        <v>4947.5</v>
      </c>
    </row>
    <row r="491" spans="2:8" s="37" customFormat="1" ht="30" customHeight="1">
      <c r="B491" s="9" t="s">
        <v>582</v>
      </c>
      <c r="C491" s="38" t="s">
        <v>671</v>
      </c>
      <c r="D491" s="38" t="s">
        <v>590</v>
      </c>
      <c r="E491" s="38" t="s">
        <v>601</v>
      </c>
      <c r="F491" s="39" t="s">
        <v>249</v>
      </c>
      <c r="G491" s="34" t="s">
        <v>2</v>
      </c>
      <c r="H491" s="289">
        <f>4837-62.2-15-550+200</f>
        <v>4409.8</v>
      </c>
    </row>
    <row r="492" spans="2:8" s="37" customFormat="1" ht="30" customHeight="1">
      <c r="B492" s="9" t="s">
        <v>579</v>
      </c>
      <c r="C492" s="38" t="s">
        <v>671</v>
      </c>
      <c r="D492" s="38" t="s">
        <v>590</v>
      </c>
      <c r="E492" s="38" t="s">
        <v>601</v>
      </c>
      <c r="F492" s="39" t="s">
        <v>249</v>
      </c>
      <c r="G492" s="34" t="s">
        <v>6</v>
      </c>
      <c r="H492" s="289">
        <v>517.7</v>
      </c>
    </row>
    <row r="493" spans="2:8" s="37" customFormat="1" ht="14.25" customHeight="1">
      <c r="B493" s="9" t="s">
        <v>5</v>
      </c>
      <c r="C493" s="38" t="s">
        <v>671</v>
      </c>
      <c r="D493" s="38" t="s">
        <v>590</v>
      </c>
      <c r="E493" s="38" t="s">
        <v>601</v>
      </c>
      <c r="F493" s="39" t="s">
        <v>249</v>
      </c>
      <c r="G493" s="34" t="s">
        <v>7</v>
      </c>
      <c r="H493" s="289">
        <f>5+15</f>
        <v>20</v>
      </c>
    </row>
    <row r="494" spans="2:8" s="37" customFormat="1" ht="30" customHeight="1">
      <c r="B494" s="50" t="s">
        <v>349</v>
      </c>
      <c r="C494" s="38" t="s">
        <v>671</v>
      </c>
      <c r="D494" s="38" t="s">
        <v>590</v>
      </c>
      <c r="E494" s="38" t="s">
        <v>601</v>
      </c>
      <c r="F494" s="39" t="s">
        <v>251</v>
      </c>
      <c r="G494" s="34"/>
      <c r="H494" s="311">
        <f>H495+H496</f>
        <v>307.6</v>
      </c>
    </row>
    <row r="495" spans="2:8" s="37" customFormat="1" ht="27.75" customHeight="1">
      <c r="B495" s="9" t="s">
        <v>582</v>
      </c>
      <c r="C495" s="38" t="s">
        <v>671</v>
      </c>
      <c r="D495" s="38" t="s">
        <v>590</v>
      </c>
      <c r="E495" s="38" t="s">
        <v>601</v>
      </c>
      <c r="F495" s="39" t="s">
        <v>251</v>
      </c>
      <c r="G495" s="34" t="s">
        <v>2</v>
      </c>
      <c r="H495" s="311">
        <v>190.4</v>
      </c>
    </row>
    <row r="496" spans="2:8" s="37" customFormat="1" ht="33.75" customHeight="1">
      <c r="B496" s="9" t="s">
        <v>579</v>
      </c>
      <c r="C496" s="38" t="s">
        <v>671</v>
      </c>
      <c r="D496" s="38" t="s">
        <v>590</v>
      </c>
      <c r="E496" s="38" t="s">
        <v>601</v>
      </c>
      <c r="F496" s="39" t="s">
        <v>251</v>
      </c>
      <c r="G496" s="34" t="s">
        <v>6</v>
      </c>
      <c r="H496" s="311">
        <v>117.2</v>
      </c>
    </row>
    <row r="497" spans="2:8" s="37" customFormat="1" ht="19.5" customHeight="1">
      <c r="B497" s="50" t="s">
        <v>629</v>
      </c>
      <c r="C497" s="38" t="s">
        <v>671</v>
      </c>
      <c r="D497" s="38" t="s">
        <v>590</v>
      </c>
      <c r="E497" s="38" t="s">
        <v>663</v>
      </c>
      <c r="F497" s="33"/>
      <c r="G497" s="34"/>
      <c r="H497" s="289">
        <f>H498+H503</f>
        <v>208.2</v>
      </c>
    </row>
    <row r="498" spans="2:8" s="37" customFormat="1" ht="33" customHeight="1">
      <c r="B498" s="9" t="s">
        <v>343</v>
      </c>
      <c r="C498" s="38" t="s">
        <v>671</v>
      </c>
      <c r="D498" s="38" t="s">
        <v>590</v>
      </c>
      <c r="E498" s="38" t="s">
        <v>663</v>
      </c>
      <c r="F498" s="33" t="s">
        <v>187</v>
      </c>
      <c r="G498" s="34"/>
      <c r="H498" s="289">
        <f>H499+H501</f>
        <v>208.2</v>
      </c>
    </row>
    <row r="499" spans="2:8" ht="32.25" customHeight="1">
      <c r="B499" s="10" t="s">
        <v>15</v>
      </c>
      <c r="C499" s="43" t="s">
        <v>671</v>
      </c>
      <c r="D499" s="43" t="s">
        <v>590</v>
      </c>
      <c r="E499" s="43" t="s">
        <v>663</v>
      </c>
      <c r="F499" s="64" t="s">
        <v>432</v>
      </c>
      <c r="G499" s="45"/>
      <c r="H499" s="314">
        <f>H500</f>
        <v>67.8</v>
      </c>
    </row>
    <row r="500" spans="2:8" ht="15.75" customHeight="1">
      <c r="B500" s="11" t="s">
        <v>569</v>
      </c>
      <c r="C500" s="43" t="s">
        <v>671</v>
      </c>
      <c r="D500" s="43" t="s">
        <v>590</v>
      </c>
      <c r="E500" s="43" t="s">
        <v>663</v>
      </c>
      <c r="F500" s="64" t="s">
        <v>432</v>
      </c>
      <c r="G500" s="45" t="s">
        <v>570</v>
      </c>
      <c r="H500" s="315">
        <v>67.8</v>
      </c>
    </row>
    <row r="501" spans="2:8" ht="30.75" customHeight="1">
      <c r="B501" s="10" t="s">
        <v>8</v>
      </c>
      <c r="C501" s="43" t="s">
        <v>671</v>
      </c>
      <c r="D501" s="45" t="s">
        <v>590</v>
      </c>
      <c r="E501" s="45" t="s">
        <v>663</v>
      </c>
      <c r="F501" s="64" t="s">
        <v>433</v>
      </c>
      <c r="G501" s="45"/>
      <c r="H501" s="315">
        <f>H502</f>
        <v>140.4</v>
      </c>
    </row>
    <row r="502" spans="2:8" ht="18.75" customHeight="1">
      <c r="B502" s="11" t="s">
        <v>569</v>
      </c>
      <c r="C502" s="43" t="s">
        <v>671</v>
      </c>
      <c r="D502" s="45" t="s">
        <v>590</v>
      </c>
      <c r="E502" s="45" t="s">
        <v>663</v>
      </c>
      <c r="F502" s="64" t="s">
        <v>433</v>
      </c>
      <c r="G502" s="45" t="s">
        <v>570</v>
      </c>
      <c r="H502" s="315">
        <v>140.4</v>
      </c>
    </row>
    <row r="503" spans="2:8" ht="20.25" customHeight="1" hidden="1">
      <c r="B503" s="11" t="s">
        <v>113</v>
      </c>
      <c r="C503" s="45" t="s">
        <v>671</v>
      </c>
      <c r="D503" s="45" t="s">
        <v>590</v>
      </c>
      <c r="E503" s="45" t="s">
        <v>663</v>
      </c>
      <c r="F503" s="64" t="s">
        <v>111</v>
      </c>
      <c r="G503" s="45"/>
      <c r="H503" s="315">
        <f>H504+H505</f>
        <v>0</v>
      </c>
    </row>
    <row r="504" spans="2:8" s="37" customFormat="1" ht="24" customHeight="1" hidden="1">
      <c r="B504" s="6" t="s">
        <v>114</v>
      </c>
      <c r="C504" s="34" t="s">
        <v>671</v>
      </c>
      <c r="D504" s="34" t="s">
        <v>590</v>
      </c>
      <c r="E504" s="34" t="s">
        <v>663</v>
      </c>
      <c r="F504" s="33" t="s">
        <v>111</v>
      </c>
      <c r="G504" s="34" t="s">
        <v>112</v>
      </c>
      <c r="H504" s="311">
        <v>0</v>
      </c>
    </row>
    <row r="505" spans="2:8" s="37" customFormat="1" ht="24" customHeight="1" hidden="1">
      <c r="B505" s="11" t="s">
        <v>114</v>
      </c>
      <c r="C505" s="45" t="s">
        <v>671</v>
      </c>
      <c r="D505" s="45" t="s">
        <v>590</v>
      </c>
      <c r="E505" s="45" t="s">
        <v>663</v>
      </c>
      <c r="F505" s="64" t="s">
        <v>111</v>
      </c>
      <c r="G505" s="45" t="s">
        <v>7</v>
      </c>
      <c r="H505" s="315">
        <v>0</v>
      </c>
    </row>
    <row r="506" spans="2:8" s="37" customFormat="1" ht="27.75" customHeight="1">
      <c r="B506" s="11" t="s">
        <v>677</v>
      </c>
      <c r="C506" s="45" t="s">
        <v>671</v>
      </c>
      <c r="D506" s="45" t="s">
        <v>592</v>
      </c>
      <c r="E506" s="45" t="s">
        <v>678</v>
      </c>
      <c r="F506" s="64"/>
      <c r="G506" s="45"/>
      <c r="H506" s="315">
        <f>H507</f>
        <v>27.6</v>
      </c>
    </row>
    <row r="507" spans="2:8" s="37" customFormat="1" ht="39" customHeight="1">
      <c r="B507" s="50" t="s">
        <v>156</v>
      </c>
      <c r="C507" s="34" t="s">
        <v>671</v>
      </c>
      <c r="D507" s="45" t="s">
        <v>592</v>
      </c>
      <c r="E507" s="45" t="s">
        <v>678</v>
      </c>
      <c r="F507" s="39" t="s">
        <v>200</v>
      </c>
      <c r="G507" s="34"/>
      <c r="H507" s="311">
        <f>H508</f>
        <v>27.6</v>
      </c>
    </row>
    <row r="508" spans="2:8" s="37" customFormat="1" ht="34.5" customHeight="1">
      <c r="B508" s="50" t="s">
        <v>337</v>
      </c>
      <c r="C508" s="34" t="s">
        <v>671</v>
      </c>
      <c r="D508" s="45" t="s">
        <v>592</v>
      </c>
      <c r="E508" s="45" t="s">
        <v>678</v>
      </c>
      <c r="F508" s="39" t="s">
        <v>539</v>
      </c>
      <c r="G508" s="34"/>
      <c r="H508" s="311">
        <f>H510</f>
        <v>27.6</v>
      </c>
    </row>
    <row r="509" spans="2:8" s="37" customFormat="1" ht="33" customHeight="1">
      <c r="B509" s="51" t="s">
        <v>411</v>
      </c>
      <c r="C509" s="34" t="s">
        <v>671</v>
      </c>
      <c r="D509" s="45" t="s">
        <v>592</v>
      </c>
      <c r="E509" s="45" t="s">
        <v>678</v>
      </c>
      <c r="F509" s="40" t="s">
        <v>537</v>
      </c>
      <c r="G509" s="34"/>
      <c r="H509" s="311">
        <f>H510</f>
        <v>27.6</v>
      </c>
    </row>
    <row r="510" spans="2:8" s="37" customFormat="1" ht="27.75" customHeight="1">
      <c r="B510" s="6" t="s">
        <v>158</v>
      </c>
      <c r="C510" s="34" t="s">
        <v>671</v>
      </c>
      <c r="D510" s="45" t="s">
        <v>592</v>
      </c>
      <c r="E510" s="45" t="s">
        <v>678</v>
      </c>
      <c r="F510" s="40" t="s">
        <v>538</v>
      </c>
      <c r="G510" s="34"/>
      <c r="H510" s="311">
        <f>H511</f>
        <v>27.6</v>
      </c>
    </row>
    <row r="511" spans="2:8" s="37" customFormat="1" ht="18" customHeight="1">
      <c r="B511" s="6" t="s">
        <v>569</v>
      </c>
      <c r="C511" s="34" t="s">
        <v>671</v>
      </c>
      <c r="D511" s="45" t="s">
        <v>592</v>
      </c>
      <c r="E511" s="45" t="s">
        <v>678</v>
      </c>
      <c r="F511" s="40" t="s">
        <v>538</v>
      </c>
      <c r="G511" s="34" t="s">
        <v>570</v>
      </c>
      <c r="H511" s="311">
        <v>27.6</v>
      </c>
    </row>
    <row r="512" spans="2:8" s="37" customFormat="1" ht="17.25" customHeight="1">
      <c r="B512" s="50" t="s">
        <v>656</v>
      </c>
      <c r="C512" s="34" t="s">
        <v>671</v>
      </c>
      <c r="D512" s="63" t="s">
        <v>603</v>
      </c>
      <c r="E512" s="63"/>
      <c r="F512" s="40"/>
      <c r="G512" s="34"/>
      <c r="H512" s="311">
        <f>H513+H528</f>
        <v>20101.8</v>
      </c>
    </row>
    <row r="513" spans="2:8" s="37" customFormat="1" ht="20.25" customHeight="1">
      <c r="B513" s="50" t="s">
        <v>679</v>
      </c>
      <c r="C513" s="38" t="s">
        <v>671</v>
      </c>
      <c r="D513" s="38" t="s">
        <v>603</v>
      </c>
      <c r="E513" s="38" t="s">
        <v>605</v>
      </c>
      <c r="F513" s="33"/>
      <c r="G513" s="34"/>
      <c r="H513" s="289">
        <f>H514</f>
        <v>20101.8</v>
      </c>
    </row>
    <row r="514" spans="2:8" s="37" customFormat="1" ht="48" customHeight="1">
      <c r="B514" s="6" t="s">
        <v>276</v>
      </c>
      <c r="C514" s="38" t="s">
        <v>671</v>
      </c>
      <c r="D514" s="38" t="s">
        <v>603</v>
      </c>
      <c r="E514" s="38" t="s">
        <v>605</v>
      </c>
      <c r="F514" s="40" t="s">
        <v>516</v>
      </c>
      <c r="G514" s="34"/>
      <c r="H514" s="289">
        <f>H515+H524+H526</f>
        <v>20101.8</v>
      </c>
    </row>
    <row r="515" spans="2:8" s="37" customFormat="1" ht="50.25" customHeight="1">
      <c r="B515" s="6" t="s">
        <v>412</v>
      </c>
      <c r="C515" s="38" t="s">
        <v>671</v>
      </c>
      <c r="D515" s="38" t="s">
        <v>603</v>
      </c>
      <c r="E515" s="38" t="s">
        <v>605</v>
      </c>
      <c r="F515" s="40" t="s">
        <v>517</v>
      </c>
      <c r="G515" s="34"/>
      <c r="H515" s="289">
        <f>H516+H519+H522</f>
        <v>10985.099999999999</v>
      </c>
    </row>
    <row r="516" spans="2:8" s="37" customFormat="1" ht="30.75" customHeight="1">
      <c r="B516" s="9" t="s">
        <v>23</v>
      </c>
      <c r="C516" s="38" t="s">
        <v>671</v>
      </c>
      <c r="D516" s="38" t="s">
        <v>603</v>
      </c>
      <c r="E516" s="38" t="s">
        <v>605</v>
      </c>
      <c r="F516" s="40" t="s">
        <v>518</v>
      </c>
      <c r="G516" s="34"/>
      <c r="H516" s="289">
        <f>H517+H518</f>
        <v>4732.9</v>
      </c>
    </row>
    <row r="517" spans="2:8" ht="30.75" customHeight="1" hidden="1">
      <c r="B517" s="6" t="s">
        <v>579</v>
      </c>
      <c r="C517" s="43" t="s">
        <v>671</v>
      </c>
      <c r="D517" s="43" t="s">
        <v>603</v>
      </c>
      <c r="E517" s="43" t="s">
        <v>605</v>
      </c>
      <c r="F517" s="66" t="s">
        <v>518</v>
      </c>
      <c r="G517" s="45" t="s">
        <v>6</v>
      </c>
      <c r="H517" s="314">
        <f>6292.6-1887.1-400-4005.5</f>
        <v>0</v>
      </c>
    </row>
    <row r="518" spans="2:8" s="37" customFormat="1" ht="21" customHeight="1">
      <c r="B518" s="6" t="s">
        <v>169</v>
      </c>
      <c r="C518" s="38" t="s">
        <v>671</v>
      </c>
      <c r="D518" s="38" t="s">
        <v>603</v>
      </c>
      <c r="E518" s="38" t="s">
        <v>605</v>
      </c>
      <c r="F518" s="40" t="s">
        <v>518</v>
      </c>
      <c r="G518" s="34" t="s">
        <v>168</v>
      </c>
      <c r="H518" s="289">
        <v>4732.9</v>
      </c>
    </row>
    <row r="519" spans="2:8" s="37" customFormat="1" ht="44.25" customHeight="1">
      <c r="B519" s="9" t="s">
        <v>197</v>
      </c>
      <c r="C519" s="38" t="s">
        <v>671</v>
      </c>
      <c r="D519" s="38" t="s">
        <v>603</v>
      </c>
      <c r="E519" s="38" t="s">
        <v>605</v>
      </c>
      <c r="F519" s="40" t="s">
        <v>548</v>
      </c>
      <c r="G519" s="34"/>
      <c r="H519" s="289">
        <f>H520+H521</f>
        <v>4988.5</v>
      </c>
    </row>
    <row r="520" spans="2:8" s="37" customFormat="1" ht="21" customHeight="1" hidden="1">
      <c r="B520" s="6" t="s">
        <v>10</v>
      </c>
      <c r="C520" s="38" t="s">
        <v>671</v>
      </c>
      <c r="D520" s="38" t="s">
        <v>603</v>
      </c>
      <c r="E520" s="38" t="s">
        <v>605</v>
      </c>
      <c r="F520" s="40" t="s">
        <v>548</v>
      </c>
      <c r="G520" s="34" t="s">
        <v>6</v>
      </c>
      <c r="H520" s="289">
        <v>0</v>
      </c>
    </row>
    <row r="521" spans="2:8" s="37" customFormat="1" ht="27.75" customHeight="1">
      <c r="B521" s="6" t="s">
        <v>169</v>
      </c>
      <c r="C521" s="38" t="s">
        <v>671</v>
      </c>
      <c r="D521" s="38" t="s">
        <v>603</v>
      </c>
      <c r="E521" s="38" t="s">
        <v>605</v>
      </c>
      <c r="F521" s="40" t="s">
        <v>548</v>
      </c>
      <c r="G521" s="34" t="s">
        <v>168</v>
      </c>
      <c r="H521" s="289">
        <v>4988.5</v>
      </c>
    </row>
    <row r="522" spans="2:8" s="37" customFormat="1" ht="39" customHeight="1">
      <c r="B522" s="9" t="s">
        <v>197</v>
      </c>
      <c r="C522" s="38" t="s">
        <v>671</v>
      </c>
      <c r="D522" s="38" t="s">
        <v>603</v>
      </c>
      <c r="E522" s="38" t="s">
        <v>605</v>
      </c>
      <c r="F522" s="40" t="s">
        <v>27</v>
      </c>
      <c r="G522" s="34"/>
      <c r="H522" s="289">
        <f>H523</f>
        <v>1263.6999999999998</v>
      </c>
    </row>
    <row r="523" spans="2:8" s="37" customFormat="1" ht="28.5" customHeight="1">
      <c r="B523" s="6" t="s">
        <v>169</v>
      </c>
      <c r="C523" s="38" t="s">
        <v>671</v>
      </c>
      <c r="D523" s="38" t="s">
        <v>603</v>
      </c>
      <c r="E523" s="38" t="s">
        <v>605</v>
      </c>
      <c r="F523" s="40" t="s">
        <v>27</v>
      </c>
      <c r="G523" s="34" t="s">
        <v>168</v>
      </c>
      <c r="H523" s="289">
        <f>1251.1+12.6</f>
        <v>1263.6999999999998</v>
      </c>
    </row>
    <row r="524" spans="2:8" ht="40.5" customHeight="1">
      <c r="B524" s="13" t="s">
        <v>413</v>
      </c>
      <c r="C524" s="43" t="s">
        <v>671</v>
      </c>
      <c r="D524" s="43" t="s">
        <v>603</v>
      </c>
      <c r="E524" s="43" t="s">
        <v>605</v>
      </c>
      <c r="F524" s="66" t="s">
        <v>494</v>
      </c>
      <c r="G524" s="45"/>
      <c r="H524" s="314">
        <f>H525</f>
        <v>4242.7</v>
      </c>
    </row>
    <row r="525" spans="2:8" ht="17.25" customHeight="1">
      <c r="B525" s="11" t="s">
        <v>169</v>
      </c>
      <c r="C525" s="43" t="s">
        <v>671</v>
      </c>
      <c r="D525" s="43" t="s">
        <v>603</v>
      </c>
      <c r="E525" s="43" t="s">
        <v>605</v>
      </c>
      <c r="F525" s="66" t="s">
        <v>494</v>
      </c>
      <c r="G525" s="45" t="s">
        <v>168</v>
      </c>
      <c r="H525" s="314">
        <v>4242.7</v>
      </c>
    </row>
    <row r="526" spans="2:8" ht="46.5" customHeight="1">
      <c r="B526" s="13" t="s">
        <v>414</v>
      </c>
      <c r="C526" s="43" t="s">
        <v>671</v>
      </c>
      <c r="D526" s="43" t="s">
        <v>603</v>
      </c>
      <c r="E526" s="43" t="s">
        <v>605</v>
      </c>
      <c r="F526" s="66" t="s">
        <v>225</v>
      </c>
      <c r="G526" s="45"/>
      <c r="H526" s="314">
        <f>H527</f>
        <v>4874</v>
      </c>
    </row>
    <row r="527" spans="2:8" ht="14.25" customHeight="1">
      <c r="B527" s="11" t="s">
        <v>169</v>
      </c>
      <c r="C527" s="43" t="s">
        <v>671</v>
      </c>
      <c r="D527" s="43" t="s">
        <v>603</v>
      </c>
      <c r="E527" s="43" t="s">
        <v>605</v>
      </c>
      <c r="F527" s="66" t="s">
        <v>225</v>
      </c>
      <c r="G527" s="45" t="s">
        <v>168</v>
      </c>
      <c r="H527" s="314">
        <v>4874</v>
      </c>
    </row>
    <row r="528" spans="2:8" s="37" customFormat="1" ht="15" customHeight="1" hidden="1">
      <c r="B528" s="50" t="s">
        <v>631</v>
      </c>
      <c r="C528" s="38" t="s">
        <v>671</v>
      </c>
      <c r="D528" s="38" t="s">
        <v>603</v>
      </c>
      <c r="E528" s="38" t="s">
        <v>596</v>
      </c>
      <c r="F528" s="40"/>
      <c r="G528" s="34"/>
      <c r="H528" s="311">
        <f>H529</f>
        <v>0</v>
      </c>
    </row>
    <row r="529" spans="2:8" s="37" customFormat="1" ht="94.5" customHeight="1" hidden="1">
      <c r="B529" s="76" t="s">
        <v>176</v>
      </c>
      <c r="C529" s="38" t="s">
        <v>671</v>
      </c>
      <c r="D529" s="38" t="s">
        <v>603</v>
      </c>
      <c r="E529" s="38" t="s">
        <v>596</v>
      </c>
      <c r="F529" s="40" t="s">
        <v>172</v>
      </c>
      <c r="G529" s="34"/>
      <c r="H529" s="311">
        <f>H530</f>
        <v>0</v>
      </c>
    </row>
    <row r="530" spans="2:8" s="37" customFormat="1" ht="29.25" customHeight="1" hidden="1">
      <c r="B530" s="6" t="s">
        <v>169</v>
      </c>
      <c r="C530" s="38" t="s">
        <v>671</v>
      </c>
      <c r="D530" s="38" t="s">
        <v>603</v>
      </c>
      <c r="E530" s="38" t="s">
        <v>596</v>
      </c>
      <c r="F530" s="40" t="s">
        <v>172</v>
      </c>
      <c r="G530" s="34" t="s">
        <v>168</v>
      </c>
      <c r="H530" s="311">
        <v>0</v>
      </c>
    </row>
    <row r="531" spans="2:8" s="37" customFormat="1" ht="19.5" customHeight="1">
      <c r="B531" s="9" t="s">
        <v>391</v>
      </c>
      <c r="C531" s="38" t="s">
        <v>671</v>
      </c>
      <c r="D531" s="38" t="s">
        <v>593</v>
      </c>
      <c r="E531" s="38"/>
      <c r="F531" s="39"/>
      <c r="G531" s="34"/>
      <c r="H531" s="311">
        <f>H532</f>
        <v>6120.9</v>
      </c>
    </row>
    <row r="532" spans="2:8" s="37" customFormat="1" ht="19.5" customHeight="1">
      <c r="B532" s="9" t="s">
        <v>231</v>
      </c>
      <c r="C532" s="38" t="s">
        <v>671</v>
      </c>
      <c r="D532" s="38" t="s">
        <v>593</v>
      </c>
      <c r="E532" s="38" t="s">
        <v>595</v>
      </c>
      <c r="F532" s="39"/>
      <c r="G532" s="34"/>
      <c r="H532" s="311">
        <f>H533+H544</f>
        <v>6120.9</v>
      </c>
    </row>
    <row r="533" spans="2:8" s="37" customFormat="1" ht="43.5" customHeight="1">
      <c r="B533" s="82" t="s">
        <v>527</v>
      </c>
      <c r="C533" s="38" t="s">
        <v>671</v>
      </c>
      <c r="D533" s="38" t="s">
        <v>593</v>
      </c>
      <c r="E533" s="38" t="s">
        <v>595</v>
      </c>
      <c r="F533" s="33" t="s">
        <v>528</v>
      </c>
      <c r="G533" s="34"/>
      <c r="H533" s="311">
        <f>H534+H539</f>
        <v>6058.7</v>
      </c>
    </row>
    <row r="534" spans="2:8" s="37" customFormat="1" ht="48.75" customHeight="1">
      <c r="B534" s="50" t="s">
        <v>105</v>
      </c>
      <c r="C534" s="38" t="s">
        <v>671</v>
      </c>
      <c r="D534" s="38" t="s">
        <v>593</v>
      </c>
      <c r="E534" s="38" t="s">
        <v>595</v>
      </c>
      <c r="F534" s="33" t="s">
        <v>529</v>
      </c>
      <c r="G534" s="34"/>
      <c r="H534" s="289">
        <f>H535+H537</f>
        <v>5112.4</v>
      </c>
    </row>
    <row r="535" spans="2:8" s="37" customFormat="1" ht="29.25" customHeight="1">
      <c r="B535" s="50" t="s">
        <v>702</v>
      </c>
      <c r="C535" s="38" t="s">
        <v>671</v>
      </c>
      <c r="D535" s="38" t="s">
        <v>593</v>
      </c>
      <c r="E535" s="38" t="s">
        <v>595</v>
      </c>
      <c r="F535" s="33" t="s">
        <v>701</v>
      </c>
      <c r="G535" s="34"/>
      <c r="H535" s="289">
        <f>H536</f>
        <v>4242.4</v>
      </c>
    </row>
    <row r="536" spans="2:8" s="294" customFormat="1" ht="26.25" customHeight="1">
      <c r="B536" s="295" t="s">
        <v>169</v>
      </c>
      <c r="C536" s="296" t="s">
        <v>671</v>
      </c>
      <c r="D536" s="296" t="s">
        <v>593</v>
      </c>
      <c r="E536" s="296" t="s">
        <v>595</v>
      </c>
      <c r="F536" s="33" t="s">
        <v>701</v>
      </c>
      <c r="G536" s="291" t="s">
        <v>168</v>
      </c>
      <c r="H536" s="318">
        <f>4242.4</f>
        <v>4242.4</v>
      </c>
    </row>
    <row r="537" spans="2:8" s="37" customFormat="1" ht="18" customHeight="1">
      <c r="B537" s="9" t="s">
        <v>110</v>
      </c>
      <c r="C537" s="38" t="s">
        <v>671</v>
      </c>
      <c r="D537" s="38" t="s">
        <v>593</v>
      </c>
      <c r="E537" s="38" t="s">
        <v>595</v>
      </c>
      <c r="F537" s="33" t="s">
        <v>509</v>
      </c>
      <c r="G537" s="34"/>
      <c r="H537" s="289">
        <f>H538</f>
        <v>870</v>
      </c>
    </row>
    <row r="538" spans="2:8" s="37" customFormat="1" ht="19.5" customHeight="1">
      <c r="B538" s="6" t="s">
        <v>169</v>
      </c>
      <c r="C538" s="38" t="s">
        <v>671</v>
      </c>
      <c r="D538" s="38" t="s">
        <v>593</v>
      </c>
      <c r="E538" s="38" t="s">
        <v>595</v>
      </c>
      <c r="F538" s="33" t="s">
        <v>509</v>
      </c>
      <c r="G538" s="34" t="s">
        <v>168</v>
      </c>
      <c r="H538" s="289">
        <f>435+40+54.4+340.6</f>
        <v>870</v>
      </c>
    </row>
    <row r="539" spans="2:8" s="37" customFormat="1" ht="33.75" customHeight="1">
      <c r="B539" s="9" t="s">
        <v>455</v>
      </c>
      <c r="C539" s="38" t="s">
        <v>671</v>
      </c>
      <c r="D539" s="38" t="s">
        <v>593</v>
      </c>
      <c r="E539" s="38" t="s">
        <v>595</v>
      </c>
      <c r="F539" s="33" t="s">
        <v>534</v>
      </c>
      <c r="G539" s="34"/>
      <c r="H539" s="311">
        <f>H541+H543</f>
        <v>946.3</v>
      </c>
    </row>
    <row r="540" spans="2:8" s="37" customFormat="1" ht="31.5" customHeight="1">
      <c r="B540" s="50" t="s">
        <v>106</v>
      </c>
      <c r="C540" s="38" t="s">
        <v>671</v>
      </c>
      <c r="D540" s="38" t="s">
        <v>593</v>
      </c>
      <c r="E540" s="38" t="s">
        <v>595</v>
      </c>
      <c r="F540" s="33" t="s">
        <v>535</v>
      </c>
      <c r="G540" s="34"/>
      <c r="H540" s="311">
        <f>H541</f>
        <v>346.3</v>
      </c>
    </row>
    <row r="541" spans="2:8" s="37" customFormat="1" ht="21" customHeight="1">
      <c r="B541" s="6" t="s">
        <v>169</v>
      </c>
      <c r="C541" s="38" t="s">
        <v>671</v>
      </c>
      <c r="D541" s="38" t="s">
        <v>593</v>
      </c>
      <c r="E541" s="38" t="s">
        <v>595</v>
      </c>
      <c r="F541" s="33" t="s">
        <v>535</v>
      </c>
      <c r="G541" s="34" t="s">
        <v>168</v>
      </c>
      <c r="H541" s="311">
        <f>300.5+45.8</f>
        <v>346.3</v>
      </c>
    </row>
    <row r="542" spans="2:8" s="37" customFormat="1" ht="21.75" customHeight="1">
      <c r="B542" s="9" t="s">
        <v>110</v>
      </c>
      <c r="C542" s="38" t="s">
        <v>671</v>
      </c>
      <c r="D542" s="38" t="s">
        <v>593</v>
      </c>
      <c r="E542" s="38" t="s">
        <v>595</v>
      </c>
      <c r="F542" s="33" t="s">
        <v>510</v>
      </c>
      <c r="G542" s="34"/>
      <c r="H542" s="289">
        <f>H543</f>
        <v>600</v>
      </c>
    </row>
    <row r="543" spans="2:8" s="37" customFormat="1" ht="20.25" customHeight="1">
      <c r="B543" s="6" t="s">
        <v>169</v>
      </c>
      <c r="C543" s="38" t="s">
        <v>671</v>
      </c>
      <c r="D543" s="38" t="s">
        <v>593</v>
      </c>
      <c r="E543" s="38" t="s">
        <v>595</v>
      </c>
      <c r="F543" s="33" t="s">
        <v>510</v>
      </c>
      <c r="G543" s="34" t="s">
        <v>168</v>
      </c>
      <c r="H543" s="289">
        <f>300+160+30+110</f>
        <v>600</v>
      </c>
    </row>
    <row r="544" spans="2:8" s="37" customFormat="1" ht="57.75" customHeight="1">
      <c r="B544" s="9" t="s">
        <v>440</v>
      </c>
      <c r="C544" s="38" t="s">
        <v>671</v>
      </c>
      <c r="D544" s="34" t="s">
        <v>593</v>
      </c>
      <c r="E544" s="34" t="s">
        <v>595</v>
      </c>
      <c r="F544" s="39" t="s">
        <v>545</v>
      </c>
      <c r="G544" s="34"/>
      <c r="H544" s="311">
        <f>H545</f>
        <v>62.2</v>
      </c>
    </row>
    <row r="545" spans="2:8" s="37" customFormat="1" ht="23.25" customHeight="1">
      <c r="B545" s="6" t="s">
        <v>169</v>
      </c>
      <c r="C545" s="38" t="s">
        <v>671</v>
      </c>
      <c r="D545" s="34" t="s">
        <v>593</v>
      </c>
      <c r="E545" s="34" t="s">
        <v>595</v>
      </c>
      <c r="F545" s="39" t="s">
        <v>545</v>
      </c>
      <c r="G545" s="34" t="s">
        <v>168</v>
      </c>
      <c r="H545" s="311">
        <v>62.2</v>
      </c>
    </row>
    <row r="546" spans="2:8" s="37" customFormat="1" ht="23.25" customHeight="1">
      <c r="B546" s="50" t="s">
        <v>657</v>
      </c>
      <c r="C546" s="38" t="s">
        <v>671</v>
      </c>
      <c r="D546" s="38" t="s">
        <v>601</v>
      </c>
      <c r="E546" s="38"/>
      <c r="F546" s="39"/>
      <c r="G546" s="34"/>
      <c r="H546" s="311">
        <f>H547</f>
        <v>546.4</v>
      </c>
    </row>
    <row r="547" spans="2:8" s="37" customFormat="1" ht="23.25" customHeight="1">
      <c r="B547" s="50" t="s">
        <v>291</v>
      </c>
      <c r="C547" s="38" t="s">
        <v>671</v>
      </c>
      <c r="D547" s="38" t="s">
        <v>601</v>
      </c>
      <c r="E547" s="38" t="s">
        <v>593</v>
      </c>
      <c r="F547" s="39"/>
      <c r="G547" s="34"/>
      <c r="H547" s="311">
        <f>H548</f>
        <v>546.4</v>
      </c>
    </row>
    <row r="548" spans="2:8" s="37" customFormat="1" ht="54" customHeight="1">
      <c r="B548" s="53" t="s">
        <v>293</v>
      </c>
      <c r="C548" s="38" t="s">
        <v>671</v>
      </c>
      <c r="D548" s="43" t="s">
        <v>601</v>
      </c>
      <c r="E548" s="43" t="s">
        <v>593</v>
      </c>
      <c r="F548" s="48" t="s">
        <v>192</v>
      </c>
      <c r="G548" s="34"/>
      <c r="H548" s="311">
        <f>H549</f>
        <v>546.4</v>
      </c>
    </row>
    <row r="549" spans="2:8" s="37" customFormat="1" ht="43.5" customHeight="1">
      <c r="B549" s="13" t="s">
        <v>292</v>
      </c>
      <c r="C549" s="38" t="s">
        <v>671</v>
      </c>
      <c r="D549" s="43" t="s">
        <v>601</v>
      </c>
      <c r="E549" s="43" t="s">
        <v>593</v>
      </c>
      <c r="F549" s="48" t="s">
        <v>295</v>
      </c>
      <c r="G549" s="64"/>
      <c r="H549" s="311">
        <f>H550</f>
        <v>546.4</v>
      </c>
    </row>
    <row r="550" spans="2:8" s="37" customFormat="1" ht="23.25" customHeight="1">
      <c r="B550" s="13" t="s">
        <v>294</v>
      </c>
      <c r="C550" s="38" t="s">
        <v>671</v>
      </c>
      <c r="D550" s="43" t="s">
        <v>601</v>
      </c>
      <c r="E550" s="43" t="s">
        <v>593</v>
      </c>
      <c r="F550" s="48" t="s">
        <v>296</v>
      </c>
      <c r="G550" s="64"/>
      <c r="H550" s="311">
        <f>H551</f>
        <v>546.4</v>
      </c>
    </row>
    <row r="551" spans="2:8" s="37" customFormat="1" ht="23.25" customHeight="1">
      <c r="B551" s="6" t="s">
        <v>169</v>
      </c>
      <c r="C551" s="38" t="s">
        <v>671</v>
      </c>
      <c r="D551" s="43" t="s">
        <v>601</v>
      </c>
      <c r="E551" s="43" t="s">
        <v>593</v>
      </c>
      <c r="F551" s="48" t="s">
        <v>296</v>
      </c>
      <c r="G551" s="48">
        <v>540</v>
      </c>
      <c r="H551" s="311">
        <v>546.4</v>
      </c>
    </row>
    <row r="552" spans="2:8" s="37" customFormat="1" ht="16.5" customHeight="1">
      <c r="B552" s="71" t="s">
        <v>661</v>
      </c>
      <c r="C552" s="38" t="s">
        <v>671</v>
      </c>
      <c r="D552" s="38" t="s">
        <v>619</v>
      </c>
      <c r="E552" s="38" t="s">
        <v>591</v>
      </c>
      <c r="F552" s="39"/>
      <c r="G552" s="34"/>
      <c r="H552" s="311">
        <f>H553+H559</f>
        <v>1523.3</v>
      </c>
    </row>
    <row r="553" spans="2:8" s="37" customFormat="1" ht="17.25" customHeight="1">
      <c r="B553" s="50" t="s">
        <v>640</v>
      </c>
      <c r="C553" s="38" t="s">
        <v>671</v>
      </c>
      <c r="D553" s="34" t="s">
        <v>619</v>
      </c>
      <c r="E553" s="34" t="s">
        <v>590</v>
      </c>
      <c r="F553" s="39"/>
      <c r="G553" s="34"/>
      <c r="H553" s="311">
        <f>H554</f>
        <v>1523.3</v>
      </c>
    </row>
    <row r="554" spans="2:8" s="37" customFormat="1" ht="48.75" customHeight="1">
      <c r="B554" s="18" t="s">
        <v>556</v>
      </c>
      <c r="C554" s="38" t="s">
        <v>671</v>
      </c>
      <c r="D554" s="34" t="s">
        <v>619</v>
      </c>
      <c r="E554" s="34" t="s">
        <v>590</v>
      </c>
      <c r="F554" s="40" t="s">
        <v>515</v>
      </c>
      <c r="G554" s="18"/>
      <c r="H554" s="319">
        <f>H555</f>
        <v>1523.3</v>
      </c>
    </row>
    <row r="555" spans="2:8" s="37" customFormat="1" ht="42" customHeight="1">
      <c r="B555" s="6" t="s">
        <v>415</v>
      </c>
      <c r="C555" s="38" t="s">
        <v>671</v>
      </c>
      <c r="D555" s="34" t="s">
        <v>619</v>
      </c>
      <c r="E555" s="34" t="s">
        <v>590</v>
      </c>
      <c r="F555" s="40" t="s">
        <v>565</v>
      </c>
      <c r="G555" s="34"/>
      <c r="H555" s="311">
        <f>H556+H558</f>
        <v>1523.3</v>
      </c>
    </row>
    <row r="556" spans="2:8" s="37" customFormat="1" ht="24" customHeight="1">
      <c r="B556" s="6" t="s">
        <v>564</v>
      </c>
      <c r="C556" s="38" t="s">
        <v>671</v>
      </c>
      <c r="D556" s="34" t="s">
        <v>619</v>
      </c>
      <c r="E556" s="34" t="s">
        <v>590</v>
      </c>
      <c r="F556" s="40" t="s">
        <v>566</v>
      </c>
      <c r="G556" s="34"/>
      <c r="H556" s="311">
        <f>H557</f>
        <v>1509.8</v>
      </c>
    </row>
    <row r="557" spans="2:8" s="37" customFormat="1" ht="37.5" customHeight="1">
      <c r="B557" s="6" t="s">
        <v>583</v>
      </c>
      <c r="C557" s="38" t="s">
        <v>671</v>
      </c>
      <c r="D557" s="34" t="s">
        <v>619</v>
      </c>
      <c r="E557" s="34" t="s">
        <v>590</v>
      </c>
      <c r="F557" s="40" t="s">
        <v>566</v>
      </c>
      <c r="G557" s="34" t="s">
        <v>584</v>
      </c>
      <c r="H557" s="311">
        <f>1616.5-404+150+147.3</f>
        <v>1509.8</v>
      </c>
    </row>
    <row r="558" spans="2:8" s="37" customFormat="1" ht="30" customHeight="1">
      <c r="B558" s="6" t="s">
        <v>579</v>
      </c>
      <c r="C558" s="38" t="s">
        <v>671</v>
      </c>
      <c r="D558" s="34" t="s">
        <v>619</v>
      </c>
      <c r="E558" s="34" t="s">
        <v>590</v>
      </c>
      <c r="F558" s="40" t="s">
        <v>566</v>
      </c>
      <c r="G558" s="34" t="s">
        <v>6</v>
      </c>
      <c r="H558" s="311">
        <v>13.5</v>
      </c>
    </row>
    <row r="559" spans="2:8" s="37" customFormat="1" ht="17.25" customHeight="1" hidden="1">
      <c r="B559" s="71" t="s">
        <v>658</v>
      </c>
      <c r="C559" s="34" t="s">
        <v>671</v>
      </c>
      <c r="D559" s="38" t="s">
        <v>619</v>
      </c>
      <c r="E559" s="38" t="s">
        <v>592</v>
      </c>
      <c r="F559" s="39"/>
      <c r="G559" s="34"/>
      <c r="H559" s="311">
        <f>H560</f>
        <v>0</v>
      </c>
    </row>
    <row r="560" spans="2:8" s="37" customFormat="1" ht="31.5" customHeight="1" hidden="1">
      <c r="B560" s="71" t="s">
        <v>670</v>
      </c>
      <c r="C560" s="34" t="s">
        <v>671</v>
      </c>
      <c r="D560" s="46" t="s">
        <v>619</v>
      </c>
      <c r="E560" s="46" t="s">
        <v>592</v>
      </c>
      <c r="F560" s="52" t="s">
        <v>536</v>
      </c>
      <c r="G560" s="34"/>
      <c r="H560" s="289">
        <f>H561+H562</f>
        <v>0</v>
      </c>
    </row>
    <row r="561" spans="2:8" s="37" customFormat="1" ht="31.5" customHeight="1" hidden="1">
      <c r="B561" s="6" t="s">
        <v>583</v>
      </c>
      <c r="C561" s="34" t="s">
        <v>671</v>
      </c>
      <c r="D561" s="46" t="s">
        <v>619</v>
      </c>
      <c r="E561" s="46" t="s">
        <v>592</v>
      </c>
      <c r="F561" s="52" t="s">
        <v>536</v>
      </c>
      <c r="G561" s="34" t="s">
        <v>584</v>
      </c>
      <c r="H561" s="289">
        <v>0</v>
      </c>
    </row>
    <row r="562" spans="2:8" s="37" customFormat="1" ht="27" customHeight="1" hidden="1">
      <c r="B562" s="6" t="s">
        <v>10</v>
      </c>
      <c r="C562" s="34" t="s">
        <v>671</v>
      </c>
      <c r="D562" s="46" t="s">
        <v>619</v>
      </c>
      <c r="E562" s="46" t="s">
        <v>592</v>
      </c>
      <c r="F562" s="31" t="s">
        <v>536</v>
      </c>
      <c r="G562" s="34" t="s">
        <v>6</v>
      </c>
      <c r="H562" s="311">
        <v>0</v>
      </c>
    </row>
    <row r="563" spans="2:8" s="37" customFormat="1" ht="20.25" customHeight="1">
      <c r="B563" s="6" t="s">
        <v>170</v>
      </c>
      <c r="C563" s="38" t="s">
        <v>671</v>
      </c>
      <c r="D563" s="46" t="s">
        <v>663</v>
      </c>
      <c r="E563" s="46" t="s">
        <v>590</v>
      </c>
      <c r="F563" s="33"/>
      <c r="G563" s="34"/>
      <c r="H563" s="311">
        <f>H564</f>
        <v>98</v>
      </c>
    </row>
    <row r="564" spans="2:8" s="37" customFormat="1" ht="45.75" customHeight="1">
      <c r="B564" s="6" t="s">
        <v>244</v>
      </c>
      <c r="C564" s="38" t="s">
        <v>671</v>
      </c>
      <c r="D564" s="46" t="s">
        <v>663</v>
      </c>
      <c r="E564" s="46" t="s">
        <v>590</v>
      </c>
      <c r="F564" s="33" t="s">
        <v>243</v>
      </c>
      <c r="G564" s="34"/>
      <c r="H564" s="311">
        <f>H565</f>
        <v>98</v>
      </c>
    </row>
    <row r="565" spans="2:8" s="37" customFormat="1" ht="63" customHeight="1">
      <c r="B565" s="6" t="s">
        <v>416</v>
      </c>
      <c r="C565" s="38" t="s">
        <v>671</v>
      </c>
      <c r="D565" s="46" t="s">
        <v>663</v>
      </c>
      <c r="E565" s="46" t="s">
        <v>590</v>
      </c>
      <c r="F565" s="52" t="s">
        <v>245</v>
      </c>
      <c r="G565" s="34"/>
      <c r="H565" s="311">
        <f>H566</f>
        <v>98</v>
      </c>
    </row>
    <row r="566" spans="2:8" s="37" customFormat="1" ht="22.5" customHeight="1">
      <c r="B566" s="6" t="s">
        <v>417</v>
      </c>
      <c r="C566" s="38" t="s">
        <v>676</v>
      </c>
      <c r="D566" s="46" t="s">
        <v>663</v>
      </c>
      <c r="E566" s="46" t="s">
        <v>590</v>
      </c>
      <c r="F566" s="52" t="s">
        <v>252</v>
      </c>
      <c r="G566" s="34"/>
      <c r="H566" s="311">
        <f>H567</f>
        <v>98</v>
      </c>
    </row>
    <row r="567" spans="2:8" s="37" customFormat="1" ht="15.75" customHeight="1">
      <c r="B567" s="77" t="s">
        <v>170</v>
      </c>
      <c r="C567" s="38" t="s">
        <v>671</v>
      </c>
      <c r="D567" s="46" t="s">
        <v>663</v>
      </c>
      <c r="E567" s="46" t="s">
        <v>590</v>
      </c>
      <c r="F567" s="52" t="s">
        <v>252</v>
      </c>
      <c r="G567" s="34" t="s">
        <v>277</v>
      </c>
      <c r="H567" s="311">
        <f>145-47</f>
        <v>98</v>
      </c>
    </row>
    <row r="568" spans="2:8" s="37" customFormat="1" ht="35.25" customHeight="1">
      <c r="B568" s="9" t="s">
        <v>419</v>
      </c>
      <c r="C568" s="38" t="s">
        <v>671</v>
      </c>
      <c r="D568" s="46" t="s">
        <v>678</v>
      </c>
      <c r="E568" s="46" t="s">
        <v>591</v>
      </c>
      <c r="F568" s="31"/>
      <c r="G568" s="34"/>
      <c r="H568" s="311">
        <f>H569+H577</f>
        <v>25658</v>
      </c>
    </row>
    <row r="569" spans="2:8" s="37" customFormat="1" ht="42" customHeight="1">
      <c r="B569" s="9" t="s">
        <v>420</v>
      </c>
      <c r="C569" s="38" t="s">
        <v>671</v>
      </c>
      <c r="D569" s="46" t="s">
        <v>678</v>
      </c>
      <c r="E569" s="46" t="s">
        <v>590</v>
      </c>
      <c r="F569" s="31"/>
      <c r="G569" s="34"/>
      <c r="H569" s="311">
        <f>H570</f>
        <v>7704.6</v>
      </c>
    </row>
    <row r="570" spans="2:8" s="37" customFormat="1" ht="45" customHeight="1">
      <c r="B570" s="6" t="s">
        <v>244</v>
      </c>
      <c r="C570" s="38" t="s">
        <v>671</v>
      </c>
      <c r="D570" s="46" t="s">
        <v>678</v>
      </c>
      <c r="E570" s="46" t="s">
        <v>590</v>
      </c>
      <c r="F570" s="33" t="s">
        <v>243</v>
      </c>
      <c r="G570" s="34"/>
      <c r="H570" s="311">
        <f>H571</f>
        <v>7704.6</v>
      </c>
    </row>
    <row r="571" spans="2:8" s="37" customFormat="1" ht="33" customHeight="1">
      <c r="B571" s="6" t="s">
        <v>418</v>
      </c>
      <c r="C571" s="38" t="s">
        <v>671</v>
      </c>
      <c r="D571" s="46" t="s">
        <v>678</v>
      </c>
      <c r="E571" s="46" t="s">
        <v>590</v>
      </c>
      <c r="F571" s="39" t="s">
        <v>246</v>
      </c>
      <c r="G571" s="34"/>
      <c r="H571" s="311">
        <f>H572</f>
        <v>7704.6</v>
      </c>
    </row>
    <row r="572" spans="2:8" s="37" customFormat="1" ht="35.25" customHeight="1">
      <c r="B572" s="9" t="s">
        <v>422</v>
      </c>
      <c r="C572" s="38" t="s">
        <v>671</v>
      </c>
      <c r="D572" s="46" t="s">
        <v>678</v>
      </c>
      <c r="E572" s="46" t="s">
        <v>590</v>
      </c>
      <c r="F572" s="39" t="s">
        <v>253</v>
      </c>
      <c r="G572" s="34"/>
      <c r="H572" s="311">
        <f>H573+H575</f>
        <v>7704.6</v>
      </c>
    </row>
    <row r="573" spans="2:8" s="37" customFormat="1" ht="31.5" customHeight="1">
      <c r="B573" s="9" t="s">
        <v>424</v>
      </c>
      <c r="C573" s="38" t="s">
        <v>671</v>
      </c>
      <c r="D573" s="46" t="s">
        <v>678</v>
      </c>
      <c r="E573" s="46" t="s">
        <v>590</v>
      </c>
      <c r="F573" s="39" t="s">
        <v>254</v>
      </c>
      <c r="G573" s="34"/>
      <c r="H573" s="311">
        <f>H574</f>
        <v>5532.2</v>
      </c>
    </row>
    <row r="574" spans="2:8" s="37" customFormat="1" ht="19.5" customHeight="1">
      <c r="B574" s="6" t="s">
        <v>571</v>
      </c>
      <c r="C574" s="38" t="s">
        <v>671</v>
      </c>
      <c r="D574" s="46" t="s">
        <v>678</v>
      </c>
      <c r="E574" s="46" t="s">
        <v>590</v>
      </c>
      <c r="F574" s="39" t="s">
        <v>254</v>
      </c>
      <c r="G574" s="34" t="s">
        <v>572</v>
      </c>
      <c r="H574" s="311">
        <v>5532.2</v>
      </c>
    </row>
    <row r="575" spans="2:8" s="37" customFormat="1" ht="99.75" customHeight="1">
      <c r="B575" s="9" t="s">
        <v>421</v>
      </c>
      <c r="C575" s="38" t="s">
        <v>671</v>
      </c>
      <c r="D575" s="46" t="s">
        <v>678</v>
      </c>
      <c r="E575" s="46" t="s">
        <v>590</v>
      </c>
      <c r="F575" s="39" t="s">
        <v>255</v>
      </c>
      <c r="G575" s="34"/>
      <c r="H575" s="311">
        <f>H576</f>
        <v>2172.4</v>
      </c>
    </row>
    <row r="576" spans="2:8" s="37" customFormat="1" ht="15.75" customHeight="1">
      <c r="B576" s="6" t="s">
        <v>571</v>
      </c>
      <c r="C576" s="38" t="s">
        <v>671</v>
      </c>
      <c r="D576" s="46" t="s">
        <v>678</v>
      </c>
      <c r="E576" s="46" t="s">
        <v>590</v>
      </c>
      <c r="F576" s="39" t="s">
        <v>255</v>
      </c>
      <c r="G576" s="34" t="s">
        <v>572</v>
      </c>
      <c r="H576" s="311">
        <f>2285.8-113.4</f>
        <v>2172.4</v>
      </c>
    </row>
    <row r="577" spans="2:8" s="37" customFormat="1" ht="15.75" customHeight="1">
      <c r="B577" s="9" t="s">
        <v>573</v>
      </c>
      <c r="C577" s="38" t="s">
        <v>671</v>
      </c>
      <c r="D577" s="46" t="s">
        <v>678</v>
      </c>
      <c r="E577" s="46" t="s">
        <v>595</v>
      </c>
      <c r="F577" s="31"/>
      <c r="G577" s="34"/>
      <c r="H577" s="311">
        <f>H578</f>
        <v>17953.4</v>
      </c>
    </row>
    <row r="578" spans="2:8" s="37" customFormat="1" ht="42.75" customHeight="1">
      <c r="B578" s="6" t="s">
        <v>244</v>
      </c>
      <c r="C578" s="38" t="s">
        <v>671</v>
      </c>
      <c r="D578" s="46" t="s">
        <v>678</v>
      </c>
      <c r="E578" s="46" t="s">
        <v>595</v>
      </c>
      <c r="F578" s="33" t="s">
        <v>243</v>
      </c>
      <c r="G578" s="34"/>
      <c r="H578" s="311">
        <f>H579</f>
        <v>17953.4</v>
      </c>
    </row>
    <row r="579" spans="2:8" s="37" customFormat="1" ht="33" customHeight="1">
      <c r="B579" s="6" t="s">
        <v>418</v>
      </c>
      <c r="C579" s="38" t="s">
        <v>671</v>
      </c>
      <c r="D579" s="46" t="s">
        <v>678</v>
      </c>
      <c r="E579" s="46" t="s">
        <v>595</v>
      </c>
      <c r="F579" s="39" t="s">
        <v>246</v>
      </c>
      <c r="G579" s="34"/>
      <c r="H579" s="311">
        <f>H580</f>
        <v>17953.4</v>
      </c>
    </row>
    <row r="580" spans="2:8" s="37" customFormat="1" ht="35.25" customHeight="1">
      <c r="B580" s="9" t="s">
        <v>423</v>
      </c>
      <c r="C580" s="38" t="s">
        <v>671</v>
      </c>
      <c r="D580" s="46" t="s">
        <v>678</v>
      </c>
      <c r="E580" s="46" t="s">
        <v>595</v>
      </c>
      <c r="F580" s="31" t="s">
        <v>256</v>
      </c>
      <c r="G580" s="34"/>
      <c r="H580" s="311">
        <f>H581</f>
        <v>17953.4</v>
      </c>
    </row>
    <row r="581" spans="2:8" s="37" customFormat="1" ht="42" customHeight="1">
      <c r="B581" s="9" t="s">
        <v>425</v>
      </c>
      <c r="C581" s="38" t="s">
        <v>671</v>
      </c>
      <c r="D581" s="46" t="s">
        <v>678</v>
      </c>
      <c r="E581" s="46" t="s">
        <v>595</v>
      </c>
      <c r="F581" s="39" t="s">
        <v>257</v>
      </c>
      <c r="G581" s="34"/>
      <c r="H581" s="311">
        <f>H582</f>
        <v>17953.4</v>
      </c>
    </row>
    <row r="582" spans="2:8" s="37" customFormat="1" ht="15.75" customHeight="1">
      <c r="B582" s="6" t="s">
        <v>571</v>
      </c>
      <c r="C582" s="38" t="s">
        <v>671</v>
      </c>
      <c r="D582" s="46" t="s">
        <v>678</v>
      </c>
      <c r="E582" s="46" t="s">
        <v>595</v>
      </c>
      <c r="F582" s="39" t="s">
        <v>257</v>
      </c>
      <c r="G582" s="34" t="s">
        <v>572</v>
      </c>
      <c r="H582" s="311">
        <v>17953.4</v>
      </c>
    </row>
    <row r="583" spans="2:8" ht="15.75" customHeight="1">
      <c r="B583" s="50" t="s">
        <v>604</v>
      </c>
      <c r="C583" s="46"/>
      <c r="D583" s="46"/>
      <c r="E583" s="46"/>
      <c r="F583" s="52"/>
      <c r="G583" s="38"/>
      <c r="H583" s="289">
        <f>H19+H126+H143+H335+H376+H472+H485</f>
        <v>469495.50000000006</v>
      </c>
    </row>
    <row r="584" spans="3:8" ht="12.75">
      <c r="C584" s="83"/>
      <c r="D584" s="83"/>
      <c r="E584" s="83"/>
      <c r="F584" s="84"/>
      <c r="G584" s="83"/>
      <c r="H584" s="85"/>
    </row>
  </sheetData>
  <sheetProtection/>
  <autoFilter ref="A11:H583"/>
  <mergeCells count="3">
    <mergeCell ref="B12:H13"/>
    <mergeCell ref="C4:G4"/>
    <mergeCell ref="C9:G9"/>
  </mergeCells>
  <printOptions/>
  <pageMargins left="0.984251968503937" right="0.5905511811023623" top="0.5905511811023623" bottom="0.3937007874015748" header="0.5118110236220472" footer="0.5118110236220472"/>
  <pageSetup fitToHeight="25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8"/>
  <sheetViews>
    <sheetView view="pageBreakPreview" zoomScale="120" zoomScaleSheetLayoutView="120" zoomScalePageLayoutView="0" workbookViewId="0" topLeftCell="A4">
      <selection activeCell="A10" sqref="A10"/>
    </sheetView>
  </sheetViews>
  <sheetFormatPr defaultColWidth="9.00390625" defaultRowHeight="12.75"/>
  <cols>
    <col min="1" max="1" width="55.00390625" style="96" customWidth="1"/>
    <col min="2" max="2" width="17.00390625" style="96" customWidth="1"/>
    <col min="3" max="3" width="7.75390625" style="96" customWidth="1"/>
    <col min="4" max="4" width="6.625" style="96" customWidth="1"/>
    <col min="5" max="5" width="6.375" style="96" customWidth="1"/>
    <col min="6" max="6" width="6.875" style="96" customWidth="1"/>
    <col min="7" max="7" width="14.75390625" style="96" customWidth="1"/>
    <col min="8" max="9" width="9.125" style="96" customWidth="1"/>
    <col min="10" max="10" width="28.125" style="96" customWidth="1"/>
    <col min="11" max="16384" width="9.125" style="96" customWidth="1"/>
  </cols>
  <sheetData>
    <row r="1" spans="2:6" ht="12.75" hidden="1">
      <c r="B1" s="97"/>
      <c r="C1" s="321"/>
      <c r="D1" s="321"/>
      <c r="E1" s="321"/>
      <c r="F1" s="321"/>
    </row>
    <row r="2" spans="2:6" ht="12.75" hidden="1">
      <c r="B2" s="322"/>
      <c r="C2" s="322"/>
      <c r="D2" s="322"/>
      <c r="E2" s="322"/>
      <c r="F2" s="322"/>
    </row>
    <row r="3" spans="2:6" ht="12.75" hidden="1">
      <c r="B3" s="322"/>
      <c r="C3" s="322"/>
      <c r="D3" s="322"/>
      <c r="E3" s="322"/>
      <c r="F3" s="322"/>
    </row>
    <row r="4" spans="2:6" ht="12.75">
      <c r="B4" s="97"/>
      <c r="C4" s="321" t="s">
        <v>492</v>
      </c>
      <c r="D4" s="321"/>
      <c r="E4" s="321"/>
      <c r="F4" s="321"/>
    </row>
    <row r="5" spans="2:6" ht="12.75">
      <c r="B5" s="322" t="s">
        <v>120</v>
      </c>
      <c r="C5" s="322"/>
      <c r="D5" s="322"/>
      <c r="E5" s="322"/>
      <c r="F5" s="322"/>
    </row>
    <row r="6" spans="2:6" ht="12.75">
      <c r="B6" s="322" t="s">
        <v>119</v>
      </c>
      <c r="C6" s="322"/>
      <c r="D6" s="322"/>
      <c r="E6" s="322"/>
      <c r="F6" s="322"/>
    </row>
    <row r="7" spans="2:6" ht="12.75">
      <c r="B7" s="321" t="s">
        <v>709</v>
      </c>
      <c r="C7" s="321"/>
      <c r="D7" s="321"/>
      <c r="E7" s="322"/>
      <c r="F7" s="322"/>
    </row>
    <row r="8" spans="2:6" ht="12.75">
      <c r="B8" s="98"/>
      <c r="C8" s="98"/>
      <c r="D8" s="98"/>
      <c r="E8" s="99"/>
      <c r="F8" s="99"/>
    </row>
    <row r="9" spans="2:6" ht="12.75">
      <c r="B9" s="97"/>
      <c r="C9" s="321" t="s">
        <v>310</v>
      </c>
      <c r="D9" s="321"/>
      <c r="E9" s="321"/>
      <c r="F9" s="321"/>
    </row>
    <row r="10" spans="2:6" ht="12.75">
      <c r="B10" s="322" t="s">
        <v>120</v>
      </c>
      <c r="C10" s="322"/>
      <c r="D10" s="322"/>
      <c r="E10" s="322"/>
      <c r="F10" s="322"/>
    </row>
    <row r="11" spans="2:6" ht="12.75">
      <c r="B11" s="322" t="s">
        <v>119</v>
      </c>
      <c r="C11" s="322"/>
      <c r="D11" s="322"/>
      <c r="E11" s="322"/>
      <c r="F11" s="322"/>
    </row>
    <row r="12" spans="2:6" ht="12.75">
      <c r="B12" s="321" t="s">
        <v>479</v>
      </c>
      <c r="C12" s="321"/>
      <c r="D12" s="321"/>
      <c r="E12" s="322"/>
      <c r="F12" s="322"/>
    </row>
    <row r="13" spans="1:10" ht="9.75" customHeight="1">
      <c r="A13" s="327" t="s">
        <v>149</v>
      </c>
      <c r="B13" s="327"/>
      <c r="C13" s="327"/>
      <c r="D13" s="327"/>
      <c r="E13" s="327"/>
      <c r="F13" s="327"/>
      <c r="G13" s="337"/>
      <c r="H13" s="99"/>
      <c r="I13" s="99"/>
      <c r="J13" s="99"/>
    </row>
    <row r="14" spans="1:7" ht="15.75" customHeight="1">
      <c r="A14" s="327"/>
      <c r="B14" s="327"/>
      <c r="C14" s="327"/>
      <c r="D14" s="327"/>
      <c r="E14" s="327"/>
      <c r="F14" s="327"/>
      <c r="G14" s="337"/>
    </row>
    <row r="15" ht="12.75">
      <c r="A15" s="239"/>
    </row>
    <row r="16" spans="1:7" ht="12.75">
      <c r="A16" s="240" t="s">
        <v>16</v>
      </c>
      <c r="B16" s="240" t="s">
        <v>17</v>
      </c>
      <c r="C16" s="240" t="s">
        <v>18</v>
      </c>
      <c r="D16" s="240" t="s">
        <v>19</v>
      </c>
      <c r="E16" s="240" t="s">
        <v>20</v>
      </c>
      <c r="F16" s="240" t="s">
        <v>21</v>
      </c>
      <c r="G16" s="240" t="s">
        <v>224</v>
      </c>
    </row>
    <row r="17" spans="1:7" ht="15.75" customHeight="1">
      <c r="A17" s="240">
        <v>1</v>
      </c>
      <c r="B17" s="240">
        <v>2</v>
      </c>
      <c r="C17" s="240">
        <v>3</v>
      </c>
      <c r="D17" s="240">
        <v>4</v>
      </c>
      <c r="E17" s="240">
        <v>5</v>
      </c>
      <c r="F17" s="240">
        <v>6</v>
      </c>
      <c r="G17" s="240">
        <v>7</v>
      </c>
    </row>
    <row r="18" spans="1:7" s="116" customFormat="1" ht="41.25" customHeight="1">
      <c r="A18" s="130" t="s">
        <v>32</v>
      </c>
      <c r="B18" s="241" t="s">
        <v>218</v>
      </c>
      <c r="C18" s="167"/>
      <c r="D18" s="172"/>
      <c r="E18" s="172"/>
      <c r="F18" s="167"/>
      <c r="G18" s="189">
        <f>G19+G22+G26+G29+G33+G36+G40+G43+G48+G51+G59+G64+G67</f>
        <v>275585.8</v>
      </c>
    </row>
    <row r="19" spans="1:7" s="116" customFormat="1" ht="63.75" customHeight="1">
      <c r="A19" s="180" t="s">
        <v>448</v>
      </c>
      <c r="B19" s="179" t="s">
        <v>219</v>
      </c>
      <c r="C19" s="165"/>
      <c r="D19" s="242"/>
      <c r="E19" s="242"/>
      <c r="F19" s="165"/>
      <c r="G19" s="153">
        <f>G20</f>
        <v>52546.9</v>
      </c>
    </row>
    <row r="20" spans="1:7" s="116" customFormat="1" ht="38.25">
      <c r="A20" s="9" t="s">
        <v>33</v>
      </c>
      <c r="B20" s="167" t="s">
        <v>221</v>
      </c>
      <c r="C20" s="167"/>
      <c r="D20" s="91"/>
      <c r="E20" s="91"/>
      <c r="F20" s="167"/>
      <c r="G20" s="153">
        <f>G21</f>
        <v>52546.9</v>
      </c>
    </row>
    <row r="21" spans="1:7" s="116" customFormat="1" ht="12.75">
      <c r="A21" s="6" t="s">
        <v>11</v>
      </c>
      <c r="B21" s="167" t="s">
        <v>221</v>
      </c>
      <c r="C21" s="167">
        <v>546</v>
      </c>
      <c r="D21" s="91" t="s">
        <v>602</v>
      </c>
      <c r="E21" s="91" t="s">
        <v>590</v>
      </c>
      <c r="F21" s="167">
        <v>610</v>
      </c>
      <c r="G21" s="153">
        <f>'приложение 5'!H393</f>
        <v>52546.9</v>
      </c>
    </row>
    <row r="22" spans="1:7" s="116" customFormat="1" ht="90.75" customHeight="1">
      <c r="A22" s="22" t="s">
        <v>405</v>
      </c>
      <c r="B22" s="167" t="s">
        <v>258</v>
      </c>
      <c r="C22" s="167"/>
      <c r="D22" s="91"/>
      <c r="E22" s="91"/>
      <c r="F22" s="167"/>
      <c r="G22" s="153">
        <f>G23</f>
        <v>2880</v>
      </c>
    </row>
    <row r="23" spans="1:7" s="116" customFormat="1" ht="54" customHeight="1">
      <c r="A23" s="210" t="s">
        <v>34</v>
      </c>
      <c r="B23" s="141" t="s">
        <v>506</v>
      </c>
      <c r="C23" s="167"/>
      <c r="D23" s="91"/>
      <c r="E23" s="91"/>
      <c r="F23" s="167"/>
      <c r="G23" s="153">
        <f>G24+G25</f>
        <v>2880</v>
      </c>
    </row>
    <row r="24" spans="1:7" s="116" customFormat="1" ht="25.5">
      <c r="A24" s="11" t="s">
        <v>580</v>
      </c>
      <c r="B24" s="141" t="s">
        <v>506</v>
      </c>
      <c r="C24" s="167">
        <v>546</v>
      </c>
      <c r="D24" s="91" t="s">
        <v>619</v>
      </c>
      <c r="E24" s="91" t="s">
        <v>603</v>
      </c>
      <c r="F24" s="167">
        <v>320</v>
      </c>
      <c r="G24" s="153">
        <f>'приложение 5'!H470</f>
        <v>2870</v>
      </c>
    </row>
    <row r="25" spans="1:7" s="116" customFormat="1" ht="25.5">
      <c r="A25" s="11" t="s">
        <v>579</v>
      </c>
      <c r="B25" s="141" t="s">
        <v>506</v>
      </c>
      <c r="C25" s="167">
        <v>546</v>
      </c>
      <c r="D25" s="91" t="s">
        <v>619</v>
      </c>
      <c r="E25" s="91" t="s">
        <v>603</v>
      </c>
      <c r="F25" s="167">
        <v>240</v>
      </c>
      <c r="G25" s="153">
        <f>'приложение 5'!H471</f>
        <v>10</v>
      </c>
    </row>
    <row r="26" spans="1:7" s="116" customFormat="1" ht="38.25">
      <c r="A26" s="51" t="s">
        <v>387</v>
      </c>
      <c r="B26" s="167" t="s">
        <v>223</v>
      </c>
      <c r="C26" s="167"/>
      <c r="D26" s="91"/>
      <c r="E26" s="91"/>
      <c r="F26" s="167"/>
      <c r="G26" s="153">
        <f>G27</f>
        <v>19901.6</v>
      </c>
    </row>
    <row r="27" spans="1:7" s="116" customFormat="1" ht="25.5">
      <c r="A27" s="9" t="s">
        <v>220</v>
      </c>
      <c r="B27" s="167" t="s">
        <v>234</v>
      </c>
      <c r="C27" s="167"/>
      <c r="D27" s="91"/>
      <c r="E27" s="91"/>
      <c r="F27" s="167"/>
      <c r="G27" s="153">
        <f>G28</f>
        <v>19901.6</v>
      </c>
    </row>
    <row r="28" spans="1:7" s="116" customFormat="1" ht="12.75">
      <c r="A28" s="6" t="s">
        <v>11</v>
      </c>
      <c r="B28" s="167" t="s">
        <v>234</v>
      </c>
      <c r="C28" s="167">
        <v>546</v>
      </c>
      <c r="D28" s="91" t="s">
        <v>602</v>
      </c>
      <c r="E28" s="91" t="s">
        <v>590</v>
      </c>
      <c r="F28" s="167">
        <v>610</v>
      </c>
      <c r="G28" s="153">
        <f>'приложение 5'!H396</f>
        <v>19901.6</v>
      </c>
    </row>
    <row r="29" spans="1:7" s="116" customFormat="1" ht="87" customHeight="1">
      <c r="A29" s="87" t="s">
        <v>388</v>
      </c>
      <c r="B29" s="167" t="s">
        <v>233</v>
      </c>
      <c r="C29" s="167"/>
      <c r="D29" s="91"/>
      <c r="E29" s="91"/>
      <c r="F29" s="167"/>
      <c r="G29" s="153">
        <f>G30</f>
        <v>86550.20000000001</v>
      </c>
    </row>
    <row r="30" spans="1:7" s="116" customFormat="1" ht="38.25">
      <c r="A30" s="9" t="s">
        <v>33</v>
      </c>
      <c r="B30" s="94" t="s">
        <v>167</v>
      </c>
      <c r="C30" s="167"/>
      <c r="D30" s="91"/>
      <c r="E30" s="91"/>
      <c r="F30" s="167"/>
      <c r="G30" s="153">
        <f>G31+G32</f>
        <v>86550.20000000001</v>
      </c>
    </row>
    <row r="31" spans="1:7" s="116" customFormat="1" ht="17.25" customHeight="1">
      <c r="A31" s="6" t="s">
        <v>11</v>
      </c>
      <c r="B31" s="94" t="s">
        <v>167</v>
      </c>
      <c r="C31" s="167">
        <v>546</v>
      </c>
      <c r="D31" s="91" t="s">
        <v>602</v>
      </c>
      <c r="E31" s="91" t="s">
        <v>595</v>
      </c>
      <c r="F31" s="167">
        <v>610</v>
      </c>
      <c r="G31" s="153">
        <f>'приложение 5'!H409</f>
        <v>84939.70000000001</v>
      </c>
    </row>
    <row r="32" spans="1:7" s="116" customFormat="1" ht="30" customHeight="1">
      <c r="A32" s="6" t="s">
        <v>579</v>
      </c>
      <c r="B32" s="94" t="s">
        <v>167</v>
      </c>
      <c r="C32" s="167">
        <v>546</v>
      </c>
      <c r="D32" s="91" t="s">
        <v>602</v>
      </c>
      <c r="E32" s="91" t="s">
        <v>605</v>
      </c>
      <c r="F32" s="139">
        <v>240</v>
      </c>
      <c r="G32" s="243">
        <f>'приложение 5'!H454</f>
        <v>1610.5</v>
      </c>
    </row>
    <row r="33" spans="1:7" s="116" customFormat="1" ht="48" customHeight="1">
      <c r="A33" s="87" t="s">
        <v>389</v>
      </c>
      <c r="B33" s="94" t="s">
        <v>236</v>
      </c>
      <c r="C33" s="167"/>
      <c r="D33" s="91"/>
      <c r="E33" s="91"/>
      <c r="F33" s="167"/>
      <c r="G33" s="153">
        <f>G34</f>
        <v>42594.8</v>
      </c>
    </row>
    <row r="34" spans="1:7" s="116" customFormat="1" ht="30" customHeight="1">
      <c r="A34" s="9" t="s">
        <v>35</v>
      </c>
      <c r="B34" s="167" t="s">
        <v>237</v>
      </c>
      <c r="C34" s="167"/>
      <c r="D34" s="91"/>
      <c r="E34" s="91"/>
      <c r="F34" s="167"/>
      <c r="G34" s="153">
        <f>G35</f>
        <v>42594.8</v>
      </c>
    </row>
    <row r="35" spans="1:7" s="116" customFormat="1" ht="18" customHeight="1">
      <c r="A35" s="6" t="s">
        <v>11</v>
      </c>
      <c r="B35" s="167" t="s">
        <v>237</v>
      </c>
      <c r="C35" s="167">
        <v>546</v>
      </c>
      <c r="D35" s="91" t="s">
        <v>602</v>
      </c>
      <c r="E35" s="91" t="s">
        <v>595</v>
      </c>
      <c r="F35" s="167">
        <v>610</v>
      </c>
      <c r="G35" s="153">
        <f>'приложение 5'!H412</f>
        <v>42594.8</v>
      </c>
    </row>
    <row r="36" spans="1:7" s="116" customFormat="1" ht="55.5" customHeight="1">
      <c r="A36" s="18" t="s">
        <v>390</v>
      </c>
      <c r="B36" s="167" t="s">
        <v>238</v>
      </c>
      <c r="C36" s="167"/>
      <c r="D36" s="91"/>
      <c r="E36" s="91"/>
      <c r="F36" s="167"/>
      <c r="G36" s="153">
        <f>G37</f>
        <v>8444</v>
      </c>
    </row>
    <row r="37" spans="1:7" s="116" customFormat="1" ht="57" customHeight="1">
      <c r="A37" s="20" t="s">
        <v>34</v>
      </c>
      <c r="B37" s="94" t="s">
        <v>239</v>
      </c>
      <c r="C37" s="167"/>
      <c r="D37" s="91"/>
      <c r="E37" s="91"/>
      <c r="F37" s="167"/>
      <c r="G37" s="153">
        <f>G38+G39</f>
        <v>8444</v>
      </c>
    </row>
    <row r="38" spans="1:7" s="116" customFormat="1" ht="21.75" customHeight="1">
      <c r="A38" s="6" t="s">
        <v>11</v>
      </c>
      <c r="B38" s="94" t="s">
        <v>239</v>
      </c>
      <c r="C38" s="167">
        <v>546</v>
      </c>
      <c r="D38" s="91" t="s">
        <v>602</v>
      </c>
      <c r="E38" s="91" t="s">
        <v>590</v>
      </c>
      <c r="F38" s="167">
        <v>610</v>
      </c>
      <c r="G38" s="153">
        <f>'приложение 5'!H399</f>
        <v>268.2</v>
      </c>
    </row>
    <row r="39" spans="1:7" s="116" customFormat="1" ht="15" customHeight="1">
      <c r="A39" s="6" t="s">
        <v>11</v>
      </c>
      <c r="B39" s="94" t="s">
        <v>239</v>
      </c>
      <c r="C39" s="167">
        <v>546</v>
      </c>
      <c r="D39" s="91" t="s">
        <v>602</v>
      </c>
      <c r="E39" s="91" t="s">
        <v>595</v>
      </c>
      <c r="F39" s="167">
        <v>610</v>
      </c>
      <c r="G39" s="153">
        <f>'приложение 5'!H415</f>
        <v>8175.8</v>
      </c>
    </row>
    <row r="40" spans="1:7" s="116" customFormat="1" ht="42" customHeight="1">
      <c r="A40" s="51" t="s">
        <v>397</v>
      </c>
      <c r="B40" s="5" t="s">
        <v>241</v>
      </c>
      <c r="C40" s="167"/>
      <c r="D40" s="91"/>
      <c r="E40" s="91"/>
      <c r="F40" s="139"/>
      <c r="G40" s="153">
        <f>G41</f>
        <v>8254.8</v>
      </c>
    </row>
    <row r="41" spans="1:7" s="116" customFormat="1" ht="33.75" customHeight="1">
      <c r="A41" s="9" t="s">
        <v>35</v>
      </c>
      <c r="B41" s="167" t="s">
        <v>242</v>
      </c>
      <c r="C41" s="167"/>
      <c r="D41" s="91"/>
      <c r="E41" s="91"/>
      <c r="F41" s="167"/>
      <c r="G41" s="153">
        <f>G42</f>
        <v>8254.8</v>
      </c>
    </row>
    <row r="42" spans="1:7" s="116" customFormat="1" ht="17.25" customHeight="1">
      <c r="A42" s="6" t="s">
        <v>11</v>
      </c>
      <c r="B42" s="167" t="s">
        <v>242</v>
      </c>
      <c r="C42" s="167">
        <v>546</v>
      </c>
      <c r="D42" s="91" t="s">
        <v>602</v>
      </c>
      <c r="E42" s="91" t="s">
        <v>592</v>
      </c>
      <c r="F42" s="167">
        <v>610</v>
      </c>
      <c r="G42" s="153">
        <f>'приложение 5'!H432</f>
        <v>8254.8</v>
      </c>
    </row>
    <row r="43" spans="1:7" s="116" customFormat="1" ht="33.75" customHeight="1">
      <c r="A43" s="87" t="s">
        <v>400</v>
      </c>
      <c r="B43" s="167" t="s">
        <v>259</v>
      </c>
      <c r="C43" s="167"/>
      <c r="D43" s="91"/>
      <c r="E43" s="91"/>
      <c r="F43" s="167"/>
      <c r="G43" s="153">
        <f>G44</f>
        <v>3458.3999999999996</v>
      </c>
    </row>
    <row r="44" spans="1:7" s="116" customFormat="1" ht="30.75" customHeight="1">
      <c r="A44" s="9" t="s">
        <v>37</v>
      </c>
      <c r="B44" s="167" t="s">
        <v>260</v>
      </c>
      <c r="C44" s="167">
        <v>546</v>
      </c>
      <c r="D44" s="91" t="s">
        <v>602</v>
      </c>
      <c r="E44" s="91" t="s">
        <v>605</v>
      </c>
      <c r="F44" s="167"/>
      <c r="G44" s="153">
        <f>G45+G46+G47</f>
        <v>3458.3999999999996</v>
      </c>
    </row>
    <row r="45" spans="1:7" s="116" customFormat="1" ht="30.75" customHeight="1">
      <c r="A45" s="6" t="s">
        <v>582</v>
      </c>
      <c r="B45" s="167" t="s">
        <v>260</v>
      </c>
      <c r="C45" s="167">
        <v>546</v>
      </c>
      <c r="D45" s="91" t="s">
        <v>602</v>
      </c>
      <c r="E45" s="91" t="s">
        <v>605</v>
      </c>
      <c r="F45" s="167">
        <v>120</v>
      </c>
      <c r="G45" s="153">
        <f>'приложение 5'!H457</f>
        <v>2893</v>
      </c>
    </row>
    <row r="46" spans="1:7" s="116" customFormat="1" ht="30.75" customHeight="1">
      <c r="A46" s="6" t="s">
        <v>579</v>
      </c>
      <c r="B46" s="167" t="s">
        <v>260</v>
      </c>
      <c r="C46" s="167">
        <v>546</v>
      </c>
      <c r="D46" s="91" t="s">
        <v>602</v>
      </c>
      <c r="E46" s="91" t="s">
        <v>605</v>
      </c>
      <c r="F46" s="167">
        <v>240</v>
      </c>
      <c r="G46" s="153">
        <f>'приложение 5'!H458</f>
        <v>550.7</v>
      </c>
    </row>
    <row r="47" spans="1:7" s="116" customFormat="1" ht="19.5" customHeight="1">
      <c r="A47" s="6" t="s">
        <v>5</v>
      </c>
      <c r="B47" s="167" t="s">
        <v>260</v>
      </c>
      <c r="C47" s="167">
        <v>546</v>
      </c>
      <c r="D47" s="91" t="s">
        <v>602</v>
      </c>
      <c r="E47" s="91" t="s">
        <v>605</v>
      </c>
      <c r="F47" s="167">
        <v>850</v>
      </c>
      <c r="G47" s="153">
        <f>'приложение 5'!H459</f>
        <v>14.7</v>
      </c>
    </row>
    <row r="48" spans="1:7" s="116" customFormat="1" ht="31.5" customHeight="1">
      <c r="A48" s="88" t="s">
        <v>399</v>
      </c>
      <c r="B48" s="167" t="s">
        <v>540</v>
      </c>
      <c r="C48" s="167"/>
      <c r="D48" s="91"/>
      <c r="E48" s="91"/>
      <c r="F48" s="167"/>
      <c r="G48" s="153">
        <f>G49</f>
        <v>280</v>
      </c>
    </row>
    <row r="49" spans="1:7" s="116" customFormat="1" ht="15" customHeight="1">
      <c r="A49" s="50" t="s">
        <v>26</v>
      </c>
      <c r="B49" s="167" t="s">
        <v>541</v>
      </c>
      <c r="C49" s="167"/>
      <c r="D49" s="91"/>
      <c r="E49" s="91"/>
      <c r="F49" s="167"/>
      <c r="G49" s="153">
        <f>G50</f>
        <v>280</v>
      </c>
    </row>
    <row r="50" spans="1:7" s="116" customFormat="1" ht="22.5" customHeight="1">
      <c r="A50" s="6" t="s">
        <v>11</v>
      </c>
      <c r="B50" s="167" t="s">
        <v>541</v>
      </c>
      <c r="C50" s="167">
        <v>546</v>
      </c>
      <c r="D50" s="91" t="s">
        <v>602</v>
      </c>
      <c r="E50" s="91" t="s">
        <v>602</v>
      </c>
      <c r="F50" s="167">
        <v>610</v>
      </c>
      <c r="G50" s="153">
        <f>'приложение 5'!H449</f>
        <v>280</v>
      </c>
    </row>
    <row r="51" spans="1:7" s="116" customFormat="1" ht="45" customHeight="1">
      <c r="A51" s="9" t="s">
        <v>144</v>
      </c>
      <c r="B51" s="167" t="s">
        <v>38</v>
      </c>
      <c r="C51" s="244" t="s">
        <v>634</v>
      </c>
      <c r="D51" s="91" t="s">
        <v>602</v>
      </c>
      <c r="E51" s="91"/>
      <c r="F51" s="5"/>
      <c r="G51" s="12">
        <f>G52+G55+G57</f>
        <v>46863.4</v>
      </c>
    </row>
    <row r="52" spans="1:7" s="116" customFormat="1" ht="29.25" customHeight="1">
      <c r="A52" s="132" t="s">
        <v>278</v>
      </c>
      <c r="B52" s="91" t="s">
        <v>39</v>
      </c>
      <c r="C52" s="244"/>
      <c r="D52" s="91"/>
      <c r="E52" s="91"/>
      <c r="F52" s="5"/>
      <c r="G52" s="12">
        <f>G53+G54</f>
        <v>39065.4</v>
      </c>
    </row>
    <row r="53" spans="1:7" s="116" customFormat="1" ht="20.25" customHeight="1">
      <c r="A53" s="6" t="s">
        <v>614</v>
      </c>
      <c r="B53" s="91" t="s">
        <v>39</v>
      </c>
      <c r="C53" s="244" t="s">
        <v>634</v>
      </c>
      <c r="D53" s="91" t="s">
        <v>602</v>
      </c>
      <c r="E53" s="91" t="s">
        <v>605</v>
      </c>
      <c r="F53" s="5">
        <v>410</v>
      </c>
      <c r="G53" s="12">
        <f>'приложение 5'!H301</f>
        <v>33395</v>
      </c>
    </row>
    <row r="54" spans="1:7" s="116" customFormat="1" ht="20.25" customHeight="1">
      <c r="A54" s="6" t="s">
        <v>614</v>
      </c>
      <c r="B54" s="91" t="s">
        <v>39</v>
      </c>
      <c r="C54" s="244" t="s">
        <v>675</v>
      </c>
      <c r="D54" s="91" t="s">
        <v>602</v>
      </c>
      <c r="E54" s="91" t="s">
        <v>605</v>
      </c>
      <c r="F54" s="5">
        <v>410</v>
      </c>
      <c r="G54" s="12">
        <f>'приложение 5'!H462</f>
        <v>5670.4</v>
      </c>
    </row>
    <row r="55" spans="1:7" s="116" customFormat="1" ht="18" customHeight="1">
      <c r="A55" s="132" t="s">
        <v>108</v>
      </c>
      <c r="B55" s="91" t="s">
        <v>107</v>
      </c>
      <c r="C55" s="244"/>
      <c r="D55" s="91"/>
      <c r="E55" s="91"/>
      <c r="F55" s="5"/>
      <c r="G55" s="12">
        <f>G56</f>
        <v>298</v>
      </c>
    </row>
    <row r="56" spans="1:7" s="116" customFormat="1" ht="21" customHeight="1">
      <c r="A56" s="6" t="s">
        <v>11</v>
      </c>
      <c r="B56" s="91" t="s">
        <v>107</v>
      </c>
      <c r="C56" s="244" t="s">
        <v>675</v>
      </c>
      <c r="D56" s="91" t="s">
        <v>602</v>
      </c>
      <c r="E56" s="91" t="s">
        <v>590</v>
      </c>
      <c r="F56" s="5">
        <v>610</v>
      </c>
      <c r="G56" s="12">
        <f>'приложение 5'!H402</f>
        <v>298</v>
      </c>
    </row>
    <row r="57" spans="1:7" s="116" customFormat="1" ht="27" customHeight="1">
      <c r="A57" s="10" t="s">
        <v>450</v>
      </c>
      <c r="B57" s="43" t="s">
        <v>449</v>
      </c>
      <c r="C57" s="244"/>
      <c r="D57" s="91"/>
      <c r="E57" s="91"/>
      <c r="F57" s="5"/>
      <c r="G57" s="12">
        <f>G58</f>
        <v>7500</v>
      </c>
    </row>
    <row r="58" spans="1:7" s="116" customFormat="1" ht="21" customHeight="1">
      <c r="A58" s="6" t="s">
        <v>11</v>
      </c>
      <c r="B58" s="43" t="s">
        <v>449</v>
      </c>
      <c r="C58" s="244" t="s">
        <v>675</v>
      </c>
      <c r="D58" s="91" t="s">
        <v>602</v>
      </c>
      <c r="E58" s="91" t="s">
        <v>595</v>
      </c>
      <c r="F58" s="5">
        <v>610</v>
      </c>
      <c r="G58" s="12">
        <f>'приложение 5'!H418</f>
        <v>7500</v>
      </c>
    </row>
    <row r="59" spans="1:7" s="116" customFormat="1" ht="53.25" customHeight="1">
      <c r="A59" s="6" t="s">
        <v>398</v>
      </c>
      <c r="B59" s="94"/>
      <c r="C59" s="91"/>
      <c r="D59" s="91"/>
      <c r="E59" s="91"/>
      <c r="F59" s="5"/>
      <c r="G59" s="12">
        <f>G60+G62</f>
        <v>2270</v>
      </c>
    </row>
    <row r="60" spans="1:7" s="116" customFormat="1" ht="31.5" customHeight="1" hidden="1">
      <c r="A60" s="6" t="s">
        <v>643</v>
      </c>
      <c r="B60" s="167" t="s">
        <v>36</v>
      </c>
      <c r="C60" s="91" t="s">
        <v>675</v>
      </c>
      <c r="D60" s="91" t="s">
        <v>602</v>
      </c>
      <c r="E60" s="91" t="s">
        <v>592</v>
      </c>
      <c r="F60" s="5"/>
      <c r="G60" s="12">
        <f>G61</f>
        <v>0</v>
      </c>
    </row>
    <row r="61" spans="1:7" s="116" customFormat="1" ht="31.5" customHeight="1" hidden="1">
      <c r="A61" s="6" t="s">
        <v>11</v>
      </c>
      <c r="B61" s="167" t="s">
        <v>36</v>
      </c>
      <c r="C61" s="91" t="s">
        <v>675</v>
      </c>
      <c r="D61" s="91" t="s">
        <v>602</v>
      </c>
      <c r="E61" s="91" t="s">
        <v>592</v>
      </c>
      <c r="F61" s="5">
        <v>610</v>
      </c>
      <c r="G61" s="12">
        <f>'приложение 5'!H435</f>
        <v>0</v>
      </c>
    </row>
    <row r="62" spans="1:7" s="116" customFormat="1" ht="31.5" customHeight="1">
      <c r="A62" s="14" t="s">
        <v>47</v>
      </c>
      <c r="B62" s="42" t="s">
        <v>109</v>
      </c>
      <c r="C62" s="91" t="s">
        <v>675</v>
      </c>
      <c r="D62" s="91" t="s">
        <v>602</v>
      </c>
      <c r="E62" s="91" t="s">
        <v>592</v>
      </c>
      <c r="F62" s="5"/>
      <c r="G62" s="12">
        <f>G63</f>
        <v>2270</v>
      </c>
    </row>
    <row r="63" spans="1:7" s="116" customFormat="1" ht="32.25" customHeight="1">
      <c r="A63" s="14" t="s">
        <v>48</v>
      </c>
      <c r="B63" s="42" t="s">
        <v>109</v>
      </c>
      <c r="C63" s="91" t="s">
        <v>675</v>
      </c>
      <c r="D63" s="91" t="s">
        <v>602</v>
      </c>
      <c r="E63" s="91" t="s">
        <v>592</v>
      </c>
      <c r="F63" s="5">
        <v>630</v>
      </c>
      <c r="G63" s="12">
        <f>'приложение 5'!H437</f>
        <v>2270</v>
      </c>
    </row>
    <row r="64" spans="1:7" s="116" customFormat="1" ht="62.25" customHeight="1" hidden="1">
      <c r="A64" s="137" t="s">
        <v>49</v>
      </c>
      <c r="B64" s="172" t="s">
        <v>51</v>
      </c>
      <c r="C64" s="91" t="s">
        <v>675</v>
      </c>
      <c r="D64" s="91" t="s">
        <v>602</v>
      </c>
      <c r="E64" s="91" t="s">
        <v>595</v>
      </c>
      <c r="F64" s="5"/>
      <c r="G64" s="162">
        <f>G65</f>
        <v>0</v>
      </c>
    </row>
    <row r="65" spans="1:7" s="116" customFormat="1" ht="47.25" customHeight="1" hidden="1">
      <c r="A65" s="245" t="s">
        <v>50</v>
      </c>
      <c r="B65" s="172" t="s">
        <v>40</v>
      </c>
      <c r="C65" s="91" t="s">
        <v>675</v>
      </c>
      <c r="D65" s="91" t="s">
        <v>602</v>
      </c>
      <c r="E65" s="91" t="s">
        <v>595</v>
      </c>
      <c r="F65" s="5"/>
      <c r="G65" s="162">
        <f>G66</f>
        <v>0</v>
      </c>
    </row>
    <row r="66" spans="1:7" s="116" customFormat="1" ht="26.25" customHeight="1">
      <c r="A66" s="6" t="s">
        <v>11</v>
      </c>
      <c r="B66" s="172" t="s">
        <v>40</v>
      </c>
      <c r="C66" s="91" t="s">
        <v>675</v>
      </c>
      <c r="D66" s="91" t="s">
        <v>602</v>
      </c>
      <c r="E66" s="91" t="s">
        <v>595</v>
      </c>
      <c r="F66" s="5">
        <v>610</v>
      </c>
      <c r="G66" s="162">
        <f>'приложение 5'!H421</f>
        <v>0</v>
      </c>
    </row>
    <row r="67" spans="1:7" s="116" customFormat="1" ht="26.25" customHeight="1">
      <c r="A67" s="288" t="s">
        <v>481</v>
      </c>
      <c r="B67" s="47" t="s">
        <v>482</v>
      </c>
      <c r="C67" s="43" t="s">
        <v>675</v>
      </c>
      <c r="D67" s="43" t="s">
        <v>602</v>
      </c>
      <c r="E67" s="43" t="s">
        <v>605</v>
      </c>
      <c r="F67" s="5"/>
      <c r="G67" s="162">
        <f>G68</f>
        <v>1541.7</v>
      </c>
    </row>
    <row r="68" spans="1:7" s="116" customFormat="1" ht="26.25" customHeight="1">
      <c r="A68" s="288" t="s">
        <v>483</v>
      </c>
      <c r="B68" s="47" t="s">
        <v>484</v>
      </c>
      <c r="C68" s="43" t="s">
        <v>675</v>
      </c>
      <c r="D68" s="43" t="s">
        <v>602</v>
      </c>
      <c r="E68" s="43" t="s">
        <v>605</v>
      </c>
      <c r="F68" s="5"/>
      <c r="G68" s="162">
        <f>G69</f>
        <v>1541.7</v>
      </c>
    </row>
    <row r="69" spans="1:7" s="116" customFormat="1" ht="26.25" customHeight="1">
      <c r="A69" s="6" t="s">
        <v>579</v>
      </c>
      <c r="B69" s="47" t="s">
        <v>484</v>
      </c>
      <c r="C69" s="43" t="s">
        <v>675</v>
      </c>
      <c r="D69" s="43" t="s">
        <v>602</v>
      </c>
      <c r="E69" s="43" t="s">
        <v>605</v>
      </c>
      <c r="F69" s="5">
        <v>240</v>
      </c>
      <c r="G69" s="162">
        <f>'приложение 5'!H465</f>
        <v>1541.7</v>
      </c>
    </row>
    <row r="70" spans="1:7" s="116" customFormat="1" ht="48.75" customHeight="1">
      <c r="A70" s="8" t="s">
        <v>41</v>
      </c>
      <c r="B70" s="165" t="s">
        <v>264</v>
      </c>
      <c r="C70" s="91"/>
      <c r="D70" s="91"/>
      <c r="E70" s="91"/>
      <c r="F70" s="167"/>
      <c r="G70" s="189">
        <f>G71+G78+G81+G90+G95+G98</f>
        <v>40856.700000000004</v>
      </c>
    </row>
    <row r="71" spans="1:7" s="116" customFormat="1" ht="34.5" customHeight="1">
      <c r="A71" s="180" t="s">
        <v>126</v>
      </c>
      <c r="B71" s="167" t="s">
        <v>61</v>
      </c>
      <c r="C71" s="91" t="s">
        <v>635</v>
      </c>
      <c r="D71" s="91" t="s">
        <v>594</v>
      </c>
      <c r="E71" s="91" t="s">
        <v>590</v>
      </c>
      <c r="F71" s="179"/>
      <c r="G71" s="153">
        <f>G72+G74+G76</f>
        <v>6956.2</v>
      </c>
    </row>
    <row r="72" spans="1:7" s="116" customFormat="1" ht="16.5" customHeight="1">
      <c r="A72" s="180" t="s">
        <v>60</v>
      </c>
      <c r="B72" s="167" t="s">
        <v>265</v>
      </c>
      <c r="C72" s="91" t="s">
        <v>635</v>
      </c>
      <c r="D72" s="91" t="s">
        <v>594</v>
      </c>
      <c r="E72" s="91" t="s">
        <v>590</v>
      </c>
      <c r="F72" s="179"/>
      <c r="G72" s="153">
        <f>G73</f>
        <v>1534.2</v>
      </c>
    </row>
    <row r="73" spans="1:7" s="116" customFormat="1" ht="16.5" customHeight="1">
      <c r="A73" s="180" t="s">
        <v>11</v>
      </c>
      <c r="B73" s="167" t="s">
        <v>265</v>
      </c>
      <c r="C73" s="91" t="s">
        <v>635</v>
      </c>
      <c r="D73" s="91" t="s">
        <v>594</v>
      </c>
      <c r="E73" s="91" t="s">
        <v>590</v>
      </c>
      <c r="F73" s="179">
        <v>610</v>
      </c>
      <c r="G73" s="153">
        <f>'приложение 5'!H63</f>
        <v>1534.2</v>
      </c>
    </row>
    <row r="74" spans="1:7" s="116" customFormat="1" ht="45.75" customHeight="1">
      <c r="A74" s="14" t="s">
        <v>329</v>
      </c>
      <c r="B74" s="167" t="s">
        <v>267</v>
      </c>
      <c r="C74" s="91" t="s">
        <v>635</v>
      </c>
      <c r="D74" s="91" t="s">
        <v>594</v>
      </c>
      <c r="E74" s="91" t="s">
        <v>590</v>
      </c>
      <c r="F74" s="179"/>
      <c r="G74" s="153">
        <f>G75</f>
        <v>4722</v>
      </c>
    </row>
    <row r="75" spans="1:7" s="116" customFormat="1" ht="21.75" customHeight="1">
      <c r="A75" s="180" t="s">
        <v>11</v>
      </c>
      <c r="B75" s="167" t="s">
        <v>267</v>
      </c>
      <c r="C75" s="91" t="s">
        <v>635</v>
      </c>
      <c r="D75" s="91" t="s">
        <v>594</v>
      </c>
      <c r="E75" s="91" t="s">
        <v>590</v>
      </c>
      <c r="F75" s="179">
        <v>610</v>
      </c>
      <c r="G75" s="153">
        <f>'приложение 5'!H65</f>
        <v>4722</v>
      </c>
    </row>
    <row r="76" spans="1:7" s="116" customFormat="1" ht="30.75" customHeight="1">
      <c r="A76" s="180" t="s">
        <v>62</v>
      </c>
      <c r="B76" s="42" t="s">
        <v>691</v>
      </c>
      <c r="C76" s="91" t="s">
        <v>635</v>
      </c>
      <c r="D76" s="91" t="s">
        <v>594</v>
      </c>
      <c r="E76" s="91" t="s">
        <v>590</v>
      </c>
      <c r="F76" s="179"/>
      <c r="G76" s="153">
        <f>G77</f>
        <v>700</v>
      </c>
    </row>
    <row r="77" spans="1:7" s="116" customFormat="1" ht="15" customHeight="1">
      <c r="A77" s="180" t="s">
        <v>11</v>
      </c>
      <c r="B77" s="42" t="s">
        <v>691</v>
      </c>
      <c r="C77" s="91" t="s">
        <v>635</v>
      </c>
      <c r="D77" s="91" t="s">
        <v>594</v>
      </c>
      <c r="E77" s="91" t="s">
        <v>590</v>
      </c>
      <c r="F77" s="179">
        <v>610</v>
      </c>
      <c r="G77" s="153">
        <f>'приложение 5'!H67</f>
        <v>700</v>
      </c>
    </row>
    <row r="78" spans="1:7" s="116" customFormat="1" ht="15" customHeight="1">
      <c r="A78" s="180" t="s">
        <v>127</v>
      </c>
      <c r="B78" s="167" t="s">
        <v>64</v>
      </c>
      <c r="C78" s="91" t="s">
        <v>635</v>
      </c>
      <c r="D78" s="91" t="s">
        <v>594</v>
      </c>
      <c r="E78" s="91" t="s">
        <v>590</v>
      </c>
      <c r="F78" s="179"/>
      <c r="G78" s="153">
        <f>G79</f>
        <v>6945</v>
      </c>
    </row>
    <row r="79" spans="1:7" s="116" customFormat="1" ht="15.75" customHeight="1">
      <c r="A79" s="180" t="s">
        <v>63</v>
      </c>
      <c r="B79" s="167" t="s">
        <v>266</v>
      </c>
      <c r="C79" s="91" t="s">
        <v>635</v>
      </c>
      <c r="D79" s="91" t="s">
        <v>594</v>
      </c>
      <c r="E79" s="91" t="s">
        <v>590</v>
      </c>
      <c r="F79" s="179"/>
      <c r="G79" s="153">
        <f>G80</f>
        <v>6945</v>
      </c>
    </row>
    <row r="80" spans="1:7" s="116" customFormat="1" ht="15" customHeight="1">
      <c r="A80" s="180" t="s">
        <v>11</v>
      </c>
      <c r="B80" s="167" t="s">
        <v>266</v>
      </c>
      <c r="C80" s="91" t="s">
        <v>635</v>
      </c>
      <c r="D80" s="91" t="s">
        <v>594</v>
      </c>
      <c r="E80" s="91" t="s">
        <v>590</v>
      </c>
      <c r="F80" s="179">
        <v>610</v>
      </c>
      <c r="G80" s="153">
        <f>'приложение 5'!H70</f>
        <v>6945</v>
      </c>
    </row>
    <row r="81" spans="1:7" s="116" customFormat="1" ht="18" customHeight="1">
      <c r="A81" s="180" t="s">
        <v>128</v>
      </c>
      <c r="B81" s="167" t="s">
        <v>65</v>
      </c>
      <c r="C81" s="91" t="s">
        <v>635</v>
      </c>
      <c r="D81" s="91" t="s">
        <v>594</v>
      </c>
      <c r="E81" s="91" t="s">
        <v>590</v>
      </c>
      <c r="F81" s="179"/>
      <c r="G81" s="153">
        <f>G82+G84+G86+G88</f>
        <v>10890.1</v>
      </c>
    </row>
    <row r="82" spans="1:7" s="116" customFormat="1" ht="15" customHeight="1">
      <c r="A82" s="180" t="s">
        <v>66</v>
      </c>
      <c r="B82" s="167" t="s">
        <v>268</v>
      </c>
      <c r="C82" s="91" t="s">
        <v>635</v>
      </c>
      <c r="D82" s="91" t="s">
        <v>594</v>
      </c>
      <c r="E82" s="91" t="s">
        <v>590</v>
      </c>
      <c r="F82" s="179"/>
      <c r="G82" s="153">
        <f>G83</f>
        <v>9070.4</v>
      </c>
    </row>
    <row r="83" spans="1:7" s="116" customFormat="1" ht="15" customHeight="1">
      <c r="A83" s="180" t="s">
        <v>11</v>
      </c>
      <c r="B83" s="167" t="s">
        <v>268</v>
      </c>
      <c r="C83" s="91" t="s">
        <v>635</v>
      </c>
      <c r="D83" s="91" t="s">
        <v>594</v>
      </c>
      <c r="E83" s="91" t="s">
        <v>590</v>
      </c>
      <c r="F83" s="167">
        <v>610</v>
      </c>
      <c r="G83" s="153">
        <f>'приложение 5'!H73</f>
        <v>9070.4</v>
      </c>
    </row>
    <row r="84" spans="1:7" s="116" customFormat="1" ht="67.5" customHeight="1">
      <c r="A84" s="51" t="s">
        <v>330</v>
      </c>
      <c r="B84" s="167" t="s">
        <v>67</v>
      </c>
      <c r="C84" s="91" t="s">
        <v>635</v>
      </c>
      <c r="D84" s="91" t="s">
        <v>594</v>
      </c>
      <c r="E84" s="91" t="s">
        <v>590</v>
      </c>
      <c r="F84" s="167"/>
      <c r="G84" s="153">
        <f>G85</f>
        <v>1700</v>
      </c>
    </row>
    <row r="85" spans="1:7" s="116" customFormat="1" ht="14.25" customHeight="1">
      <c r="A85" s="14" t="s">
        <v>11</v>
      </c>
      <c r="B85" s="167" t="s">
        <v>67</v>
      </c>
      <c r="C85" s="91" t="s">
        <v>635</v>
      </c>
      <c r="D85" s="91" t="s">
        <v>594</v>
      </c>
      <c r="E85" s="91" t="s">
        <v>590</v>
      </c>
      <c r="F85" s="167">
        <v>610</v>
      </c>
      <c r="G85" s="153">
        <f>'приложение 5'!H75</f>
        <v>1700</v>
      </c>
    </row>
    <row r="86" spans="1:7" s="116" customFormat="1" ht="32.25" customHeight="1">
      <c r="A86" s="180" t="s">
        <v>68</v>
      </c>
      <c r="B86" s="167" t="s">
        <v>681</v>
      </c>
      <c r="C86" s="91" t="s">
        <v>635</v>
      </c>
      <c r="D86" s="91" t="s">
        <v>594</v>
      </c>
      <c r="E86" s="91" t="s">
        <v>590</v>
      </c>
      <c r="F86" s="167"/>
      <c r="G86" s="153">
        <f>G87</f>
        <v>19.7</v>
      </c>
    </row>
    <row r="87" spans="1:7" s="116" customFormat="1" ht="19.5" customHeight="1">
      <c r="A87" s="180" t="s">
        <v>11</v>
      </c>
      <c r="B87" s="167" t="s">
        <v>681</v>
      </c>
      <c r="C87" s="91" t="s">
        <v>635</v>
      </c>
      <c r="D87" s="91" t="s">
        <v>594</v>
      </c>
      <c r="E87" s="91" t="s">
        <v>590</v>
      </c>
      <c r="F87" s="167">
        <v>610</v>
      </c>
      <c r="G87" s="153">
        <f>'приложение 5'!H77</f>
        <v>19.7</v>
      </c>
    </row>
    <row r="88" spans="1:7" s="116" customFormat="1" ht="25.5" customHeight="1">
      <c r="A88" s="77" t="s">
        <v>704</v>
      </c>
      <c r="B88" s="167" t="s">
        <v>703</v>
      </c>
      <c r="C88" s="91" t="s">
        <v>635</v>
      </c>
      <c r="D88" s="91" t="s">
        <v>594</v>
      </c>
      <c r="E88" s="91" t="s">
        <v>590</v>
      </c>
      <c r="F88" s="167"/>
      <c r="G88" s="153">
        <f>G89</f>
        <v>100</v>
      </c>
    </row>
    <row r="89" spans="1:7" s="116" customFormat="1" ht="19.5" customHeight="1">
      <c r="A89" s="180" t="s">
        <v>11</v>
      </c>
      <c r="B89" s="167" t="s">
        <v>703</v>
      </c>
      <c r="C89" s="91" t="s">
        <v>635</v>
      </c>
      <c r="D89" s="91" t="s">
        <v>594</v>
      </c>
      <c r="E89" s="91" t="s">
        <v>590</v>
      </c>
      <c r="F89" s="167">
        <v>610</v>
      </c>
      <c r="G89" s="153">
        <f>'приложение 5'!H79</f>
        <v>100</v>
      </c>
    </row>
    <row r="90" spans="1:7" s="116" customFormat="1" ht="28.5" customHeight="1">
      <c r="A90" s="180" t="s">
        <v>129</v>
      </c>
      <c r="B90" s="167" t="s">
        <v>269</v>
      </c>
      <c r="C90" s="91" t="s">
        <v>635</v>
      </c>
      <c r="D90" s="91" t="s">
        <v>594</v>
      </c>
      <c r="E90" s="91" t="s">
        <v>603</v>
      </c>
      <c r="F90" s="139"/>
      <c r="G90" s="153">
        <f>G91</f>
        <v>3278.7999999999997</v>
      </c>
    </row>
    <row r="91" spans="1:7" s="116" customFormat="1" ht="26.25" customHeight="1">
      <c r="A91" s="246" t="s">
        <v>69</v>
      </c>
      <c r="B91" s="167" t="s">
        <v>70</v>
      </c>
      <c r="C91" s="4" t="s">
        <v>635</v>
      </c>
      <c r="D91" s="91" t="s">
        <v>594</v>
      </c>
      <c r="E91" s="91" t="s">
        <v>603</v>
      </c>
      <c r="F91" s="139"/>
      <c r="G91" s="153">
        <f>G92+G93+G94</f>
        <v>3278.7999999999997</v>
      </c>
    </row>
    <row r="92" spans="1:7" s="116" customFormat="1" ht="27.75" customHeight="1">
      <c r="A92" s="180" t="s">
        <v>582</v>
      </c>
      <c r="B92" s="167" t="s">
        <v>269</v>
      </c>
      <c r="C92" s="4" t="s">
        <v>635</v>
      </c>
      <c r="D92" s="91" t="s">
        <v>594</v>
      </c>
      <c r="E92" s="91" t="s">
        <v>603</v>
      </c>
      <c r="F92" s="167">
        <v>120</v>
      </c>
      <c r="G92" s="153">
        <f>'приложение 5'!H86</f>
        <v>2993.7</v>
      </c>
    </row>
    <row r="93" spans="1:7" s="116" customFormat="1" ht="28.5" customHeight="1">
      <c r="A93" s="50" t="s">
        <v>25</v>
      </c>
      <c r="B93" s="167" t="s">
        <v>269</v>
      </c>
      <c r="C93" s="4" t="s">
        <v>635</v>
      </c>
      <c r="D93" s="91" t="s">
        <v>594</v>
      </c>
      <c r="E93" s="91" t="s">
        <v>603</v>
      </c>
      <c r="F93" s="167">
        <v>240</v>
      </c>
      <c r="G93" s="153">
        <f>'приложение 5'!H87</f>
        <v>280</v>
      </c>
    </row>
    <row r="94" spans="1:7" s="116" customFormat="1" ht="15" customHeight="1">
      <c r="A94" s="6" t="s">
        <v>5</v>
      </c>
      <c r="B94" s="167" t="s">
        <v>269</v>
      </c>
      <c r="C94" s="4" t="s">
        <v>635</v>
      </c>
      <c r="D94" s="91" t="s">
        <v>594</v>
      </c>
      <c r="E94" s="91" t="s">
        <v>603</v>
      </c>
      <c r="F94" s="139">
        <v>850</v>
      </c>
      <c r="G94" s="153">
        <f>'приложение 5'!H88</f>
        <v>5.1</v>
      </c>
    </row>
    <row r="95" spans="1:7" s="116" customFormat="1" ht="48" customHeight="1">
      <c r="A95" s="51" t="s">
        <v>130</v>
      </c>
      <c r="B95" s="167" t="s">
        <v>131</v>
      </c>
      <c r="C95" s="4" t="s">
        <v>635</v>
      </c>
      <c r="D95" s="91" t="s">
        <v>602</v>
      </c>
      <c r="E95" s="91" t="s">
        <v>592</v>
      </c>
      <c r="F95" s="139"/>
      <c r="G95" s="153">
        <f>G96</f>
        <v>6786.6</v>
      </c>
    </row>
    <row r="96" spans="1:7" s="116" customFormat="1" ht="30.75" customHeight="1">
      <c r="A96" s="9" t="s">
        <v>35</v>
      </c>
      <c r="B96" s="167" t="s">
        <v>132</v>
      </c>
      <c r="C96" s="4" t="s">
        <v>635</v>
      </c>
      <c r="D96" s="91" t="s">
        <v>602</v>
      </c>
      <c r="E96" s="91" t="s">
        <v>592</v>
      </c>
      <c r="F96" s="139"/>
      <c r="G96" s="153">
        <f>G97</f>
        <v>6786.6</v>
      </c>
    </row>
    <row r="97" spans="1:7" s="116" customFormat="1" ht="15" customHeight="1">
      <c r="A97" s="180" t="s">
        <v>11</v>
      </c>
      <c r="B97" s="167" t="s">
        <v>132</v>
      </c>
      <c r="C97" s="4" t="s">
        <v>635</v>
      </c>
      <c r="D97" s="91" t="s">
        <v>602</v>
      </c>
      <c r="E97" s="91" t="s">
        <v>592</v>
      </c>
      <c r="F97" s="139">
        <v>610</v>
      </c>
      <c r="G97" s="153">
        <f>'приложение 5'!H36</f>
        <v>6786.6</v>
      </c>
    </row>
    <row r="98" spans="1:7" s="116" customFormat="1" ht="33.75" customHeight="1">
      <c r="A98" s="50" t="s">
        <v>693</v>
      </c>
      <c r="B98" s="167" t="s">
        <v>695</v>
      </c>
      <c r="C98" s="4" t="s">
        <v>674</v>
      </c>
      <c r="D98" s="91" t="s">
        <v>594</v>
      </c>
      <c r="E98" s="91" t="s">
        <v>590</v>
      </c>
      <c r="F98" s="139"/>
      <c r="G98" s="153">
        <f>G99</f>
        <v>6000</v>
      </c>
    </row>
    <row r="99" spans="1:7" s="116" customFormat="1" ht="27.75" customHeight="1">
      <c r="A99" s="6" t="s">
        <v>692</v>
      </c>
      <c r="B99" s="167" t="s">
        <v>694</v>
      </c>
      <c r="C99" s="4" t="s">
        <v>674</v>
      </c>
      <c r="D99" s="91" t="s">
        <v>594</v>
      </c>
      <c r="E99" s="91" t="s">
        <v>590</v>
      </c>
      <c r="F99" s="139"/>
      <c r="G99" s="153">
        <f>G100</f>
        <v>6000</v>
      </c>
    </row>
    <row r="100" spans="1:7" s="116" customFormat="1" ht="24" customHeight="1">
      <c r="A100" s="11" t="s">
        <v>614</v>
      </c>
      <c r="B100" s="167" t="s">
        <v>694</v>
      </c>
      <c r="C100" s="4" t="s">
        <v>674</v>
      </c>
      <c r="D100" s="91" t="s">
        <v>594</v>
      </c>
      <c r="E100" s="91" t="s">
        <v>590</v>
      </c>
      <c r="F100" s="139">
        <v>410</v>
      </c>
      <c r="G100" s="153">
        <f>'приложение 5'!H375</f>
        <v>6000</v>
      </c>
    </row>
    <row r="101" spans="1:7" s="116" customFormat="1" ht="39.75" customHeight="1">
      <c r="A101" s="130" t="s">
        <v>42</v>
      </c>
      <c r="B101" s="92" t="s">
        <v>200</v>
      </c>
      <c r="C101" s="165"/>
      <c r="D101" s="118"/>
      <c r="E101" s="118"/>
      <c r="F101" s="7"/>
      <c r="G101" s="189">
        <f>G102+G124</f>
        <v>725</v>
      </c>
    </row>
    <row r="102" spans="1:7" s="116" customFormat="1" ht="30" customHeight="1">
      <c r="A102" s="50" t="s">
        <v>352</v>
      </c>
      <c r="B102" s="94" t="s">
        <v>539</v>
      </c>
      <c r="C102" s="167"/>
      <c r="D102" s="91"/>
      <c r="E102" s="91"/>
      <c r="F102" s="4"/>
      <c r="G102" s="153">
        <f>G103+G111+G115+G118+G121</f>
        <v>711.6</v>
      </c>
    </row>
    <row r="103" spans="1:7" s="116" customFormat="1" ht="41.25" customHeight="1">
      <c r="A103" s="9" t="s">
        <v>353</v>
      </c>
      <c r="B103" s="94" t="s">
        <v>250</v>
      </c>
      <c r="C103" s="167"/>
      <c r="D103" s="91"/>
      <c r="E103" s="91"/>
      <c r="F103" s="4"/>
      <c r="G103" s="153">
        <f>G104+G107+G109</f>
        <v>636.6</v>
      </c>
    </row>
    <row r="104" spans="1:7" s="116" customFormat="1" ht="69.75" customHeight="1">
      <c r="A104" s="9" t="s">
        <v>14</v>
      </c>
      <c r="B104" s="94" t="s">
        <v>203</v>
      </c>
      <c r="C104" s="167"/>
      <c r="D104" s="91"/>
      <c r="E104" s="91"/>
      <c r="F104" s="4"/>
      <c r="G104" s="153">
        <f>G105+G106</f>
        <v>636.6</v>
      </c>
    </row>
    <row r="105" spans="1:7" s="116" customFormat="1" ht="29.25" customHeight="1">
      <c r="A105" s="6" t="s">
        <v>582</v>
      </c>
      <c r="B105" s="94" t="s">
        <v>203</v>
      </c>
      <c r="C105" s="167">
        <v>116</v>
      </c>
      <c r="D105" s="91" t="s">
        <v>590</v>
      </c>
      <c r="E105" s="91" t="s">
        <v>603</v>
      </c>
      <c r="F105" s="4" t="s">
        <v>2</v>
      </c>
      <c r="G105" s="153">
        <f>'приложение 5'!H163</f>
        <v>481.5</v>
      </c>
    </row>
    <row r="106" spans="1:7" s="116" customFormat="1" ht="31.5" customHeight="1">
      <c r="A106" s="6" t="s">
        <v>579</v>
      </c>
      <c r="B106" s="94" t="s">
        <v>203</v>
      </c>
      <c r="C106" s="167">
        <v>116</v>
      </c>
      <c r="D106" s="91" t="s">
        <v>590</v>
      </c>
      <c r="E106" s="91" t="s">
        <v>603</v>
      </c>
      <c r="F106" s="4" t="s">
        <v>6</v>
      </c>
      <c r="G106" s="153">
        <f>'приложение 5'!H164</f>
        <v>155.1</v>
      </c>
    </row>
    <row r="107" spans="1:7" s="116" customFormat="1" ht="24.75" customHeight="1">
      <c r="A107" s="246" t="s">
        <v>542</v>
      </c>
      <c r="B107" s="94" t="s">
        <v>543</v>
      </c>
      <c r="C107" s="167">
        <v>546</v>
      </c>
      <c r="D107" s="91"/>
      <c r="E107" s="91"/>
      <c r="F107" s="4"/>
      <c r="G107" s="153">
        <f>G108</f>
        <v>0</v>
      </c>
    </row>
    <row r="108" spans="1:7" s="116" customFormat="1" ht="25.5" customHeight="1">
      <c r="A108" s="6" t="s">
        <v>11</v>
      </c>
      <c r="B108" s="94" t="s">
        <v>543</v>
      </c>
      <c r="C108" s="167">
        <v>546</v>
      </c>
      <c r="D108" s="91" t="s">
        <v>603</v>
      </c>
      <c r="E108" s="91" t="s">
        <v>590</v>
      </c>
      <c r="F108" s="4" t="s">
        <v>12</v>
      </c>
      <c r="G108" s="153">
        <f>'приложение 5'!H387</f>
        <v>0</v>
      </c>
    </row>
    <row r="109" spans="1:7" s="116" customFormat="1" ht="29.25" customHeight="1">
      <c r="A109" s="9" t="s">
        <v>81</v>
      </c>
      <c r="B109" s="167" t="s">
        <v>84</v>
      </c>
      <c r="C109" s="167">
        <v>546</v>
      </c>
      <c r="D109" s="91"/>
      <c r="E109" s="91"/>
      <c r="F109" s="4"/>
      <c r="G109" s="153">
        <f>G110</f>
        <v>0</v>
      </c>
    </row>
    <row r="110" spans="1:7" s="116" customFormat="1" ht="19.5" customHeight="1">
      <c r="A110" s="6" t="s">
        <v>11</v>
      </c>
      <c r="B110" s="167" t="s">
        <v>84</v>
      </c>
      <c r="C110" s="167">
        <v>546</v>
      </c>
      <c r="D110" s="91" t="s">
        <v>602</v>
      </c>
      <c r="E110" s="91" t="s">
        <v>592</v>
      </c>
      <c r="F110" s="4" t="s">
        <v>12</v>
      </c>
      <c r="G110" s="153">
        <v>0</v>
      </c>
    </row>
    <row r="111" spans="1:7" s="116" customFormat="1" ht="46.5" customHeight="1">
      <c r="A111" s="9" t="s">
        <v>338</v>
      </c>
      <c r="B111" s="167" t="s">
        <v>271</v>
      </c>
      <c r="C111" s="167"/>
      <c r="D111" s="91"/>
      <c r="E111" s="91"/>
      <c r="F111" s="4"/>
      <c r="G111" s="153">
        <f>G112</f>
        <v>0</v>
      </c>
    </row>
    <row r="112" spans="1:7" s="116" customFormat="1" ht="30" customHeight="1">
      <c r="A112" s="9" t="s">
        <v>81</v>
      </c>
      <c r="B112" s="167" t="s">
        <v>272</v>
      </c>
      <c r="C112" s="167"/>
      <c r="D112" s="91"/>
      <c r="E112" s="91"/>
      <c r="F112" s="4"/>
      <c r="G112" s="153">
        <f>G113+G114</f>
        <v>0</v>
      </c>
    </row>
    <row r="113" spans="1:7" s="116" customFormat="1" ht="30" customHeight="1" hidden="1">
      <c r="A113" s="6" t="s">
        <v>10</v>
      </c>
      <c r="B113" s="167" t="s">
        <v>272</v>
      </c>
      <c r="C113" s="167">
        <v>112</v>
      </c>
      <c r="D113" s="91" t="s">
        <v>594</v>
      </c>
      <c r="E113" s="91" t="s">
        <v>603</v>
      </c>
      <c r="F113" s="4" t="s">
        <v>6</v>
      </c>
      <c r="G113" s="153">
        <f>'приложение 5'!H93</f>
        <v>0</v>
      </c>
    </row>
    <row r="114" spans="1:7" s="116" customFormat="1" ht="18" customHeight="1">
      <c r="A114" s="6" t="s">
        <v>11</v>
      </c>
      <c r="B114" s="167" t="s">
        <v>272</v>
      </c>
      <c r="C114" s="167">
        <v>112</v>
      </c>
      <c r="D114" s="4" t="s">
        <v>632</v>
      </c>
      <c r="E114" s="4" t="s">
        <v>595</v>
      </c>
      <c r="F114" s="4" t="s">
        <v>12</v>
      </c>
      <c r="G114" s="153">
        <f>'приложение 5'!H125</f>
        <v>0</v>
      </c>
    </row>
    <row r="115" spans="1:7" s="116" customFormat="1" ht="30" customHeight="1">
      <c r="A115" s="50" t="s">
        <v>359</v>
      </c>
      <c r="B115" s="94" t="s">
        <v>206</v>
      </c>
      <c r="C115" s="167"/>
      <c r="D115" s="91"/>
      <c r="E115" s="91"/>
      <c r="F115" s="4"/>
      <c r="G115" s="153">
        <f>G116</f>
        <v>0</v>
      </c>
    </row>
    <row r="116" spans="1:7" s="116" customFormat="1" ht="30" customHeight="1">
      <c r="A116" s="18" t="s">
        <v>205</v>
      </c>
      <c r="B116" s="94" t="s">
        <v>206</v>
      </c>
      <c r="C116" s="167"/>
      <c r="D116" s="91"/>
      <c r="E116" s="91"/>
      <c r="F116" s="4"/>
      <c r="G116" s="153">
        <f>G117</f>
        <v>0</v>
      </c>
    </row>
    <row r="117" spans="1:7" s="116" customFormat="1" ht="30" customHeight="1">
      <c r="A117" s="6" t="s">
        <v>579</v>
      </c>
      <c r="B117" s="94" t="s">
        <v>206</v>
      </c>
      <c r="C117" s="167">
        <v>116</v>
      </c>
      <c r="D117" s="91" t="s">
        <v>592</v>
      </c>
      <c r="E117" s="91" t="s">
        <v>678</v>
      </c>
      <c r="F117" s="4" t="s">
        <v>6</v>
      </c>
      <c r="G117" s="153">
        <f>'приложение 5'!H241</f>
        <v>0</v>
      </c>
    </row>
    <row r="118" spans="1:7" s="116" customFormat="1" ht="50.25" customHeight="1">
      <c r="A118" s="9" t="s">
        <v>360</v>
      </c>
      <c r="B118" s="94" t="s">
        <v>544</v>
      </c>
      <c r="C118" s="167"/>
      <c r="D118" s="91"/>
      <c r="E118" s="91"/>
      <c r="F118" s="4"/>
      <c r="G118" s="153">
        <f>G119</f>
        <v>47.4</v>
      </c>
    </row>
    <row r="119" spans="1:7" s="116" customFormat="1" ht="36" customHeight="1">
      <c r="A119" s="9" t="s">
        <v>83</v>
      </c>
      <c r="B119" s="94" t="s">
        <v>196</v>
      </c>
      <c r="C119" s="167"/>
      <c r="D119" s="91"/>
      <c r="E119" s="91"/>
      <c r="F119" s="4"/>
      <c r="G119" s="153">
        <f>G120</f>
        <v>47.4</v>
      </c>
    </row>
    <row r="120" spans="1:7" s="116" customFormat="1" ht="30" customHeight="1">
      <c r="A120" s="6" t="s">
        <v>579</v>
      </c>
      <c r="B120" s="94" t="s">
        <v>196</v>
      </c>
      <c r="C120" s="167">
        <v>116</v>
      </c>
      <c r="D120" s="91" t="s">
        <v>592</v>
      </c>
      <c r="E120" s="91" t="s">
        <v>678</v>
      </c>
      <c r="F120" s="4" t="s">
        <v>6</v>
      </c>
      <c r="G120" s="153">
        <f>'приложение 5'!H243</f>
        <v>47.4</v>
      </c>
    </row>
    <row r="121" spans="1:7" s="116" customFormat="1" ht="27" customHeight="1">
      <c r="A121" s="51" t="s">
        <v>411</v>
      </c>
      <c r="B121" s="139" t="s">
        <v>537</v>
      </c>
      <c r="C121" s="167"/>
      <c r="D121" s="4"/>
      <c r="E121" s="4"/>
      <c r="F121" s="4"/>
      <c r="G121" s="153">
        <f>G122</f>
        <v>27.6</v>
      </c>
    </row>
    <row r="122" spans="1:7" s="116" customFormat="1" ht="23.25" customHeight="1">
      <c r="A122" s="6" t="s">
        <v>158</v>
      </c>
      <c r="B122" s="139" t="s">
        <v>538</v>
      </c>
      <c r="C122" s="167"/>
      <c r="D122" s="4"/>
      <c r="E122" s="4"/>
      <c r="F122" s="4"/>
      <c r="G122" s="153">
        <f>G123</f>
        <v>27.6</v>
      </c>
    </row>
    <row r="123" spans="1:7" s="116" customFormat="1" ht="16.5" customHeight="1">
      <c r="A123" s="6" t="s">
        <v>569</v>
      </c>
      <c r="B123" s="139" t="s">
        <v>538</v>
      </c>
      <c r="C123" s="4" t="s">
        <v>671</v>
      </c>
      <c r="D123" s="91" t="s">
        <v>592</v>
      </c>
      <c r="E123" s="91" t="s">
        <v>678</v>
      </c>
      <c r="F123" s="4" t="s">
        <v>570</v>
      </c>
      <c r="G123" s="153">
        <f>'приложение 5'!H511</f>
        <v>27.6</v>
      </c>
    </row>
    <row r="124" spans="1:7" s="116" customFormat="1" ht="38.25" customHeight="1">
      <c r="A124" s="50" t="s">
        <v>401</v>
      </c>
      <c r="B124" s="39" t="s">
        <v>402</v>
      </c>
      <c r="C124" s="4"/>
      <c r="D124" s="134"/>
      <c r="E124" s="134"/>
      <c r="F124" s="4"/>
      <c r="G124" s="153">
        <f>G125+G128</f>
        <v>13.4</v>
      </c>
    </row>
    <row r="125" spans="1:7" s="116" customFormat="1" ht="59.25" customHeight="1">
      <c r="A125" s="50" t="s">
        <v>403</v>
      </c>
      <c r="B125" s="39" t="s">
        <v>410</v>
      </c>
      <c r="C125" s="4"/>
      <c r="D125" s="134"/>
      <c r="E125" s="134"/>
      <c r="F125" s="4"/>
      <c r="G125" s="153">
        <f>G126</f>
        <v>7.4</v>
      </c>
    </row>
    <row r="126" spans="1:7" s="116" customFormat="1" ht="32.25" customHeight="1">
      <c r="A126" s="6" t="s">
        <v>579</v>
      </c>
      <c r="B126" s="39" t="s">
        <v>410</v>
      </c>
      <c r="C126" s="4" t="s">
        <v>675</v>
      </c>
      <c r="D126" s="134" t="s">
        <v>592</v>
      </c>
      <c r="E126" s="134" t="s">
        <v>678</v>
      </c>
      <c r="F126" s="4" t="s">
        <v>6</v>
      </c>
      <c r="G126" s="153">
        <f>'приложение 5'!H381</f>
        <v>7.4</v>
      </c>
    </row>
    <row r="127" spans="1:7" s="116" customFormat="1" ht="32.25" customHeight="1">
      <c r="A127" s="17" t="s">
        <v>684</v>
      </c>
      <c r="B127" s="39" t="s">
        <v>682</v>
      </c>
      <c r="C127" s="4"/>
      <c r="D127" s="134"/>
      <c r="E127" s="134"/>
      <c r="F127" s="4"/>
      <c r="G127" s="153">
        <f>G128</f>
        <v>6</v>
      </c>
    </row>
    <row r="128" spans="1:7" s="116" customFormat="1" ht="32.25" customHeight="1">
      <c r="A128" s="6" t="s">
        <v>685</v>
      </c>
      <c r="B128" s="39" t="s">
        <v>683</v>
      </c>
      <c r="C128" s="4"/>
      <c r="D128" s="134"/>
      <c r="E128" s="134"/>
      <c r="F128" s="4"/>
      <c r="G128" s="153">
        <f>G129</f>
        <v>6</v>
      </c>
    </row>
    <row r="129" spans="1:7" s="116" customFormat="1" ht="27" customHeight="1">
      <c r="A129" s="6" t="s">
        <v>11</v>
      </c>
      <c r="B129" s="39" t="s">
        <v>683</v>
      </c>
      <c r="C129" s="4" t="s">
        <v>675</v>
      </c>
      <c r="D129" s="134" t="s">
        <v>602</v>
      </c>
      <c r="E129" s="134" t="s">
        <v>592</v>
      </c>
      <c r="F129" s="4" t="s">
        <v>12</v>
      </c>
      <c r="G129" s="153">
        <f>'приложение 5'!H442</f>
        <v>6</v>
      </c>
    </row>
    <row r="130" spans="1:7" s="116" customFormat="1" ht="48.75" customHeight="1">
      <c r="A130" s="247" t="s">
        <v>261</v>
      </c>
      <c r="B130" s="178" t="s">
        <v>262</v>
      </c>
      <c r="C130" s="91" t="s">
        <v>635</v>
      </c>
      <c r="D130" s="135" t="s">
        <v>602</v>
      </c>
      <c r="E130" s="135" t="s">
        <v>602</v>
      </c>
      <c r="F130" s="4"/>
      <c r="G130" s="189">
        <f>G131+G137+G134+G140+G144</f>
        <v>987.6999999999999</v>
      </c>
    </row>
    <row r="131" spans="1:7" s="116" customFormat="1" ht="44.25" customHeight="1">
      <c r="A131" s="50" t="s">
        <v>323</v>
      </c>
      <c r="B131" s="141" t="s">
        <v>52</v>
      </c>
      <c r="C131" s="91" t="s">
        <v>635</v>
      </c>
      <c r="D131" s="135" t="s">
        <v>602</v>
      </c>
      <c r="E131" s="135" t="s">
        <v>602</v>
      </c>
      <c r="F131" s="4"/>
      <c r="G131" s="153">
        <f>G132</f>
        <v>116.2</v>
      </c>
    </row>
    <row r="132" spans="1:7" s="116" customFormat="1" ht="31.5" customHeight="1">
      <c r="A132" s="9" t="s">
        <v>56</v>
      </c>
      <c r="B132" s="167" t="s">
        <v>57</v>
      </c>
      <c r="C132" s="91" t="s">
        <v>635</v>
      </c>
      <c r="D132" s="135" t="s">
        <v>602</v>
      </c>
      <c r="E132" s="135" t="s">
        <v>602</v>
      </c>
      <c r="F132" s="4"/>
      <c r="G132" s="153">
        <f>G133</f>
        <v>116.2</v>
      </c>
    </row>
    <row r="133" spans="1:7" s="116" customFormat="1" ht="30.75" customHeight="1">
      <c r="A133" s="6" t="s">
        <v>579</v>
      </c>
      <c r="B133" s="167" t="s">
        <v>57</v>
      </c>
      <c r="C133" s="91" t="s">
        <v>635</v>
      </c>
      <c r="D133" s="135" t="s">
        <v>602</v>
      </c>
      <c r="E133" s="135" t="s">
        <v>602</v>
      </c>
      <c r="F133" s="4" t="s">
        <v>6</v>
      </c>
      <c r="G133" s="153">
        <f>'приложение 5'!H43</f>
        <v>116.2</v>
      </c>
    </row>
    <row r="134" spans="1:7" s="116" customFormat="1" ht="34.5" customHeight="1">
      <c r="A134" s="6" t="s">
        <v>324</v>
      </c>
      <c r="B134" s="141" t="s">
        <v>73</v>
      </c>
      <c r="C134" s="91" t="s">
        <v>635</v>
      </c>
      <c r="D134" s="135" t="s">
        <v>602</v>
      </c>
      <c r="E134" s="135" t="s">
        <v>602</v>
      </c>
      <c r="F134" s="4"/>
      <c r="G134" s="153">
        <f>G135</f>
        <v>5.9</v>
      </c>
    </row>
    <row r="135" spans="1:7" s="116" customFormat="1" ht="30.75" customHeight="1">
      <c r="A135" s="9" t="s">
        <v>56</v>
      </c>
      <c r="B135" s="167" t="s">
        <v>74</v>
      </c>
      <c r="C135" s="91" t="s">
        <v>635</v>
      </c>
      <c r="D135" s="135" t="s">
        <v>602</v>
      </c>
      <c r="E135" s="135" t="s">
        <v>602</v>
      </c>
      <c r="F135" s="4"/>
      <c r="G135" s="153">
        <f>G136</f>
        <v>5.9</v>
      </c>
    </row>
    <row r="136" spans="1:7" s="116" customFormat="1" ht="21" customHeight="1">
      <c r="A136" s="6" t="s">
        <v>10</v>
      </c>
      <c r="B136" s="167" t="s">
        <v>74</v>
      </c>
      <c r="C136" s="91" t="s">
        <v>635</v>
      </c>
      <c r="D136" s="135" t="s">
        <v>602</v>
      </c>
      <c r="E136" s="135" t="s">
        <v>602</v>
      </c>
      <c r="F136" s="4" t="s">
        <v>6</v>
      </c>
      <c r="G136" s="153">
        <f>'приложение 5'!H46</f>
        <v>5.9</v>
      </c>
    </row>
    <row r="137" spans="1:7" s="116" customFormat="1" ht="48.75" customHeight="1">
      <c r="A137" s="6" t="s">
        <v>325</v>
      </c>
      <c r="B137" s="141" t="s">
        <v>58</v>
      </c>
      <c r="C137" s="91" t="s">
        <v>635</v>
      </c>
      <c r="D137" s="135" t="s">
        <v>602</v>
      </c>
      <c r="E137" s="135" t="s">
        <v>602</v>
      </c>
      <c r="F137" s="4"/>
      <c r="G137" s="153">
        <f>G138</f>
        <v>109.8</v>
      </c>
    </row>
    <row r="138" spans="1:7" s="116" customFormat="1" ht="27" customHeight="1">
      <c r="A138" s="9" t="s">
        <v>56</v>
      </c>
      <c r="B138" s="167" t="s">
        <v>59</v>
      </c>
      <c r="C138" s="91" t="s">
        <v>635</v>
      </c>
      <c r="D138" s="135" t="s">
        <v>602</v>
      </c>
      <c r="E138" s="135" t="s">
        <v>602</v>
      </c>
      <c r="F138" s="4"/>
      <c r="G138" s="153">
        <f>G139</f>
        <v>109.8</v>
      </c>
    </row>
    <row r="139" spans="1:7" s="116" customFormat="1" ht="30.75" customHeight="1">
      <c r="A139" s="6" t="s">
        <v>579</v>
      </c>
      <c r="B139" s="167" t="s">
        <v>59</v>
      </c>
      <c r="C139" s="167">
        <v>112</v>
      </c>
      <c r="D139" s="135" t="s">
        <v>602</v>
      </c>
      <c r="E139" s="135" t="s">
        <v>602</v>
      </c>
      <c r="F139" s="4" t="s">
        <v>6</v>
      </c>
      <c r="G139" s="153">
        <f>'приложение 5'!H49</f>
        <v>109.8</v>
      </c>
    </row>
    <row r="140" spans="1:7" s="116" customFormat="1" ht="30.75" customHeight="1">
      <c r="A140" s="6" t="s">
        <v>326</v>
      </c>
      <c r="B140" s="141" t="s">
        <v>72</v>
      </c>
      <c r="C140" s="91" t="s">
        <v>635</v>
      </c>
      <c r="D140" s="135" t="s">
        <v>602</v>
      </c>
      <c r="E140" s="135" t="s">
        <v>602</v>
      </c>
      <c r="F140" s="4"/>
      <c r="G140" s="153">
        <f>G141</f>
        <v>50.2</v>
      </c>
    </row>
    <row r="141" spans="1:7" s="116" customFormat="1" ht="26.25" customHeight="1">
      <c r="A141" s="9" t="s">
        <v>56</v>
      </c>
      <c r="B141" s="167" t="s">
        <v>71</v>
      </c>
      <c r="C141" s="91" t="s">
        <v>635</v>
      </c>
      <c r="D141" s="135" t="s">
        <v>602</v>
      </c>
      <c r="E141" s="135" t="s">
        <v>602</v>
      </c>
      <c r="F141" s="4"/>
      <c r="G141" s="153">
        <f>G142+G143</f>
        <v>50.2</v>
      </c>
    </row>
    <row r="142" spans="1:7" s="116" customFormat="1" ht="30.75" customHeight="1">
      <c r="A142" s="6" t="s">
        <v>579</v>
      </c>
      <c r="B142" s="167" t="s">
        <v>71</v>
      </c>
      <c r="C142" s="167">
        <v>112</v>
      </c>
      <c r="D142" s="135" t="s">
        <v>602</v>
      </c>
      <c r="E142" s="135" t="s">
        <v>602</v>
      </c>
      <c r="F142" s="4" t="s">
        <v>6</v>
      </c>
      <c r="G142" s="153">
        <f>'приложение 5'!H52</f>
        <v>0</v>
      </c>
    </row>
    <row r="143" spans="1:7" s="116" customFormat="1" ht="25.5" customHeight="1">
      <c r="A143" s="6" t="s">
        <v>11</v>
      </c>
      <c r="B143" s="167" t="s">
        <v>71</v>
      </c>
      <c r="C143" s="167">
        <v>112</v>
      </c>
      <c r="D143" s="135" t="s">
        <v>602</v>
      </c>
      <c r="E143" s="135" t="s">
        <v>602</v>
      </c>
      <c r="F143" s="4" t="s">
        <v>12</v>
      </c>
      <c r="G143" s="153">
        <f>'приложение 5'!H53</f>
        <v>50.2</v>
      </c>
    </row>
    <row r="144" spans="1:7" s="116" customFormat="1" ht="30.75" customHeight="1">
      <c r="A144" s="50" t="s">
        <v>261</v>
      </c>
      <c r="B144" s="42" t="s">
        <v>262</v>
      </c>
      <c r="C144" s="38" t="s">
        <v>635</v>
      </c>
      <c r="D144" s="34" t="s">
        <v>619</v>
      </c>
      <c r="E144" s="34" t="s">
        <v>592</v>
      </c>
      <c r="F144" s="4"/>
      <c r="G144" s="153">
        <f>G145</f>
        <v>705.5999999999999</v>
      </c>
    </row>
    <row r="145" spans="1:7" s="116" customFormat="1" ht="30.75" customHeight="1">
      <c r="A145" s="71" t="s">
        <v>487</v>
      </c>
      <c r="B145" s="42" t="s">
        <v>486</v>
      </c>
      <c r="C145" s="38" t="s">
        <v>635</v>
      </c>
      <c r="D145" s="34" t="s">
        <v>619</v>
      </c>
      <c r="E145" s="34" t="s">
        <v>592</v>
      </c>
      <c r="F145" s="4"/>
      <c r="G145" s="153">
        <f>G146</f>
        <v>705.5999999999999</v>
      </c>
    </row>
    <row r="146" spans="1:7" s="116" customFormat="1" ht="30.75" customHeight="1">
      <c r="A146" s="71" t="s">
        <v>488</v>
      </c>
      <c r="B146" s="52" t="s">
        <v>485</v>
      </c>
      <c r="C146" s="38" t="s">
        <v>635</v>
      </c>
      <c r="D146" s="34" t="s">
        <v>619</v>
      </c>
      <c r="E146" s="34" t="s">
        <v>592</v>
      </c>
      <c r="F146" s="4"/>
      <c r="G146" s="153">
        <f>G147</f>
        <v>705.5999999999999</v>
      </c>
    </row>
    <row r="147" spans="1:7" s="116" customFormat="1" ht="30.75" customHeight="1">
      <c r="A147" s="50" t="s">
        <v>97</v>
      </c>
      <c r="B147" s="52" t="s">
        <v>485</v>
      </c>
      <c r="C147" s="38" t="s">
        <v>635</v>
      </c>
      <c r="D147" s="34" t="s">
        <v>619</v>
      </c>
      <c r="E147" s="34" t="s">
        <v>592</v>
      </c>
      <c r="F147" s="4" t="s">
        <v>581</v>
      </c>
      <c r="G147" s="153">
        <f>'приложение 5'!H99</f>
        <v>705.5999999999999</v>
      </c>
    </row>
    <row r="148" spans="1:7" s="116" customFormat="1" ht="45.75" customHeight="1">
      <c r="A148" s="121" t="s">
        <v>493</v>
      </c>
      <c r="B148" s="178" t="s">
        <v>273</v>
      </c>
      <c r="C148" s="165"/>
      <c r="D148" s="4"/>
      <c r="E148" s="4"/>
      <c r="F148" s="4"/>
      <c r="G148" s="189">
        <f>G149+G154+G162+G159</f>
        <v>9814.7</v>
      </c>
    </row>
    <row r="149" spans="1:7" s="248" customFormat="1" ht="30.75" customHeight="1">
      <c r="A149" s="10" t="s">
        <v>286</v>
      </c>
      <c r="B149" s="141" t="s">
        <v>80</v>
      </c>
      <c r="C149" s="91" t="s">
        <v>635</v>
      </c>
      <c r="D149" s="4" t="s">
        <v>632</v>
      </c>
      <c r="E149" s="4" t="s">
        <v>595</v>
      </c>
      <c r="F149" s="4"/>
      <c r="G149" s="124">
        <f>G150+G152</f>
        <v>2554.2</v>
      </c>
    </row>
    <row r="150" spans="1:7" s="248" customFormat="1" ht="16.5" customHeight="1">
      <c r="A150" s="9" t="s">
        <v>79</v>
      </c>
      <c r="B150" s="141" t="s">
        <v>227</v>
      </c>
      <c r="C150" s="91" t="s">
        <v>635</v>
      </c>
      <c r="D150" s="4" t="s">
        <v>632</v>
      </c>
      <c r="E150" s="4" t="s">
        <v>595</v>
      </c>
      <c r="F150" s="4"/>
      <c r="G150" s="124">
        <f>G151</f>
        <v>1909.6</v>
      </c>
    </row>
    <row r="151" spans="1:7" s="248" customFormat="1" ht="26.25" customHeight="1">
      <c r="A151" s="6" t="s">
        <v>11</v>
      </c>
      <c r="B151" s="141" t="s">
        <v>227</v>
      </c>
      <c r="C151" s="91" t="s">
        <v>635</v>
      </c>
      <c r="D151" s="4" t="s">
        <v>632</v>
      </c>
      <c r="E151" s="4" t="s">
        <v>595</v>
      </c>
      <c r="F151" s="4" t="s">
        <v>12</v>
      </c>
      <c r="G151" s="124">
        <f>'приложение 5'!H118</f>
        <v>1909.6</v>
      </c>
    </row>
    <row r="152" spans="1:7" s="248" customFormat="1" ht="82.5" customHeight="1">
      <c r="A152" s="53" t="s">
        <v>333</v>
      </c>
      <c r="B152" s="129" t="s">
        <v>229</v>
      </c>
      <c r="C152" s="91" t="s">
        <v>635</v>
      </c>
      <c r="D152" s="4" t="s">
        <v>632</v>
      </c>
      <c r="E152" s="4" t="s">
        <v>595</v>
      </c>
      <c r="F152" s="4"/>
      <c r="G152" s="12">
        <f>G153</f>
        <v>644.6</v>
      </c>
    </row>
    <row r="153" spans="1:7" s="248" customFormat="1" ht="17.25" customHeight="1">
      <c r="A153" s="6" t="s">
        <v>11</v>
      </c>
      <c r="B153" s="129" t="s">
        <v>229</v>
      </c>
      <c r="C153" s="91" t="s">
        <v>635</v>
      </c>
      <c r="D153" s="4" t="s">
        <v>632</v>
      </c>
      <c r="E153" s="4" t="s">
        <v>595</v>
      </c>
      <c r="F153" s="4" t="s">
        <v>12</v>
      </c>
      <c r="G153" s="12">
        <f>'приложение 5'!H120</f>
        <v>644.6</v>
      </c>
    </row>
    <row r="154" spans="1:7" s="248" customFormat="1" ht="36.75" customHeight="1">
      <c r="A154" s="6" t="s">
        <v>332</v>
      </c>
      <c r="B154" s="141" t="s">
        <v>87</v>
      </c>
      <c r="C154" s="91" t="s">
        <v>635</v>
      </c>
      <c r="D154" s="4" t="s">
        <v>632</v>
      </c>
      <c r="E154" s="4" t="s">
        <v>590</v>
      </c>
      <c r="F154" s="4"/>
      <c r="G154" s="12">
        <f>G155+G157</f>
        <v>644</v>
      </c>
    </row>
    <row r="155" spans="1:7" s="248" customFormat="1" ht="17.25" customHeight="1">
      <c r="A155" s="9" t="s">
        <v>79</v>
      </c>
      <c r="B155" s="141" t="s">
        <v>88</v>
      </c>
      <c r="C155" s="91" t="s">
        <v>635</v>
      </c>
      <c r="D155" s="45" t="s">
        <v>632</v>
      </c>
      <c r="E155" s="45" t="s">
        <v>590</v>
      </c>
      <c r="F155" s="4"/>
      <c r="G155" s="12">
        <f>G156</f>
        <v>405.5</v>
      </c>
    </row>
    <row r="156" spans="1:7" s="248" customFormat="1" ht="17.25" customHeight="1">
      <c r="A156" s="6" t="s">
        <v>11</v>
      </c>
      <c r="B156" s="141" t="s">
        <v>88</v>
      </c>
      <c r="C156" s="91" t="s">
        <v>635</v>
      </c>
      <c r="D156" s="45" t="s">
        <v>632</v>
      </c>
      <c r="E156" s="45" t="s">
        <v>590</v>
      </c>
      <c r="F156" s="4" t="s">
        <v>12</v>
      </c>
      <c r="G156" s="12">
        <f>'приложение 5'!H105</f>
        <v>405.5</v>
      </c>
    </row>
    <row r="157" spans="1:7" ht="75.75" customHeight="1">
      <c r="A157" s="53" t="s">
        <v>333</v>
      </c>
      <c r="B157" s="155" t="s">
        <v>89</v>
      </c>
      <c r="C157" s="143" t="s">
        <v>635</v>
      </c>
      <c r="D157" s="45" t="s">
        <v>632</v>
      </c>
      <c r="E157" s="45" t="s">
        <v>590</v>
      </c>
      <c r="F157" s="114"/>
      <c r="G157" s="140">
        <f>G158</f>
        <v>238.5</v>
      </c>
    </row>
    <row r="158" spans="1:7" ht="17.25" customHeight="1">
      <c r="A158" s="11" t="s">
        <v>11</v>
      </c>
      <c r="B158" s="155" t="s">
        <v>89</v>
      </c>
      <c r="C158" s="143" t="s">
        <v>635</v>
      </c>
      <c r="D158" s="45" t="s">
        <v>632</v>
      </c>
      <c r="E158" s="45" t="s">
        <v>590</v>
      </c>
      <c r="F158" s="114" t="s">
        <v>12</v>
      </c>
      <c r="G158" s="140">
        <f>'приложение 5'!H107</f>
        <v>238.5</v>
      </c>
    </row>
    <row r="159" spans="1:7" ht="27.75" customHeight="1">
      <c r="A159" s="11" t="s">
        <v>686</v>
      </c>
      <c r="B159" s="144" t="s">
        <v>228</v>
      </c>
      <c r="C159" s="143" t="s">
        <v>635</v>
      </c>
      <c r="D159" s="45" t="s">
        <v>632</v>
      </c>
      <c r="E159" s="45" t="s">
        <v>590</v>
      </c>
      <c r="F159" s="114"/>
      <c r="G159" s="140">
        <f>G160</f>
        <v>1000</v>
      </c>
    </row>
    <row r="160" spans="1:7" ht="17.25" customHeight="1">
      <c r="A160" s="11" t="s">
        <v>687</v>
      </c>
      <c r="B160" s="144" t="s">
        <v>228</v>
      </c>
      <c r="C160" s="143" t="s">
        <v>635</v>
      </c>
      <c r="D160" s="45" t="s">
        <v>632</v>
      </c>
      <c r="E160" s="45" t="s">
        <v>590</v>
      </c>
      <c r="F160" s="114"/>
      <c r="G160" s="140">
        <f>G161</f>
        <v>1000</v>
      </c>
    </row>
    <row r="161" spans="1:7" ht="17.25" customHeight="1">
      <c r="A161" s="11" t="s">
        <v>11</v>
      </c>
      <c r="B161" s="144" t="s">
        <v>228</v>
      </c>
      <c r="C161" s="143" t="s">
        <v>635</v>
      </c>
      <c r="D161" s="45" t="s">
        <v>632</v>
      </c>
      <c r="E161" s="45" t="s">
        <v>590</v>
      </c>
      <c r="F161" s="114" t="s">
        <v>12</v>
      </c>
      <c r="G161" s="140">
        <f>'приложение 5'!H110</f>
        <v>1000</v>
      </c>
    </row>
    <row r="162" spans="1:7" ht="32.25" customHeight="1">
      <c r="A162" s="11" t="s">
        <v>336</v>
      </c>
      <c r="B162" s="55" t="s">
        <v>334</v>
      </c>
      <c r="C162" s="143" t="s">
        <v>635</v>
      </c>
      <c r="D162" s="45" t="s">
        <v>632</v>
      </c>
      <c r="E162" s="45" t="s">
        <v>590</v>
      </c>
      <c r="F162" s="114"/>
      <c r="G162" s="140">
        <f>G163</f>
        <v>5616.5</v>
      </c>
    </row>
    <row r="163" spans="1:7" ht="31.5" customHeight="1">
      <c r="A163" s="11" t="s">
        <v>285</v>
      </c>
      <c r="B163" s="55" t="s">
        <v>335</v>
      </c>
      <c r="C163" s="143" t="s">
        <v>635</v>
      </c>
      <c r="D163" s="45" t="s">
        <v>632</v>
      </c>
      <c r="E163" s="45" t="s">
        <v>590</v>
      </c>
      <c r="F163" s="114"/>
      <c r="G163" s="140">
        <f>G164</f>
        <v>5616.5</v>
      </c>
    </row>
    <row r="164" spans="1:7" s="248" customFormat="1" ht="17.25" customHeight="1">
      <c r="A164" s="11" t="s">
        <v>11</v>
      </c>
      <c r="B164" s="55" t="s">
        <v>335</v>
      </c>
      <c r="C164" s="91" t="s">
        <v>635</v>
      </c>
      <c r="D164" s="45" t="s">
        <v>632</v>
      </c>
      <c r="E164" s="45" t="s">
        <v>590</v>
      </c>
      <c r="F164" s="4" t="s">
        <v>12</v>
      </c>
      <c r="G164" s="12">
        <f>'приложение 5'!H113</f>
        <v>5616.5</v>
      </c>
    </row>
    <row r="165" spans="1:7" s="272" customFormat="1" ht="47.25" customHeight="1">
      <c r="A165" s="249" t="s">
        <v>133</v>
      </c>
      <c r="B165" s="271" t="s">
        <v>134</v>
      </c>
      <c r="C165" s="193"/>
      <c r="D165" s="195"/>
      <c r="E165" s="195"/>
      <c r="F165" s="195"/>
      <c r="G165" s="233">
        <f>G166+G168</f>
        <v>150</v>
      </c>
    </row>
    <row r="166" spans="1:7" ht="33" customHeight="1">
      <c r="A166" s="81" t="s">
        <v>135</v>
      </c>
      <c r="B166" s="115" t="s">
        <v>136</v>
      </c>
      <c r="C166" s="143" t="s">
        <v>634</v>
      </c>
      <c r="D166" s="114" t="s">
        <v>590</v>
      </c>
      <c r="E166" s="114" t="s">
        <v>663</v>
      </c>
      <c r="F166" s="114"/>
      <c r="G166" s="140">
        <f>G167</f>
        <v>0</v>
      </c>
    </row>
    <row r="167" spans="1:7" ht="32.25" customHeight="1">
      <c r="A167" s="6" t="s">
        <v>579</v>
      </c>
      <c r="B167" s="115" t="s">
        <v>137</v>
      </c>
      <c r="C167" s="143" t="s">
        <v>634</v>
      </c>
      <c r="D167" s="114" t="s">
        <v>590</v>
      </c>
      <c r="E167" s="114" t="s">
        <v>663</v>
      </c>
      <c r="F167" s="114" t="s">
        <v>6</v>
      </c>
      <c r="G167" s="140">
        <f>'приложение 5'!H203</f>
        <v>0</v>
      </c>
    </row>
    <row r="168" spans="1:7" ht="61.5" customHeight="1">
      <c r="A168" s="11" t="s">
        <v>300</v>
      </c>
      <c r="B168" s="175" t="s">
        <v>302</v>
      </c>
      <c r="C168" s="143" t="s">
        <v>675</v>
      </c>
      <c r="D168" s="114" t="s">
        <v>602</v>
      </c>
      <c r="E168" s="114" t="s">
        <v>595</v>
      </c>
      <c r="F168" s="114"/>
      <c r="G168" s="140">
        <f>G169</f>
        <v>150</v>
      </c>
    </row>
    <row r="169" spans="1:7" ht="20.25" customHeight="1">
      <c r="A169" s="11" t="s">
        <v>301</v>
      </c>
      <c r="B169" s="175" t="s">
        <v>303</v>
      </c>
      <c r="C169" s="143" t="s">
        <v>675</v>
      </c>
      <c r="D169" s="114" t="s">
        <v>602</v>
      </c>
      <c r="E169" s="114" t="s">
        <v>595</v>
      </c>
      <c r="F169" s="114"/>
      <c r="G169" s="140">
        <f>G170</f>
        <v>150</v>
      </c>
    </row>
    <row r="170" spans="1:7" ht="18" customHeight="1">
      <c r="A170" s="11" t="s">
        <v>11</v>
      </c>
      <c r="B170" s="175" t="s">
        <v>303</v>
      </c>
      <c r="C170" s="143" t="s">
        <v>675</v>
      </c>
      <c r="D170" s="114" t="s">
        <v>602</v>
      </c>
      <c r="E170" s="114" t="s">
        <v>595</v>
      </c>
      <c r="F170" s="114" t="s">
        <v>12</v>
      </c>
      <c r="G170" s="140">
        <f>'приложение 5'!H425</f>
        <v>150</v>
      </c>
    </row>
    <row r="171" spans="1:7" ht="48.75" customHeight="1">
      <c r="A171" s="250" t="s">
        <v>43</v>
      </c>
      <c r="B171" s="251" t="s">
        <v>515</v>
      </c>
      <c r="C171" s="252"/>
      <c r="D171" s="195"/>
      <c r="E171" s="195"/>
      <c r="F171" s="195"/>
      <c r="G171" s="253">
        <f>G172+G177+G180</f>
        <v>1584.3</v>
      </c>
    </row>
    <row r="172" spans="1:7" s="116" customFormat="1" ht="52.5" customHeight="1">
      <c r="A172" s="6" t="s">
        <v>366</v>
      </c>
      <c r="B172" s="139" t="s">
        <v>558</v>
      </c>
      <c r="C172" s="167"/>
      <c r="D172" s="4"/>
      <c r="E172" s="4"/>
      <c r="F172" s="4"/>
      <c r="G172" s="153">
        <f>G173+G175</f>
        <v>61</v>
      </c>
    </row>
    <row r="173" spans="1:7" s="116" customFormat="1" ht="35.25" customHeight="1">
      <c r="A173" s="6" t="s">
        <v>560</v>
      </c>
      <c r="B173" s="139" t="s">
        <v>561</v>
      </c>
      <c r="C173" s="91" t="s">
        <v>634</v>
      </c>
      <c r="D173" s="4" t="s">
        <v>590</v>
      </c>
      <c r="E173" s="4" t="s">
        <v>663</v>
      </c>
      <c r="F173" s="4"/>
      <c r="G173" s="153">
        <f>G174</f>
        <v>0</v>
      </c>
    </row>
    <row r="174" spans="1:7" s="116" customFormat="1" ht="27" customHeight="1">
      <c r="A174" s="6" t="s">
        <v>579</v>
      </c>
      <c r="B174" s="139" t="s">
        <v>562</v>
      </c>
      <c r="C174" s="91" t="s">
        <v>634</v>
      </c>
      <c r="D174" s="4" t="s">
        <v>590</v>
      </c>
      <c r="E174" s="4" t="s">
        <v>663</v>
      </c>
      <c r="F174" s="4" t="s">
        <v>6</v>
      </c>
      <c r="G174" s="153">
        <f>'приложение 5'!H207</f>
        <v>0</v>
      </c>
    </row>
    <row r="175" spans="1:7" s="116" customFormat="1" ht="32.25" customHeight="1">
      <c r="A175" s="6" t="s">
        <v>557</v>
      </c>
      <c r="B175" s="139" t="s">
        <v>559</v>
      </c>
      <c r="C175" s="91" t="s">
        <v>634</v>
      </c>
      <c r="D175" s="4" t="s">
        <v>590</v>
      </c>
      <c r="E175" s="4" t="s">
        <v>663</v>
      </c>
      <c r="F175" s="4"/>
      <c r="G175" s="153">
        <f>G176</f>
        <v>61</v>
      </c>
    </row>
    <row r="176" spans="1:7" s="116" customFormat="1" ht="31.5" customHeight="1">
      <c r="A176" s="6" t="s">
        <v>579</v>
      </c>
      <c r="B176" s="139" t="s">
        <v>559</v>
      </c>
      <c r="C176" s="91" t="s">
        <v>634</v>
      </c>
      <c r="D176" s="4" t="s">
        <v>590</v>
      </c>
      <c r="E176" s="4" t="s">
        <v>663</v>
      </c>
      <c r="F176" s="4" t="s">
        <v>6</v>
      </c>
      <c r="G176" s="153">
        <f>'приложение 5'!H209</f>
        <v>61</v>
      </c>
    </row>
    <row r="177" spans="1:7" s="116" customFormat="1" ht="36.75" customHeight="1">
      <c r="A177" s="6" t="s">
        <v>355</v>
      </c>
      <c r="B177" s="139" t="s">
        <v>280</v>
      </c>
      <c r="C177" s="167"/>
      <c r="D177" s="4"/>
      <c r="E177" s="4"/>
      <c r="F177" s="4"/>
      <c r="G177" s="153">
        <f>G178</f>
        <v>0</v>
      </c>
    </row>
    <row r="178" spans="1:7" s="116" customFormat="1" ht="37.5" customHeight="1">
      <c r="A178" s="6" t="s">
        <v>563</v>
      </c>
      <c r="B178" s="139" t="s">
        <v>281</v>
      </c>
      <c r="C178" s="167"/>
      <c r="D178" s="4"/>
      <c r="E178" s="4"/>
      <c r="F178" s="4"/>
      <c r="G178" s="153">
        <f>G179</f>
        <v>0</v>
      </c>
    </row>
    <row r="179" spans="1:7" s="116" customFormat="1" ht="27.75" customHeight="1">
      <c r="A179" s="6" t="s">
        <v>579</v>
      </c>
      <c r="B179" s="139" t="s">
        <v>281</v>
      </c>
      <c r="C179" s="167">
        <v>116</v>
      </c>
      <c r="D179" s="4" t="s">
        <v>590</v>
      </c>
      <c r="E179" s="4" t="s">
        <v>663</v>
      </c>
      <c r="F179" s="4" t="s">
        <v>6</v>
      </c>
      <c r="G179" s="153">
        <f>'приложение 5'!H212</f>
        <v>0</v>
      </c>
    </row>
    <row r="180" spans="1:7" s="116" customFormat="1" ht="47.25" customHeight="1">
      <c r="A180" s="6" t="s">
        <v>415</v>
      </c>
      <c r="B180" s="139" t="s">
        <v>565</v>
      </c>
      <c r="C180" s="167"/>
      <c r="D180" s="4"/>
      <c r="E180" s="4"/>
      <c r="F180" s="4"/>
      <c r="G180" s="153">
        <f>G181</f>
        <v>1523.3</v>
      </c>
    </row>
    <row r="181" spans="1:7" s="116" customFormat="1" ht="15.75" customHeight="1">
      <c r="A181" s="6" t="s">
        <v>564</v>
      </c>
      <c r="B181" s="139" t="s">
        <v>566</v>
      </c>
      <c r="C181" s="91" t="s">
        <v>671</v>
      </c>
      <c r="D181" s="4" t="s">
        <v>619</v>
      </c>
      <c r="E181" s="4" t="s">
        <v>590</v>
      </c>
      <c r="F181" s="4"/>
      <c r="G181" s="153">
        <f>G182+G183</f>
        <v>1523.3</v>
      </c>
    </row>
    <row r="182" spans="1:7" s="116" customFormat="1" ht="30.75" customHeight="1">
      <c r="A182" s="6" t="s">
        <v>583</v>
      </c>
      <c r="B182" s="139" t="s">
        <v>566</v>
      </c>
      <c r="C182" s="91" t="s">
        <v>671</v>
      </c>
      <c r="D182" s="4" t="s">
        <v>619</v>
      </c>
      <c r="E182" s="4" t="s">
        <v>590</v>
      </c>
      <c r="F182" s="4" t="s">
        <v>584</v>
      </c>
      <c r="G182" s="153">
        <f>'приложение 5'!H557</f>
        <v>1509.8</v>
      </c>
    </row>
    <row r="183" spans="1:7" s="116" customFormat="1" ht="30.75" customHeight="1">
      <c r="A183" s="6" t="s">
        <v>579</v>
      </c>
      <c r="B183" s="139" t="s">
        <v>566</v>
      </c>
      <c r="C183" s="91" t="s">
        <v>671</v>
      </c>
      <c r="D183" s="4" t="s">
        <v>619</v>
      </c>
      <c r="E183" s="4" t="s">
        <v>590</v>
      </c>
      <c r="F183" s="4" t="s">
        <v>6</v>
      </c>
      <c r="G183" s="153">
        <f>'приложение 5'!H558</f>
        <v>13.5</v>
      </c>
    </row>
    <row r="184" spans="1:7" s="116" customFormat="1" ht="44.25" customHeight="1">
      <c r="A184" s="15" t="s">
        <v>276</v>
      </c>
      <c r="B184" s="254" t="s">
        <v>516</v>
      </c>
      <c r="C184" s="165"/>
      <c r="D184" s="7"/>
      <c r="E184" s="7"/>
      <c r="F184" s="7"/>
      <c r="G184" s="307">
        <f>G185+G196+G199+G201+G204</f>
        <v>20423.3</v>
      </c>
    </row>
    <row r="185" spans="1:7" s="116" customFormat="1" ht="48" customHeight="1">
      <c r="A185" s="6" t="s">
        <v>412</v>
      </c>
      <c r="B185" s="139" t="s">
        <v>517</v>
      </c>
      <c r="C185" s="255"/>
      <c r="D185" s="256"/>
      <c r="E185" s="256"/>
      <c r="F185" s="256"/>
      <c r="G185" s="308">
        <f>G186+G189+G192</f>
        <v>10985.099999999999</v>
      </c>
    </row>
    <row r="186" spans="1:7" s="116" customFormat="1" ht="26.25" customHeight="1">
      <c r="A186" s="9" t="s">
        <v>23</v>
      </c>
      <c r="B186" s="139" t="s">
        <v>518</v>
      </c>
      <c r="C186" s="167"/>
      <c r="D186" s="4"/>
      <c r="E186" s="4"/>
      <c r="F186" s="4"/>
      <c r="G186" s="308">
        <f>G187+G188</f>
        <v>4732.9</v>
      </c>
    </row>
    <row r="187" spans="1:7" s="116" customFormat="1" ht="25.5" customHeight="1" hidden="1">
      <c r="A187" s="6" t="s">
        <v>579</v>
      </c>
      <c r="B187" s="139" t="s">
        <v>518</v>
      </c>
      <c r="C187" s="167">
        <v>555</v>
      </c>
      <c r="D187" s="91" t="s">
        <v>603</v>
      </c>
      <c r="E187" s="91" t="s">
        <v>605</v>
      </c>
      <c r="F187" s="4" t="s">
        <v>6</v>
      </c>
      <c r="G187" s="308">
        <f>'приложение 5'!H517</f>
        <v>0</v>
      </c>
    </row>
    <row r="188" spans="1:7" s="116" customFormat="1" ht="18.75" customHeight="1">
      <c r="A188" s="9" t="s">
        <v>169</v>
      </c>
      <c r="B188" s="139" t="s">
        <v>518</v>
      </c>
      <c r="C188" s="167">
        <v>555</v>
      </c>
      <c r="D188" s="4" t="s">
        <v>603</v>
      </c>
      <c r="E188" s="4" t="s">
        <v>605</v>
      </c>
      <c r="F188" s="4" t="s">
        <v>168</v>
      </c>
      <c r="G188" s="308">
        <f>'приложение 5'!H518</f>
        <v>4732.9</v>
      </c>
    </row>
    <row r="189" spans="1:7" s="116" customFormat="1" ht="44.25" customHeight="1">
      <c r="A189" s="132" t="s">
        <v>197</v>
      </c>
      <c r="B189" s="139" t="s">
        <v>548</v>
      </c>
      <c r="C189" s="167">
        <v>555</v>
      </c>
      <c r="D189" s="91" t="s">
        <v>603</v>
      </c>
      <c r="E189" s="91" t="s">
        <v>605</v>
      </c>
      <c r="F189" s="4"/>
      <c r="G189" s="309">
        <f>G191</f>
        <v>4988.5</v>
      </c>
    </row>
    <row r="190" spans="1:7" s="116" customFormat="1" ht="24.75" customHeight="1" hidden="1">
      <c r="A190" s="6" t="s">
        <v>10</v>
      </c>
      <c r="B190" s="139" t="s">
        <v>548</v>
      </c>
      <c r="C190" s="167">
        <v>555</v>
      </c>
      <c r="D190" s="91" t="s">
        <v>603</v>
      </c>
      <c r="E190" s="91" t="s">
        <v>605</v>
      </c>
      <c r="F190" s="4"/>
      <c r="G190" s="309">
        <v>0</v>
      </c>
    </row>
    <row r="191" spans="1:7" s="116" customFormat="1" ht="16.5" customHeight="1">
      <c r="A191" s="6" t="s">
        <v>169</v>
      </c>
      <c r="B191" s="139" t="s">
        <v>548</v>
      </c>
      <c r="C191" s="167">
        <v>555</v>
      </c>
      <c r="D191" s="91" t="s">
        <v>603</v>
      </c>
      <c r="E191" s="91" t="s">
        <v>605</v>
      </c>
      <c r="F191" s="4" t="s">
        <v>168</v>
      </c>
      <c r="G191" s="309">
        <f>'приложение 5'!H521</f>
        <v>4988.5</v>
      </c>
    </row>
    <row r="192" spans="1:7" s="116" customFormat="1" ht="43.5" customHeight="1">
      <c r="A192" s="132" t="s">
        <v>549</v>
      </c>
      <c r="B192" s="139" t="s">
        <v>27</v>
      </c>
      <c r="C192" s="167">
        <v>555</v>
      </c>
      <c r="D192" s="91" t="s">
        <v>603</v>
      </c>
      <c r="E192" s="91" t="s">
        <v>605</v>
      </c>
      <c r="F192" s="4"/>
      <c r="G192" s="309">
        <f>G193</f>
        <v>1263.6999999999998</v>
      </c>
    </row>
    <row r="193" spans="1:7" s="116" customFormat="1" ht="18" customHeight="1">
      <c r="A193" s="6" t="s">
        <v>169</v>
      </c>
      <c r="B193" s="139" t="s">
        <v>27</v>
      </c>
      <c r="C193" s="167">
        <v>555</v>
      </c>
      <c r="D193" s="91" t="s">
        <v>603</v>
      </c>
      <c r="E193" s="91" t="s">
        <v>605</v>
      </c>
      <c r="F193" s="4" t="s">
        <v>168</v>
      </c>
      <c r="G193" s="309">
        <f>'приложение 5'!H523</f>
        <v>1263.6999999999998</v>
      </c>
    </row>
    <row r="194" spans="1:7" s="116" customFormat="1" ht="16.5" customHeight="1" hidden="1">
      <c r="A194" s="132"/>
      <c r="B194" s="139"/>
      <c r="C194" s="167"/>
      <c r="D194" s="4"/>
      <c r="E194" s="4"/>
      <c r="F194" s="4"/>
      <c r="G194" s="308"/>
    </row>
    <row r="195" spans="1:7" s="116" customFormat="1" ht="15.75" customHeight="1" hidden="1">
      <c r="A195" s="6" t="s">
        <v>10</v>
      </c>
      <c r="B195" s="139" t="s">
        <v>198</v>
      </c>
      <c r="C195" s="167">
        <v>555</v>
      </c>
      <c r="D195" s="4" t="s">
        <v>603</v>
      </c>
      <c r="E195" s="4" t="s">
        <v>605</v>
      </c>
      <c r="F195" s="4" t="s">
        <v>6</v>
      </c>
      <c r="G195" s="308">
        <v>0</v>
      </c>
    </row>
    <row r="196" spans="1:7" s="116" customFormat="1" ht="36" customHeight="1">
      <c r="A196" s="13" t="s">
        <v>413</v>
      </c>
      <c r="B196" s="139" t="s">
        <v>494</v>
      </c>
      <c r="C196" s="167"/>
      <c r="D196" s="4"/>
      <c r="E196" s="4"/>
      <c r="F196" s="4"/>
      <c r="G196" s="308">
        <f>G198+G197</f>
        <v>4310.5</v>
      </c>
    </row>
    <row r="197" spans="1:7" s="116" customFormat="1" ht="36.75" customHeight="1">
      <c r="A197" s="6" t="s">
        <v>579</v>
      </c>
      <c r="B197" s="139" t="s">
        <v>494</v>
      </c>
      <c r="C197" s="167">
        <v>116</v>
      </c>
      <c r="D197" s="91" t="s">
        <v>603</v>
      </c>
      <c r="E197" s="91" t="s">
        <v>605</v>
      </c>
      <c r="F197" s="4" t="s">
        <v>6</v>
      </c>
      <c r="G197" s="308">
        <f>'приложение 5'!H254</f>
        <v>67.8</v>
      </c>
    </row>
    <row r="198" spans="1:7" s="116" customFormat="1" ht="21" customHeight="1">
      <c r="A198" s="9" t="s">
        <v>169</v>
      </c>
      <c r="B198" s="139" t="s">
        <v>494</v>
      </c>
      <c r="C198" s="167">
        <v>555</v>
      </c>
      <c r="D198" s="91" t="s">
        <v>603</v>
      </c>
      <c r="E198" s="91" t="s">
        <v>605</v>
      </c>
      <c r="F198" s="4" t="s">
        <v>168</v>
      </c>
      <c r="G198" s="308">
        <f>'приложение 5'!H525</f>
        <v>4242.7</v>
      </c>
    </row>
    <row r="199" spans="1:7" s="116" customFormat="1" ht="35.25" customHeight="1">
      <c r="A199" s="13" t="s">
        <v>414</v>
      </c>
      <c r="B199" s="139" t="s">
        <v>225</v>
      </c>
      <c r="C199" s="167">
        <v>555</v>
      </c>
      <c r="D199" s="4" t="s">
        <v>603</v>
      </c>
      <c r="E199" s="4" t="s">
        <v>594</v>
      </c>
      <c r="F199" s="4"/>
      <c r="G199" s="308">
        <f>G200</f>
        <v>4874</v>
      </c>
    </row>
    <row r="200" spans="1:7" s="116" customFormat="1" ht="25.5" customHeight="1">
      <c r="A200" s="6" t="s">
        <v>169</v>
      </c>
      <c r="B200" s="139" t="s">
        <v>225</v>
      </c>
      <c r="C200" s="167">
        <v>555</v>
      </c>
      <c r="D200" s="4" t="s">
        <v>603</v>
      </c>
      <c r="E200" s="4" t="s">
        <v>605</v>
      </c>
      <c r="F200" s="4" t="s">
        <v>168</v>
      </c>
      <c r="G200" s="308">
        <f>'приложение 5'!H527</f>
        <v>4874</v>
      </c>
    </row>
    <row r="201" spans="1:7" s="116" customFormat="1" ht="67.5" customHeight="1" hidden="1">
      <c r="A201" s="137" t="s">
        <v>29</v>
      </c>
      <c r="B201" s="138" t="s">
        <v>30</v>
      </c>
      <c r="C201" s="91" t="s">
        <v>634</v>
      </c>
      <c r="D201" s="91" t="s">
        <v>603</v>
      </c>
      <c r="E201" s="91" t="s">
        <v>605</v>
      </c>
      <c r="F201" s="4"/>
      <c r="G201" s="308">
        <f>G202</f>
        <v>0</v>
      </c>
    </row>
    <row r="202" spans="1:7" s="116" customFormat="1" ht="19.5" customHeight="1" hidden="1">
      <c r="A202" s="6" t="s">
        <v>31</v>
      </c>
      <c r="B202" s="139" t="s">
        <v>30</v>
      </c>
      <c r="C202" s="91" t="s">
        <v>634</v>
      </c>
      <c r="D202" s="118" t="s">
        <v>603</v>
      </c>
      <c r="E202" s="118" t="s">
        <v>605</v>
      </c>
      <c r="F202" s="4"/>
      <c r="G202" s="308">
        <f>G203</f>
        <v>0</v>
      </c>
    </row>
    <row r="203" spans="1:7" s="116" customFormat="1" ht="35.25" customHeight="1" hidden="1">
      <c r="A203" s="6" t="s">
        <v>574</v>
      </c>
      <c r="B203" s="139" t="s">
        <v>30</v>
      </c>
      <c r="C203" s="91" t="s">
        <v>634</v>
      </c>
      <c r="D203" s="118" t="s">
        <v>603</v>
      </c>
      <c r="E203" s="118" t="s">
        <v>605</v>
      </c>
      <c r="F203" s="4" t="s">
        <v>6</v>
      </c>
      <c r="G203" s="308">
        <v>0</v>
      </c>
    </row>
    <row r="204" spans="1:7" s="116" customFormat="1" ht="35.25" customHeight="1">
      <c r="A204" s="93" t="s">
        <v>393</v>
      </c>
      <c r="B204" s="94" t="s">
        <v>394</v>
      </c>
      <c r="C204" s="91"/>
      <c r="D204" s="7"/>
      <c r="E204" s="7"/>
      <c r="F204" s="4"/>
      <c r="G204" s="308">
        <f>G205</f>
        <v>253.7</v>
      </c>
    </row>
    <row r="205" spans="1:7" s="116" customFormat="1" ht="35.25" customHeight="1">
      <c r="A205" s="6" t="s">
        <v>579</v>
      </c>
      <c r="B205" s="94" t="s">
        <v>395</v>
      </c>
      <c r="C205" s="91" t="s">
        <v>674</v>
      </c>
      <c r="D205" s="4" t="s">
        <v>603</v>
      </c>
      <c r="E205" s="4" t="s">
        <v>605</v>
      </c>
      <c r="F205" s="4" t="s">
        <v>6</v>
      </c>
      <c r="G205" s="308">
        <f>'приложение 5'!H356</f>
        <v>253.7</v>
      </c>
    </row>
    <row r="206" spans="1:7" s="116" customFormat="1" ht="40.5" customHeight="1">
      <c r="A206" s="257" t="s">
        <v>527</v>
      </c>
      <c r="B206" s="5" t="s">
        <v>528</v>
      </c>
      <c r="C206" s="165"/>
      <c r="D206" s="7"/>
      <c r="E206" s="7"/>
      <c r="F206" s="7"/>
      <c r="G206" s="307">
        <f>G207+G213</f>
        <v>7558.7</v>
      </c>
    </row>
    <row r="207" spans="1:7" s="116" customFormat="1" ht="44.25" customHeight="1">
      <c r="A207" s="50" t="s">
        <v>105</v>
      </c>
      <c r="B207" s="5" t="s">
        <v>529</v>
      </c>
      <c r="C207" s="167"/>
      <c r="D207" s="91"/>
      <c r="E207" s="91"/>
      <c r="F207" s="4"/>
      <c r="G207" s="153">
        <f>G208+G211+G210</f>
        <v>6612.4</v>
      </c>
    </row>
    <row r="208" spans="1:7" s="116" customFormat="1" ht="27" customHeight="1">
      <c r="A208" s="50" t="s">
        <v>104</v>
      </c>
      <c r="B208" s="5" t="s">
        <v>533</v>
      </c>
      <c r="C208" s="167">
        <v>116</v>
      </c>
      <c r="D208" s="91" t="s">
        <v>593</v>
      </c>
      <c r="E208" s="91" t="s">
        <v>595</v>
      </c>
      <c r="F208" s="4"/>
      <c r="G208" s="153">
        <f>G209</f>
        <v>1500</v>
      </c>
    </row>
    <row r="209" spans="1:7" s="116" customFormat="1" ht="27" customHeight="1">
      <c r="A209" s="6" t="s">
        <v>579</v>
      </c>
      <c r="B209" s="5" t="s">
        <v>533</v>
      </c>
      <c r="C209" s="167">
        <v>116</v>
      </c>
      <c r="D209" s="91" t="s">
        <v>593</v>
      </c>
      <c r="E209" s="91" t="s">
        <v>595</v>
      </c>
      <c r="F209" s="4" t="s">
        <v>6</v>
      </c>
      <c r="G209" s="153">
        <f>'приложение 5'!H269</f>
        <v>1500</v>
      </c>
    </row>
    <row r="210" spans="1:7" s="116" customFormat="1" ht="24" customHeight="1">
      <c r="A210" s="6" t="s">
        <v>169</v>
      </c>
      <c r="B210" s="5" t="s">
        <v>701</v>
      </c>
      <c r="C210" s="167">
        <v>555</v>
      </c>
      <c r="D210" s="91" t="s">
        <v>593</v>
      </c>
      <c r="E210" s="91" t="s">
        <v>595</v>
      </c>
      <c r="F210" s="4" t="s">
        <v>168</v>
      </c>
      <c r="G210" s="153">
        <f>'приложение 5'!H536</f>
        <v>4242.4</v>
      </c>
    </row>
    <row r="211" spans="1:7" s="116" customFormat="1" ht="17.25" customHeight="1">
      <c r="A211" s="9" t="s">
        <v>110</v>
      </c>
      <c r="B211" s="5" t="s">
        <v>509</v>
      </c>
      <c r="C211" s="167">
        <v>555</v>
      </c>
      <c r="D211" s="91" t="s">
        <v>593</v>
      </c>
      <c r="E211" s="91" t="s">
        <v>595</v>
      </c>
      <c r="F211" s="4"/>
      <c r="G211" s="153">
        <f>G212</f>
        <v>870</v>
      </c>
    </row>
    <row r="212" spans="1:7" s="116" customFormat="1" ht="18" customHeight="1">
      <c r="A212" s="6" t="s">
        <v>169</v>
      </c>
      <c r="B212" s="5" t="s">
        <v>509</v>
      </c>
      <c r="C212" s="167">
        <v>555</v>
      </c>
      <c r="D212" s="91" t="s">
        <v>593</v>
      </c>
      <c r="E212" s="91" t="s">
        <v>595</v>
      </c>
      <c r="F212" s="4" t="s">
        <v>168</v>
      </c>
      <c r="G212" s="153">
        <f>'приложение 5'!H538</f>
        <v>870</v>
      </c>
    </row>
    <row r="213" spans="1:7" s="116" customFormat="1" ht="36.75" customHeight="1">
      <c r="A213" s="9" t="s">
        <v>362</v>
      </c>
      <c r="B213" s="5" t="s">
        <v>534</v>
      </c>
      <c r="C213" s="167"/>
      <c r="D213" s="91"/>
      <c r="E213" s="91"/>
      <c r="F213" s="4"/>
      <c r="G213" s="153">
        <f>G214+G217</f>
        <v>946.3</v>
      </c>
    </row>
    <row r="214" spans="1:7" s="116" customFormat="1" ht="34.5" customHeight="1">
      <c r="A214" s="50" t="s">
        <v>106</v>
      </c>
      <c r="B214" s="5" t="s">
        <v>535</v>
      </c>
      <c r="C214" s="167">
        <v>116</v>
      </c>
      <c r="D214" s="91" t="s">
        <v>593</v>
      </c>
      <c r="E214" s="91" t="s">
        <v>595</v>
      </c>
      <c r="F214" s="4"/>
      <c r="G214" s="153">
        <f>G215+G216</f>
        <v>346.3</v>
      </c>
    </row>
    <row r="215" spans="1:7" s="116" customFormat="1" ht="31.5" customHeight="1">
      <c r="A215" s="6" t="s">
        <v>579</v>
      </c>
      <c r="B215" s="5" t="s">
        <v>535</v>
      </c>
      <c r="C215" s="167">
        <v>116</v>
      </c>
      <c r="D215" s="91" t="s">
        <v>593</v>
      </c>
      <c r="E215" s="91" t="s">
        <v>595</v>
      </c>
      <c r="F215" s="4" t="s">
        <v>6</v>
      </c>
      <c r="G215" s="153">
        <f>'приложение 5'!H272</f>
        <v>0</v>
      </c>
    </row>
    <row r="216" spans="1:7" s="116" customFormat="1" ht="24" customHeight="1">
      <c r="A216" s="6" t="s">
        <v>169</v>
      </c>
      <c r="B216" s="5" t="s">
        <v>535</v>
      </c>
      <c r="C216" s="167">
        <v>555</v>
      </c>
      <c r="D216" s="91" t="s">
        <v>593</v>
      </c>
      <c r="E216" s="91" t="s">
        <v>595</v>
      </c>
      <c r="F216" s="4" t="s">
        <v>168</v>
      </c>
      <c r="G216" s="124">
        <f>'приложение 5'!H541</f>
        <v>346.3</v>
      </c>
    </row>
    <row r="217" spans="1:7" s="116" customFormat="1" ht="21" customHeight="1">
      <c r="A217" s="9" t="s">
        <v>110</v>
      </c>
      <c r="B217" s="5" t="s">
        <v>510</v>
      </c>
      <c r="C217" s="167">
        <v>555</v>
      </c>
      <c r="D217" s="91" t="s">
        <v>593</v>
      </c>
      <c r="E217" s="91" t="s">
        <v>595</v>
      </c>
      <c r="F217" s="4"/>
      <c r="G217" s="12">
        <f>G218</f>
        <v>600</v>
      </c>
    </row>
    <row r="218" spans="1:7" s="116" customFormat="1" ht="18" customHeight="1">
      <c r="A218" s="6" t="s">
        <v>169</v>
      </c>
      <c r="B218" s="5" t="s">
        <v>510</v>
      </c>
      <c r="C218" s="167">
        <v>555</v>
      </c>
      <c r="D218" s="91" t="s">
        <v>593</v>
      </c>
      <c r="E218" s="91" t="s">
        <v>595</v>
      </c>
      <c r="F218" s="4" t="s">
        <v>168</v>
      </c>
      <c r="G218" s="12">
        <f>'приложение 5'!H543</f>
        <v>600</v>
      </c>
    </row>
    <row r="219" spans="1:7" s="116" customFormat="1" ht="42" customHeight="1">
      <c r="A219" s="15" t="s">
        <v>244</v>
      </c>
      <c r="B219" s="119" t="s">
        <v>243</v>
      </c>
      <c r="C219" s="165"/>
      <c r="D219" s="118"/>
      <c r="E219" s="118"/>
      <c r="F219" s="7"/>
      <c r="G219" s="189">
        <f>G220+G223+G232</f>
        <v>31011.1</v>
      </c>
    </row>
    <row r="220" spans="1:7" s="116" customFormat="1" ht="62.25" customHeight="1">
      <c r="A220" s="6" t="s">
        <v>416</v>
      </c>
      <c r="B220" s="141" t="s">
        <v>245</v>
      </c>
      <c r="C220" s="258"/>
      <c r="D220" s="258"/>
      <c r="E220" s="258"/>
      <c r="F220" s="258"/>
      <c r="G220" s="153">
        <f>G221</f>
        <v>98</v>
      </c>
    </row>
    <row r="221" spans="1:7" s="116" customFormat="1" ht="15.75" customHeight="1">
      <c r="A221" s="6" t="s">
        <v>417</v>
      </c>
      <c r="B221" s="141" t="s">
        <v>252</v>
      </c>
      <c r="C221" s="94">
        <v>555</v>
      </c>
      <c r="D221" s="94"/>
      <c r="E221" s="91"/>
      <c r="F221" s="4"/>
      <c r="G221" s="153">
        <f>G222</f>
        <v>98</v>
      </c>
    </row>
    <row r="222" spans="1:7" s="116" customFormat="1" ht="15.75" customHeight="1">
      <c r="A222" s="77" t="s">
        <v>170</v>
      </c>
      <c r="B222" s="141" t="s">
        <v>252</v>
      </c>
      <c r="C222" s="94">
        <v>555</v>
      </c>
      <c r="D222" s="94">
        <v>13</v>
      </c>
      <c r="E222" s="91" t="s">
        <v>590</v>
      </c>
      <c r="F222" s="4" t="s">
        <v>577</v>
      </c>
      <c r="G222" s="153">
        <f>'приложение 5'!H567</f>
        <v>98</v>
      </c>
    </row>
    <row r="223" spans="1:7" s="116" customFormat="1" ht="31.5" customHeight="1">
      <c r="A223" s="6" t="s">
        <v>418</v>
      </c>
      <c r="B223" s="94" t="s">
        <v>246</v>
      </c>
      <c r="C223" s="131"/>
      <c r="D223" s="131"/>
      <c r="E223" s="259"/>
      <c r="F223" s="259"/>
      <c r="G223" s="153">
        <f>G224+G229</f>
        <v>25658</v>
      </c>
    </row>
    <row r="224" spans="1:7" s="116" customFormat="1" ht="30.75" customHeight="1">
      <c r="A224" s="9" t="s">
        <v>422</v>
      </c>
      <c r="B224" s="94" t="s">
        <v>253</v>
      </c>
      <c r="C224" s="131"/>
      <c r="D224" s="131"/>
      <c r="E224" s="259"/>
      <c r="F224" s="259"/>
      <c r="G224" s="153">
        <f>G225+G227</f>
        <v>7704.6</v>
      </c>
    </row>
    <row r="225" spans="1:7" s="116" customFormat="1" ht="29.25" customHeight="1">
      <c r="A225" s="9" t="s">
        <v>424</v>
      </c>
      <c r="B225" s="94" t="s">
        <v>254</v>
      </c>
      <c r="C225" s="94"/>
      <c r="D225" s="94"/>
      <c r="E225" s="91"/>
      <c r="F225" s="91"/>
      <c r="G225" s="153">
        <f>G226</f>
        <v>5532.2</v>
      </c>
    </row>
    <row r="226" spans="1:7" s="116" customFormat="1" ht="15" customHeight="1">
      <c r="A226" s="6" t="s">
        <v>571</v>
      </c>
      <c r="B226" s="94" t="s">
        <v>254</v>
      </c>
      <c r="C226" s="94">
        <v>555</v>
      </c>
      <c r="D226" s="94">
        <v>14</v>
      </c>
      <c r="E226" s="91" t="s">
        <v>590</v>
      </c>
      <c r="F226" s="91" t="s">
        <v>572</v>
      </c>
      <c r="G226" s="153">
        <f>'приложение 5'!H574</f>
        <v>5532.2</v>
      </c>
    </row>
    <row r="227" spans="1:7" s="116" customFormat="1" ht="98.25" customHeight="1">
      <c r="A227" s="9" t="s">
        <v>421</v>
      </c>
      <c r="B227" s="94" t="s">
        <v>255</v>
      </c>
      <c r="C227" s="94"/>
      <c r="D227" s="94"/>
      <c r="E227" s="91"/>
      <c r="F227" s="91"/>
      <c r="G227" s="153">
        <f>G228</f>
        <v>2172.4</v>
      </c>
    </row>
    <row r="228" spans="1:7" s="116" customFormat="1" ht="17.25" customHeight="1">
      <c r="A228" s="6" t="s">
        <v>571</v>
      </c>
      <c r="B228" s="94" t="s">
        <v>255</v>
      </c>
      <c r="C228" s="94">
        <v>555</v>
      </c>
      <c r="D228" s="94">
        <v>14</v>
      </c>
      <c r="E228" s="172" t="s">
        <v>590</v>
      </c>
      <c r="F228" s="94">
        <v>510</v>
      </c>
      <c r="G228" s="153">
        <f>'приложение 5'!H576</f>
        <v>2172.4</v>
      </c>
    </row>
    <row r="229" spans="1:7" s="116" customFormat="1" ht="30" customHeight="1">
      <c r="A229" s="9" t="s">
        <v>423</v>
      </c>
      <c r="B229" s="94" t="s">
        <v>256</v>
      </c>
      <c r="C229" s="94"/>
      <c r="D229" s="94"/>
      <c r="E229" s="172"/>
      <c r="F229" s="94"/>
      <c r="G229" s="153">
        <f>G230</f>
        <v>17953.4</v>
      </c>
    </row>
    <row r="230" spans="1:7" s="116" customFormat="1" ht="33" customHeight="1">
      <c r="A230" s="9" t="s">
        <v>425</v>
      </c>
      <c r="B230" s="94" t="s">
        <v>257</v>
      </c>
      <c r="C230" s="94"/>
      <c r="D230" s="94"/>
      <c r="E230" s="172"/>
      <c r="F230" s="94"/>
      <c r="G230" s="153">
        <f>G231</f>
        <v>17953.4</v>
      </c>
    </row>
    <row r="231" spans="1:7" s="116" customFormat="1" ht="14.25" customHeight="1">
      <c r="A231" s="6" t="s">
        <v>571</v>
      </c>
      <c r="B231" s="94" t="s">
        <v>248</v>
      </c>
      <c r="C231" s="94">
        <v>555</v>
      </c>
      <c r="D231" s="94">
        <v>14</v>
      </c>
      <c r="E231" s="172" t="s">
        <v>595</v>
      </c>
      <c r="F231" s="94">
        <v>510</v>
      </c>
      <c r="G231" s="153">
        <f>'приложение 5'!H582</f>
        <v>17953.4</v>
      </c>
    </row>
    <row r="232" spans="1:7" s="116" customFormat="1" ht="45" customHeight="1">
      <c r="A232" s="18" t="s">
        <v>409</v>
      </c>
      <c r="B232" s="94" t="s">
        <v>247</v>
      </c>
      <c r="C232" s="131"/>
      <c r="D232" s="131"/>
      <c r="E232" s="131"/>
      <c r="F232" s="131"/>
      <c r="G232" s="153">
        <f>G233+G237</f>
        <v>5255.1</v>
      </c>
    </row>
    <row r="233" spans="1:7" s="116" customFormat="1" ht="32.25" customHeight="1">
      <c r="A233" s="9" t="s">
        <v>77</v>
      </c>
      <c r="B233" s="94" t="s">
        <v>249</v>
      </c>
      <c r="C233" s="94">
        <v>555</v>
      </c>
      <c r="D233" s="91" t="s">
        <v>590</v>
      </c>
      <c r="E233" s="91" t="s">
        <v>601</v>
      </c>
      <c r="F233" s="94"/>
      <c r="G233" s="153">
        <f>G234+G235+G236</f>
        <v>4947.5</v>
      </c>
    </row>
    <row r="234" spans="1:7" s="116" customFormat="1" ht="33" customHeight="1">
      <c r="A234" s="9" t="s">
        <v>582</v>
      </c>
      <c r="B234" s="94" t="s">
        <v>249</v>
      </c>
      <c r="C234" s="94">
        <v>555</v>
      </c>
      <c r="D234" s="91" t="s">
        <v>590</v>
      </c>
      <c r="E234" s="91" t="s">
        <v>601</v>
      </c>
      <c r="F234" s="94">
        <v>120</v>
      </c>
      <c r="G234" s="153">
        <f>'приложение 5'!H491</f>
        <v>4409.8</v>
      </c>
    </row>
    <row r="235" spans="1:7" s="116" customFormat="1" ht="25.5">
      <c r="A235" s="9" t="s">
        <v>579</v>
      </c>
      <c r="B235" s="94" t="s">
        <v>249</v>
      </c>
      <c r="C235" s="94">
        <v>555</v>
      </c>
      <c r="D235" s="91" t="s">
        <v>590</v>
      </c>
      <c r="E235" s="91" t="s">
        <v>601</v>
      </c>
      <c r="F235" s="94">
        <v>240</v>
      </c>
      <c r="G235" s="153">
        <f>'приложение 5'!H492</f>
        <v>517.7</v>
      </c>
    </row>
    <row r="236" spans="1:7" s="116" customFormat="1" ht="12.75">
      <c r="A236" s="132" t="s">
        <v>5</v>
      </c>
      <c r="B236" s="94" t="s">
        <v>249</v>
      </c>
      <c r="C236" s="94">
        <v>555</v>
      </c>
      <c r="D236" s="91" t="s">
        <v>590</v>
      </c>
      <c r="E236" s="91" t="s">
        <v>601</v>
      </c>
      <c r="F236" s="94">
        <v>850</v>
      </c>
      <c r="G236" s="153">
        <f>'приложение 5'!H493</f>
        <v>20</v>
      </c>
    </row>
    <row r="237" spans="1:7" s="116" customFormat="1" ht="34.5" customHeight="1">
      <c r="A237" s="50" t="s">
        <v>349</v>
      </c>
      <c r="B237" s="94" t="s">
        <v>251</v>
      </c>
      <c r="C237" s="94">
        <v>555</v>
      </c>
      <c r="D237" s="91" t="s">
        <v>590</v>
      </c>
      <c r="E237" s="91" t="s">
        <v>601</v>
      </c>
      <c r="F237" s="94"/>
      <c r="G237" s="153">
        <f>G238+G239</f>
        <v>307.6</v>
      </c>
    </row>
    <row r="238" spans="1:7" s="116" customFormat="1" ht="28.5" customHeight="1">
      <c r="A238" s="9" t="s">
        <v>582</v>
      </c>
      <c r="B238" s="94" t="s">
        <v>251</v>
      </c>
      <c r="C238" s="94">
        <v>555</v>
      </c>
      <c r="D238" s="91" t="s">
        <v>590</v>
      </c>
      <c r="E238" s="91" t="s">
        <v>601</v>
      </c>
      <c r="F238" s="94">
        <v>120</v>
      </c>
      <c r="G238" s="153">
        <f>'приложение 5'!H495</f>
        <v>190.4</v>
      </c>
    </row>
    <row r="239" spans="1:7" s="116" customFormat="1" ht="30.75" customHeight="1">
      <c r="A239" s="9" t="s">
        <v>579</v>
      </c>
      <c r="B239" s="94" t="s">
        <v>251</v>
      </c>
      <c r="C239" s="94">
        <v>555</v>
      </c>
      <c r="D239" s="91" t="s">
        <v>590</v>
      </c>
      <c r="E239" s="91" t="s">
        <v>601</v>
      </c>
      <c r="F239" s="94">
        <v>240</v>
      </c>
      <c r="G239" s="153">
        <f>'приложение 5'!H496</f>
        <v>117.2</v>
      </c>
    </row>
    <row r="240" spans="1:7" s="116" customFormat="1" ht="38.25" hidden="1">
      <c r="A240" s="15" t="s">
        <v>194</v>
      </c>
      <c r="B240" s="92" t="s">
        <v>524</v>
      </c>
      <c r="C240" s="186"/>
      <c r="D240" s="186"/>
      <c r="E240" s="186"/>
      <c r="F240" s="186"/>
      <c r="G240" s="189">
        <f>G241</f>
        <v>0</v>
      </c>
    </row>
    <row r="241" spans="1:7" s="116" customFormat="1" ht="40.5" hidden="1">
      <c r="A241" s="145" t="s">
        <v>523</v>
      </c>
      <c r="B241" s="94" t="s">
        <v>525</v>
      </c>
      <c r="C241" s="186"/>
      <c r="D241" s="186"/>
      <c r="E241" s="186"/>
      <c r="F241" s="186"/>
      <c r="G241" s="153">
        <f>G242</f>
        <v>0</v>
      </c>
    </row>
    <row r="242" spans="1:7" s="116" customFormat="1" ht="12.75" hidden="1">
      <c r="A242" s="6" t="s">
        <v>574</v>
      </c>
      <c r="B242" s="94" t="s">
        <v>526</v>
      </c>
      <c r="C242" s="186">
        <v>116</v>
      </c>
      <c r="D242" s="260" t="s">
        <v>603</v>
      </c>
      <c r="E242" s="186">
        <v>12</v>
      </c>
      <c r="F242" s="186">
        <v>240</v>
      </c>
      <c r="G242" s="153">
        <f>'приложение 5'!H260</f>
        <v>0</v>
      </c>
    </row>
    <row r="243" spans="1:7" s="116" customFormat="1" ht="46.5" customHeight="1">
      <c r="A243" s="154" t="s">
        <v>195</v>
      </c>
      <c r="B243" s="92" t="s">
        <v>531</v>
      </c>
      <c r="C243" s="94"/>
      <c r="D243" s="94"/>
      <c r="E243" s="91"/>
      <c r="F243" s="94"/>
      <c r="G243" s="189">
        <f>G244+G247+G250+G252</f>
        <v>1757</v>
      </c>
    </row>
    <row r="244" spans="1:7" s="116" customFormat="1" ht="45" customHeight="1">
      <c r="A244" s="9" t="s">
        <v>356</v>
      </c>
      <c r="B244" s="94" t="s">
        <v>532</v>
      </c>
      <c r="C244" s="91"/>
      <c r="D244" s="4"/>
      <c r="E244" s="4"/>
      <c r="F244" s="94"/>
      <c r="G244" s="153">
        <f>G245</f>
        <v>100</v>
      </c>
    </row>
    <row r="245" spans="1:7" s="116" customFormat="1" ht="25.5">
      <c r="A245" s="18" t="s">
        <v>77</v>
      </c>
      <c r="B245" s="94" t="s">
        <v>78</v>
      </c>
      <c r="C245" s="91"/>
      <c r="D245" s="4"/>
      <c r="E245" s="4"/>
      <c r="F245" s="94"/>
      <c r="G245" s="124">
        <f>G246</f>
        <v>100</v>
      </c>
    </row>
    <row r="246" spans="1:7" s="116" customFormat="1" ht="25.5">
      <c r="A246" s="6" t="s">
        <v>579</v>
      </c>
      <c r="B246" s="94" t="s">
        <v>78</v>
      </c>
      <c r="C246" s="91" t="s">
        <v>634</v>
      </c>
      <c r="D246" s="4" t="s">
        <v>590</v>
      </c>
      <c r="E246" s="4" t="s">
        <v>663</v>
      </c>
      <c r="F246" s="94">
        <v>240</v>
      </c>
      <c r="G246" s="153">
        <f>'приложение 5'!H216</f>
        <v>100</v>
      </c>
    </row>
    <row r="247" spans="1:7" s="116" customFormat="1" ht="38.25">
      <c r="A247" s="13" t="s">
        <v>327</v>
      </c>
      <c r="B247" s="94" t="s">
        <v>76</v>
      </c>
      <c r="C247" s="4" t="s">
        <v>635</v>
      </c>
      <c r="D247" s="47" t="s">
        <v>602</v>
      </c>
      <c r="E247" s="47" t="s">
        <v>602</v>
      </c>
      <c r="F247" s="94"/>
      <c r="G247" s="153">
        <f>G248</f>
        <v>0</v>
      </c>
    </row>
    <row r="248" spans="1:7" s="116" customFormat="1" ht="25.5">
      <c r="A248" s="13" t="s">
        <v>328</v>
      </c>
      <c r="B248" s="94" t="s">
        <v>86</v>
      </c>
      <c r="C248" s="4" t="s">
        <v>635</v>
      </c>
      <c r="D248" s="47" t="s">
        <v>602</v>
      </c>
      <c r="E248" s="47" t="s">
        <v>602</v>
      </c>
      <c r="F248" s="94"/>
      <c r="G248" s="153">
        <f>G249</f>
        <v>0</v>
      </c>
    </row>
    <row r="249" spans="1:7" s="116" customFormat="1" ht="25.5">
      <c r="A249" s="6" t="s">
        <v>579</v>
      </c>
      <c r="B249" s="94" t="s">
        <v>86</v>
      </c>
      <c r="C249" s="4" t="s">
        <v>635</v>
      </c>
      <c r="D249" s="47" t="s">
        <v>602</v>
      </c>
      <c r="E249" s="47" t="s">
        <v>602</v>
      </c>
      <c r="F249" s="94">
        <v>240</v>
      </c>
      <c r="G249" s="153">
        <f>'приложение 5'!H57</f>
        <v>0</v>
      </c>
    </row>
    <row r="250" spans="1:7" ht="41.25" customHeight="1">
      <c r="A250" s="11" t="s">
        <v>451</v>
      </c>
      <c r="B250" s="155" t="s">
        <v>121</v>
      </c>
      <c r="C250" s="114" t="s">
        <v>634</v>
      </c>
      <c r="D250" s="143" t="s">
        <v>603</v>
      </c>
      <c r="E250" s="143" t="s">
        <v>596</v>
      </c>
      <c r="F250" s="164"/>
      <c r="G250" s="209">
        <f>G251</f>
        <v>323</v>
      </c>
    </row>
    <row r="251" spans="1:7" ht="47.25" customHeight="1">
      <c r="A251" s="11" t="s">
        <v>124</v>
      </c>
      <c r="B251" s="155" t="s">
        <v>121</v>
      </c>
      <c r="C251" s="114" t="s">
        <v>634</v>
      </c>
      <c r="D251" s="143" t="s">
        <v>603</v>
      </c>
      <c r="E251" s="143" t="s">
        <v>596</v>
      </c>
      <c r="F251" s="164">
        <v>810</v>
      </c>
      <c r="G251" s="209">
        <f>'приложение 5'!H263</f>
        <v>323</v>
      </c>
    </row>
    <row r="252" spans="1:7" ht="41.25" customHeight="1">
      <c r="A252" s="11" t="s">
        <v>461</v>
      </c>
      <c r="B252" s="94" t="s">
        <v>462</v>
      </c>
      <c r="C252" s="114" t="s">
        <v>634</v>
      </c>
      <c r="D252" s="143" t="s">
        <v>590</v>
      </c>
      <c r="E252" s="143" t="s">
        <v>663</v>
      </c>
      <c r="F252" s="164"/>
      <c r="G252" s="209">
        <f>G253</f>
        <v>1334</v>
      </c>
    </row>
    <row r="253" spans="1:7" ht="41.25" customHeight="1">
      <c r="A253" s="11" t="s">
        <v>480</v>
      </c>
      <c r="B253" s="155" t="s">
        <v>689</v>
      </c>
      <c r="C253" s="114" t="s">
        <v>634</v>
      </c>
      <c r="D253" s="143" t="s">
        <v>590</v>
      </c>
      <c r="E253" s="143" t="s">
        <v>663</v>
      </c>
      <c r="F253" s="164"/>
      <c r="G253" s="209">
        <f>G254</f>
        <v>1334</v>
      </c>
    </row>
    <row r="254" spans="1:7" ht="36.75" customHeight="1">
      <c r="A254" s="6" t="s">
        <v>579</v>
      </c>
      <c r="B254" s="155" t="s">
        <v>689</v>
      </c>
      <c r="C254" s="114" t="s">
        <v>634</v>
      </c>
      <c r="D254" s="143" t="s">
        <v>590</v>
      </c>
      <c r="E254" s="143" t="s">
        <v>663</v>
      </c>
      <c r="F254" s="164">
        <v>240</v>
      </c>
      <c r="G254" s="209">
        <f>'приложение 5'!H219</f>
        <v>1334</v>
      </c>
    </row>
    <row r="255" spans="1:7" s="116" customFormat="1" ht="51" customHeight="1">
      <c r="A255" s="121" t="s">
        <v>189</v>
      </c>
      <c r="B255" s="92" t="s">
        <v>192</v>
      </c>
      <c r="C255" s="94"/>
      <c r="D255" s="94"/>
      <c r="E255" s="94"/>
      <c r="F255" s="94"/>
      <c r="G255" s="189">
        <f>G256+G260+G263</f>
        <v>665.8</v>
      </c>
    </row>
    <row r="256" spans="1:7" s="116" customFormat="1" ht="42" customHeight="1">
      <c r="A256" s="13" t="s">
        <v>292</v>
      </c>
      <c r="B256" s="48" t="s">
        <v>295</v>
      </c>
      <c r="C256" s="94"/>
      <c r="D256" s="94"/>
      <c r="E256" s="94"/>
      <c r="F256" s="94"/>
      <c r="G256" s="153">
        <f>G257</f>
        <v>546.4</v>
      </c>
    </row>
    <row r="257" spans="1:7" s="116" customFormat="1" ht="24.75" customHeight="1">
      <c r="A257" s="13" t="s">
        <v>294</v>
      </c>
      <c r="B257" s="48" t="s">
        <v>296</v>
      </c>
      <c r="C257" s="94"/>
      <c r="D257" s="94"/>
      <c r="E257" s="94"/>
      <c r="F257" s="94"/>
      <c r="G257" s="153">
        <f>G258+G259</f>
        <v>546.4</v>
      </c>
    </row>
    <row r="258" spans="1:7" s="116" customFormat="1" ht="35.25" customHeight="1">
      <c r="A258" s="6" t="s">
        <v>579</v>
      </c>
      <c r="B258" s="48" t="s">
        <v>296</v>
      </c>
      <c r="C258" s="94">
        <v>116</v>
      </c>
      <c r="D258" s="91" t="s">
        <v>601</v>
      </c>
      <c r="E258" s="91" t="s">
        <v>593</v>
      </c>
      <c r="F258" s="91" t="s">
        <v>6</v>
      </c>
      <c r="G258" s="153">
        <v>0</v>
      </c>
    </row>
    <row r="259" spans="1:7" s="116" customFormat="1" ht="24" customHeight="1">
      <c r="A259" s="6" t="s">
        <v>169</v>
      </c>
      <c r="B259" s="48" t="s">
        <v>296</v>
      </c>
      <c r="C259" s="94">
        <v>555</v>
      </c>
      <c r="D259" s="91" t="s">
        <v>601</v>
      </c>
      <c r="E259" s="91" t="s">
        <v>593</v>
      </c>
      <c r="F259" s="91" t="s">
        <v>168</v>
      </c>
      <c r="G259" s="153">
        <f>'приложение 5'!H551</f>
        <v>546.4</v>
      </c>
    </row>
    <row r="260" spans="1:7" s="116" customFormat="1" ht="35.25" customHeight="1">
      <c r="A260" s="18" t="s">
        <v>351</v>
      </c>
      <c r="B260" s="5" t="s">
        <v>190</v>
      </c>
      <c r="C260" s="186"/>
      <c r="D260" s="186"/>
      <c r="E260" s="186"/>
      <c r="F260" s="186"/>
      <c r="G260" s="153">
        <f>G261</f>
        <v>69.4</v>
      </c>
    </row>
    <row r="261" spans="1:7" s="116" customFormat="1" ht="63.75">
      <c r="A261" s="50" t="s">
        <v>368</v>
      </c>
      <c r="B261" s="5" t="s">
        <v>191</v>
      </c>
      <c r="C261" s="186"/>
      <c r="D261" s="186"/>
      <c r="E261" s="186"/>
      <c r="F261" s="186"/>
      <c r="G261" s="153">
        <f>G262</f>
        <v>69.4</v>
      </c>
    </row>
    <row r="262" spans="1:7" s="116" customFormat="1" ht="25.5">
      <c r="A262" s="6" t="s">
        <v>582</v>
      </c>
      <c r="B262" s="5" t="s">
        <v>191</v>
      </c>
      <c r="C262" s="148">
        <v>116</v>
      </c>
      <c r="D262" s="260" t="s">
        <v>590</v>
      </c>
      <c r="E262" s="260" t="s">
        <v>603</v>
      </c>
      <c r="F262" s="148">
        <v>120</v>
      </c>
      <c r="G262" s="153">
        <f>'приложение 5'!H288</f>
        <v>69.4</v>
      </c>
    </row>
    <row r="263" spans="1:7" s="116" customFormat="1" ht="28.5" customHeight="1">
      <c r="A263" s="13" t="s">
        <v>705</v>
      </c>
      <c r="B263" s="48" t="s">
        <v>706</v>
      </c>
      <c r="C263" s="148"/>
      <c r="D263" s="260"/>
      <c r="E263" s="260"/>
      <c r="F263" s="148"/>
      <c r="G263" s="153">
        <f>G264</f>
        <v>50</v>
      </c>
    </row>
    <row r="264" spans="1:7" s="116" customFormat="1" ht="18" customHeight="1">
      <c r="A264" s="13" t="s">
        <v>294</v>
      </c>
      <c r="B264" s="48" t="s">
        <v>707</v>
      </c>
      <c r="C264" s="148"/>
      <c r="D264" s="260"/>
      <c r="E264" s="260"/>
      <c r="F264" s="148"/>
      <c r="G264" s="153">
        <f>G265</f>
        <v>50</v>
      </c>
    </row>
    <row r="265" spans="1:7" s="116" customFormat="1" ht="25.5">
      <c r="A265" s="6" t="s">
        <v>579</v>
      </c>
      <c r="B265" s="48" t="s">
        <v>707</v>
      </c>
      <c r="C265" s="94">
        <v>116</v>
      </c>
      <c r="D265" s="91" t="s">
        <v>601</v>
      </c>
      <c r="E265" s="91" t="s">
        <v>593</v>
      </c>
      <c r="F265" s="91" t="s">
        <v>6</v>
      </c>
      <c r="G265" s="153">
        <f>'приложение 5'!H291</f>
        <v>50</v>
      </c>
    </row>
    <row r="266" spans="1:7" s="116" customFormat="1" ht="51" customHeight="1">
      <c r="A266" s="15" t="s">
        <v>44</v>
      </c>
      <c r="B266" s="92" t="s">
        <v>546</v>
      </c>
      <c r="C266" s="186"/>
      <c r="D266" s="186"/>
      <c r="E266" s="186"/>
      <c r="F266" s="186"/>
      <c r="G266" s="189">
        <f>G267+G270+G275</f>
        <v>3250.2000000000003</v>
      </c>
    </row>
    <row r="267" spans="1:7" s="116" customFormat="1" ht="48.75" customHeight="1">
      <c r="A267" s="9" t="s">
        <v>521</v>
      </c>
      <c r="B267" s="141" t="s">
        <v>547</v>
      </c>
      <c r="C267" s="186"/>
      <c r="D267" s="135"/>
      <c r="E267" s="135"/>
      <c r="F267" s="186"/>
      <c r="G267" s="153">
        <f>G268</f>
        <v>2430.8</v>
      </c>
    </row>
    <row r="268" spans="1:7" s="116" customFormat="1" ht="47.25" customHeight="1">
      <c r="A268" s="50" t="s">
        <v>98</v>
      </c>
      <c r="B268" s="52" t="s">
        <v>452</v>
      </c>
      <c r="C268" s="186">
        <v>116</v>
      </c>
      <c r="D268" s="135" t="s">
        <v>619</v>
      </c>
      <c r="E268" s="135" t="s">
        <v>592</v>
      </c>
      <c r="F268" s="186"/>
      <c r="G268" s="153">
        <f>G269</f>
        <v>2430.8</v>
      </c>
    </row>
    <row r="269" spans="1:7" s="116" customFormat="1" ht="37.5" customHeight="1">
      <c r="A269" s="50" t="s">
        <v>97</v>
      </c>
      <c r="B269" s="52" t="s">
        <v>452</v>
      </c>
      <c r="C269" s="186">
        <v>116</v>
      </c>
      <c r="D269" s="135" t="s">
        <v>619</v>
      </c>
      <c r="E269" s="135" t="s">
        <v>592</v>
      </c>
      <c r="F269" s="186">
        <v>320</v>
      </c>
      <c r="G269" s="153">
        <f>'приложение 5'!H325</f>
        <v>2430.8</v>
      </c>
    </row>
    <row r="270" spans="1:7" s="116" customFormat="1" ht="62.25" customHeight="1">
      <c r="A270" s="9" t="s">
        <v>96</v>
      </c>
      <c r="B270" s="52" t="s">
        <v>99</v>
      </c>
      <c r="C270" s="186"/>
      <c r="D270" s="38"/>
      <c r="E270" s="38"/>
      <c r="F270" s="186"/>
      <c r="G270" s="153">
        <f>G271+G273</f>
        <v>801.4</v>
      </c>
    </row>
    <row r="271" spans="1:7" s="116" customFormat="1" ht="34.5" customHeight="1">
      <c r="A271" s="51" t="s">
        <v>434</v>
      </c>
      <c r="B271" s="52" t="s">
        <v>117</v>
      </c>
      <c r="C271" s="186">
        <v>116</v>
      </c>
      <c r="D271" s="38" t="s">
        <v>590</v>
      </c>
      <c r="E271" s="38" t="s">
        <v>663</v>
      </c>
      <c r="F271" s="186"/>
      <c r="G271" s="153">
        <f>G272</f>
        <v>500</v>
      </c>
    </row>
    <row r="272" spans="1:7" s="116" customFormat="1" ht="35.25" customHeight="1">
      <c r="A272" s="6" t="s">
        <v>579</v>
      </c>
      <c r="B272" s="52" t="s">
        <v>117</v>
      </c>
      <c r="C272" s="186">
        <v>116</v>
      </c>
      <c r="D272" s="38" t="s">
        <v>590</v>
      </c>
      <c r="E272" s="38" t="s">
        <v>663</v>
      </c>
      <c r="F272" s="186">
        <v>240</v>
      </c>
      <c r="G272" s="153">
        <f>'приложение 5'!H227</f>
        <v>500</v>
      </c>
    </row>
    <row r="273" spans="1:7" s="116" customFormat="1" ht="36.75" customHeight="1">
      <c r="A273" s="70" t="s">
        <v>696</v>
      </c>
      <c r="B273" s="52" t="s">
        <v>697</v>
      </c>
      <c r="C273" s="186">
        <v>116</v>
      </c>
      <c r="D273" s="260" t="s">
        <v>605</v>
      </c>
      <c r="E273" s="260" t="s">
        <v>605</v>
      </c>
      <c r="F273" s="186"/>
      <c r="G273" s="153">
        <f>G274</f>
        <v>301.4</v>
      </c>
    </row>
    <row r="274" spans="1:7" s="116" customFormat="1" ht="31.5" customHeight="1">
      <c r="A274" s="6" t="s">
        <v>614</v>
      </c>
      <c r="B274" s="52" t="s">
        <v>697</v>
      </c>
      <c r="C274" s="186">
        <v>116</v>
      </c>
      <c r="D274" s="260" t="s">
        <v>605</v>
      </c>
      <c r="E274" s="260" t="s">
        <v>605</v>
      </c>
      <c r="F274" s="186">
        <v>410</v>
      </c>
      <c r="G274" s="153">
        <f>'приложение 5'!H316</f>
        <v>301.4</v>
      </c>
    </row>
    <row r="275" spans="1:7" s="116" customFormat="1" ht="32.25" customHeight="1">
      <c r="A275" s="11" t="s">
        <v>289</v>
      </c>
      <c r="B275" s="65" t="s">
        <v>367</v>
      </c>
      <c r="C275" s="186"/>
      <c r="D275" s="114"/>
      <c r="E275" s="114"/>
      <c r="F275" s="186"/>
      <c r="G275" s="153">
        <f>G276</f>
        <v>18</v>
      </c>
    </row>
    <row r="276" spans="1:7" s="116" customFormat="1" ht="21.75" customHeight="1">
      <c r="A276" s="11" t="s">
        <v>435</v>
      </c>
      <c r="B276" s="142" t="s">
        <v>290</v>
      </c>
      <c r="C276" s="186">
        <v>116</v>
      </c>
      <c r="D276" s="114" t="s">
        <v>590</v>
      </c>
      <c r="E276" s="114" t="s">
        <v>663</v>
      </c>
      <c r="F276" s="186"/>
      <c r="G276" s="153">
        <f>G277</f>
        <v>18</v>
      </c>
    </row>
    <row r="277" spans="1:7" s="116" customFormat="1" ht="27.75" customHeight="1">
      <c r="A277" s="6" t="s">
        <v>579</v>
      </c>
      <c r="B277" s="144" t="s">
        <v>290</v>
      </c>
      <c r="C277" s="186">
        <v>116</v>
      </c>
      <c r="D277" s="143" t="s">
        <v>590</v>
      </c>
      <c r="E277" s="143" t="s">
        <v>663</v>
      </c>
      <c r="F277" s="186">
        <v>240</v>
      </c>
      <c r="G277" s="153">
        <f>'приложение 5'!H230</f>
        <v>18</v>
      </c>
    </row>
    <row r="278" spans="1:7" s="116" customFormat="1" ht="38.25">
      <c r="A278" s="261" t="s">
        <v>45</v>
      </c>
      <c r="B278" s="92" t="s">
        <v>495</v>
      </c>
      <c r="C278" s="186"/>
      <c r="D278" s="186"/>
      <c r="E278" s="186"/>
      <c r="F278" s="186"/>
      <c r="G278" s="189">
        <f>G279+G290</f>
        <v>4214.4</v>
      </c>
    </row>
    <row r="279" spans="1:7" s="116" customFormat="1" ht="38.25">
      <c r="A279" s="50" t="s">
        <v>373</v>
      </c>
      <c r="B279" s="94" t="s">
        <v>496</v>
      </c>
      <c r="C279" s="186"/>
      <c r="D279" s="186"/>
      <c r="E279" s="186"/>
      <c r="F279" s="186"/>
      <c r="G279" s="153">
        <f>G280+G283+G285+G287</f>
        <v>725.7</v>
      </c>
    </row>
    <row r="280" spans="1:7" s="116" customFormat="1" ht="25.5">
      <c r="A280" s="18" t="s">
        <v>374</v>
      </c>
      <c r="B280" s="94" t="s">
        <v>497</v>
      </c>
      <c r="C280" s="186"/>
      <c r="D280" s="186"/>
      <c r="E280" s="186"/>
      <c r="F280" s="186"/>
      <c r="G280" s="153">
        <f>G281</f>
        <v>25</v>
      </c>
    </row>
    <row r="281" spans="1:7" s="116" customFormat="1" ht="63.75">
      <c r="A281" s="18" t="s">
        <v>226</v>
      </c>
      <c r="B281" s="94" t="s">
        <v>498</v>
      </c>
      <c r="C281" s="186"/>
      <c r="D281" s="186"/>
      <c r="E281" s="186"/>
      <c r="F281" s="186"/>
      <c r="G281" s="153">
        <f>G282</f>
        <v>25</v>
      </c>
    </row>
    <row r="282" spans="1:7" s="116" customFormat="1" ht="25.5">
      <c r="A282" s="6" t="s">
        <v>579</v>
      </c>
      <c r="B282" s="94" t="s">
        <v>498</v>
      </c>
      <c r="C282" s="186">
        <v>545</v>
      </c>
      <c r="D282" s="260" t="s">
        <v>590</v>
      </c>
      <c r="E282" s="186">
        <v>13</v>
      </c>
      <c r="F282" s="186">
        <v>240</v>
      </c>
      <c r="G282" s="153">
        <f>'приложение 5'!H347</f>
        <v>25</v>
      </c>
    </row>
    <row r="283" spans="1:7" s="116" customFormat="1" ht="38.25">
      <c r="A283" s="51" t="s">
        <v>375</v>
      </c>
      <c r="B283" s="94" t="s">
        <v>499</v>
      </c>
      <c r="C283" s="186"/>
      <c r="D283" s="186"/>
      <c r="E283" s="186"/>
      <c r="F283" s="186"/>
      <c r="G283" s="153">
        <f>G284</f>
        <v>240</v>
      </c>
    </row>
    <row r="284" spans="1:7" s="116" customFormat="1" ht="25.5">
      <c r="A284" s="6" t="s">
        <v>579</v>
      </c>
      <c r="B284" s="94" t="s">
        <v>500</v>
      </c>
      <c r="C284" s="186">
        <v>545</v>
      </c>
      <c r="D284" s="260" t="s">
        <v>590</v>
      </c>
      <c r="E284" s="260" t="s">
        <v>663</v>
      </c>
      <c r="F284" s="186">
        <v>240</v>
      </c>
      <c r="G284" s="153">
        <f>'приложение 5'!H349</f>
        <v>240</v>
      </c>
    </row>
    <row r="285" spans="1:7" s="116" customFormat="1" ht="38.25">
      <c r="A285" s="51" t="s">
        <v>376</v>
      </c>
      <c r="B285" s="94" t="s">
        <v>501</v>
      </c>
      <c r="C285" s="186"/>
      <c r="D285" s="186"/>
      <c r="E285" s="186"/>
      <c r="F285" s="186"/>
      <c r="G285" s="153">
        <f>G286</f>
        <v>80</v>
      </c>
    </row>
    <row r="286" spans="1:7" s="116" customFormat="1" ht="25.5">
      <c r="A286" s="6" t="s">
        <v>579</v>
      </c>
      <c r="B286" s="94" t="s">
        <v>502</v>
      </c>
      <c r="C286" s="186">
        <v>545</v>
      </c>
      <c r="D286" s="260" t="s">
        <v>590</v>
      </c>
      <c r="E286" s="260" t="s">
        <v>663</v>
      </c>
      <c r="F286" s="186">
        <v>240</v>
      </c>
      <c r="G286" s="153">
        <f>'приложение 5'!H351</f>
        <v>80</v>
      </c>
    </row>
    <row r="287" spans="1:7" s="116" customFormat="1" ht="25.5">
      <c r="A287" s="51" t="s">
        <v>385</v>
      </c>
      <c r="B287" s="94" t="s">
        <v>503</v>
      </c>
      <c r="C287" s="186"/>
      <c r="D287" s="186"/>
      <c r="E287" s="186"/>
      <c r="F287" s="186"/>
      <c r="G287" s="153">
        <f>G288</f>
        <v>380.7</v>
      </c>
    </row>
    <row r="288" spans="1:7" s="116" customFormat="1" ht="12.75">
      <c r="A288" s="18" t="s">
        <v>148</v>
      </c>
      <c r="B288" s="94" t="s">
        <v>504</v>
      </c>
      <c r="C288" s="186"/>
      <c r="D288" s="186"/>
      <c r="E288" s="186"/>
      <c r="F288" s="186"/>
      <c r="G288" s="153">
        <f>G289</f>
        <v>380.7</v>
      </c>
    </row>
    <row r="289" spans="1:7" s="116" customFormat="1" ht="25.5">
      <c r="A289" s="6" t="s">
        <v>579</v>
      </c>
      <c r="B289" s="94" t="s">
        <v>504</v>
      </c>
      <c r="C289" s="186">
        <v>545</v>
      </c>
      <c r="D289" s="91" t="s">
        <v>593</v>
      </c>
      <c r="E289" s="91" t="s">
        <v>590</v>
      </c>
      <c r="F289" s="186">
        <v>240</v>
      </c>
      <c r="G289" s="153">
        <f>'приложение 5'!H370</f>
        <v>380.7</v>
      </c>
    </row>
    <row r="290" spans="1:7" s="116" customFormat="1" ht="38.25">
      <c r="A290" s="74" t="s">
        <v>381</v>
      </c>
      <c r="B290" s="94" t="s">
        <v>512</v>
      </c>
      <c r="C290" s="186"/>
      <c r="D290" s="186"/>
      <c r="E290" s="186"/>
      <c r="F290" s="186"/>
      <c r="G290" s="153">
        <f>G291</f>
        <v>3488.7</v>
      </c>
    </row>
    <row r="291" spans="1:7" s="116" customFormat="1" ht="55.5" customHeight="1">
      <c r="A291" s="18" t="s">
        <v>382</v>
      </c>
      <c r="B291" s="94" t="s">
        <v>513</v>
      </c>
      <c r="C291" s="186"/>
      <c r="D291" s="186"/>
      <c r="E291" s="186"/>
      <c r="F291" s="186"/>
      <c r="G291" s="153">
        <f>G292</f>
        <v>3488.7</v>
      </c>
    </row>
    <row r="292" spans="1:7" s="116" customFormat="1" ht="25.5">
      <c r="A292" s="51" t="s">
        <v>383</v>
      </c>
      <c r="B292" s="94" t="s">
        <v>514</v>
      </c>
      <c r="C292" s="186"/>
      <c r="D292" s="186"/>
      <c r="E292" s="186"/>
      <c r="F292" s="186"/>
      <c r="G292" s="153">
        <f>G293+G294+G295</f>
        <v>3488.7</v>
      </c>
    </row>
    <row r="293" spans="1:7" s="116" customFormat="1" ht="25.5">
      <c r="A293" s="6" t="s">
        <v>582</v>
      </c>
      <c r="B293" s="94" t="s">
        <v>514</v>
      </c>
      <c r="C293" s="186">
        <v>545</v>
      </c>
      <c r="D293" s="91" t="s">
        <v>603</v>
      </c>
      <c r="E293" s="91" t="s">
        <v>596</v>
      </c>
      <c r="F293" s="186">
        <v>120</v>
      </c>
      <c r="G293" s="153">
        <f>'приложение 5'!H362</f>
        <v>2052.7</v>
      </c>
    </row>
    <row r="294" spans="1:7" s="116" customFormat="1" ht="25.5">
      <c r="A294" s="6" t="s">
        <v>579</v>
      </c>
      <c r="B294" s="94" t="s">
        <v>514</v>
      </c>
      <c r="C294" s="186">
        <v>545</v>
      </c>
      <c r="D294" s="91" t="s">
        <v>603</v>
      </c>
      <c r="E294" s="91" t="s">
        <v>596</v>
      </c>
      <c r="F294" s="186">
        <v>240</v>
      </c>
      <c r="G294" s="153">
        <f>'приложение 5'!H363</f>
        <v>1345</v>
      </c>
    </row>
    <row r="295" spans="1:7" s="116" customFormat="1" ht="12.75">
      <c r="A295" s="6" t="s">
        <v>5</v>
      </c>
      <c r="B295" s="94" t="s">
        <v>514</v>
      </c>
      <c r="C295" s="186">
        <v>545</v>
      </c>
      <c r="D295" s="91" t="s">
        <v>603</v>
      </c>
      <c r="E295" s="91" t="s">
        <v>596</v>
      </c>
      <c r="F295" s="186">
        <v>850</v>
      </c>
      <c r="G295" s="153">
        <f>'приложение 5'!H364</f>
        <v>91</v>
      </c>
    </row>
    <row r="296" spans="1:7" s="116" customFormat="1" ht="25.5">
      <c r="A296" s="262" t="s">
        <v>550</v>
      </c>
      <c r="B296" s="92" t="s">
        <v>551</v>
      </c>
      <c r="C296" s="4"/>
      <c r="D296" s="91"/>
      <c r="E296" s="91"/>
      <c r="F296" s="4"/>
      <c r="G296" s="189">
        <f>G297+G301</f>
        <v>685.9</v>
      </c>
    </row>
    <row r="297" spans="1:7" s="116" customFormat="1" ht="34.5" customHeight="1">
      <c r="A297" s="51" t="s">
        <v>319</v>
      </c>
      <c r="B297" s="94" t="s">
        <v>552</v>
      </c>
      <c r="C297" s="4"/>
      <c r="D297" s="91"/>
      <c r="E297" s="91"/>
      <c r="F297" s="4"/>
      <c r="G297" s="153">
        <f>G298</f>
        <v>20</v>
      </c>
    </row>
    <row r="298" spans="1:7" s="116" customFormat="1" ht="12.75">
      <c r="A298" s="146" t="s">
        <v>75</v>
      </c>
      <c r="B298" s="94" t="s">
        <v>552</v>
      </c>
      <c r="C298" s="4" t="s">
        <v>635</v>
      </c>
      <c r="D298" s="91" t="s">
        <v>603</v>
      </c>
      <c r="E298" s="91" t="s">
        <v>596</v>
      </c>
      <c r="F298" s="4"/>
      <c r="G298" s="153">
        <f>G299+G300</f>
        <v>20</v>
      </c>
    </row>
    <row r="299" spans="1:7" s="116" customFormat="1" ht="25.5">
      <c r="A299" s="6" t="s">
        <v>579</v>
      </c>
      <c r="B299" s="94" t="s">
        <v>553</v>
      </c>
      <c r="C299" s="4" t="s">
        <v>635</v>
      </c>
      <c r="D299" s="91" t="s">
        <v>603</v>
      </c>
      <c r="E299" s="91" t="s">
        <v>596</v>
      </c>
      <c r="F299" s="4" t="s">
        <v>6</v>
      </c>
      <c r="G299" s="153">
        <f>'приложение 5'!H25</f>
        <v>20</v>
      </c>
    </row>
    <row r="300" spans="1:7" s="116" customFormat="1" ht="12.75">
      <c r="A300" s="6" t="s">
        <v>11</v>
      </c>
      <c r="B300" s="94" t="s">
        <v>553</v>
      </c>
      <c r="C300" s="4" t="s">
        <v>635</v>
      </c>
      <c r="D300" s="91" t="s">
        <v>603</v>
      </c>
      <c r="E300" s="91" t="s">
        <v>596</v>
      </c>
      <c r="F300" s="139">
        <v>610</v>
      </c>
      <c r="G300" s="153">
        <f>'приложение 5'!H26</f>
        <v>0</v>
      </c>
    </row>
    <row r="301" spans="1:7" s="116" customFormat="1" ht="25.5">
      <c r="A301" s="18" t="s">
        <v>320</v>
      </c>
      <c r="B301" s="94" t="s">
        <v>554</v>
      </c>
      <c r="C301" s="4"/>
      <c r="D301" s="91"/>
      <c r="E301" s="91"/>
      <c r="F301" s="4"/>
      <c r="G301" s="153">
        <f>G302</f>
        <v>665.9</v>
      </c>
    </row>
    <row r="302" spans="1:7" s="116" customFormat="1" ht="12.75">
      <c r="A302" s="146" t="s">
        <v>75</v>
      </c>
      <c r="B302" s="94" t="s">
        <v>555</v>
      </c>
      <c r="C302" s="4" t="s">
        <v>635</v>
      </c>
      <c r="D302" s="91" t="s">
        <v>603</v>
      </c>
      <c r="E302" s="91" t="s">
        <v>596</v>
      </c>
      <c r="F302" s="4"/>
      <c r="G302" s="153">
        <f>G303+G304</f>
        <v>665.9</v>
      </c>
    </row>
    <row r="303" spans="1:7" s="116" customFormat="1" ht="25.5">
      <c r="A303" s="6" t="s">
        <v>579</v>
      </c>
      <c r="B303" s="94" t="s">
        <v>555</v>
      </c>
      <c r="C303" s="4" t="s">
        <v>635</v>
      </c>
      <c r="D303" s="91" t="s">
        <v>603</v>
      </c>
      <c r="E303" s="91" t="s">
        <v>596</v>
      </c>
      <c r="F303" s="4" t="s">
        <v>6</v>
      </c>
      <c r="G303" s="153">
        <f>'приложение 5'!H29</f>
        <v>304.9</v>
      </c>
    </row>
    <row r="304" spans="1:7" s="116" customFormat="1" ht="12.75">
      <c r="A304" s="6" t="s">
        <v>11</v>
      </c>
      <c r="B304" s="94" t="s">
        <v>555</v>
      </c>
      <c r="C304" s="4" t="s">
        <v>635</v>
      </c>
      <c r="D304" s="91" t="s">
        <v>603</v>
      </c>
      <c r="E304" s="91" t="s">
        <v>596</v>
      </c>
      <c r="F304" s="139">
        <v>610</v>
      </c>
      <c r="G304" s="153">
        <f>'приложение 5'!H30</f>
        <v>361</v>
      </c>
    </row>
    <row r="305" spans="1:7" s="248" customFormat="1" ht="51">
      <c r="A305" s="15" t="s">
        <v>92</v>
      </c>
      <c r="B305" s="119" t="s">
        <v>93</v>
      </c>
      <c r="C305" s="91"/>
      <c r="D305" s="4"/>
      <c r="E305" s="4"/>
      <c r="F305" s="186"/>
      <c r="G305" s="189">
        <f>G306</f>
        <v>0</v>
      </c>
    </row>
    <row r="306" spans="1:7" s="248" customFormat="1" ht="51">
      <c r="A306" s="6" t="s">
        <v>357</v>
      </c>
      <c r="B306" s="5" t="s">
        <v>94</v>
      </c>
      <c r="C306" s="91" t="s">
        <v>634</v>
      </c>
      <c r="D306" s="4"/>
      <c r="E306" s="4"/>
      <c r="F306" s="186"/>
      <c r="G306" s="153">
        <f>G307</f>
        <v>0</v>
      </c>
    </row>
    <row r="307" spans="1:7" s="248" customFormat="1" ht="38.25">
      <c r="A307" s="6" t="s">
        <v>358</v>
      </c>
      <c r="B307" s="94" t="s">
        <v>95</v>
      </c>
      <c r="C307" s="91" t="s">
        <v>634</v>
      </c>
      <c r="D307" s="91" t="s">
        <v>590</v>
      </c>
      <c r="E307" s="91" t="s">
        <v>663</v>
      </c>
      <c r="F307" s="186"/>
      <c r="G307" s="153">
        <f>G308</f>
        <v>0</v>
      </c>
    </row>
    <row r="308" spans="1:7" s="248" customFormat="1" ht="25.5">
      <c r="A308" s="6" t="s">
        <v>579</v>
      </c>
      <c r="B308" s="94" t="s">
        <v>95</v>
      </c>
      <c r="C308" s="91" t="s">
        <v>634</v>
      </c>
      <c r="D308" s="91" t="s">
        <v>590</v>
      </c>
      <c r="E308" s="91" t="s">
        <v>663</v>
      </c>
      <c r="F308" s="186">
        <v>240</v>
      </c>
      <c r="G308" s="153">
        <f>'приложение 5'!H223</f>
        <v>0</v>
      </c>
    </row>
    <row r="309" spans="1:7" s="248" customFormat="1" ht="44.25" customHeight="1">
      <c r="A309" s="15" t="s">
        <v>459</v>
      </c>
      <c r="B309" s="283" t="s">
        <v>460</v>
      </c>
      <c r="C309" s="118"/>
      <c r="D309" s="118"/>
      <c r="E309" s="118"/>
      <c r="F309" s="188"/>
      <c r="G309" s="189">
        <f>G310+G313</f>
        <v>1334</v>
      </c>
    </row>
    <row r="310" spans="1:7" s="248" customFormat="1" ht="37.5" customHeight="1">
      <c r="A310" s="6" t="s">
        <v>468</v>
      </c>
      <c r="B310" s="33" t="s">
        <v>471</v>
      </c>
      <c r="C310" s="91" t="s">
        <v>634</v>
      </c>
      <c r="D310" s="91"/>
      <c r="E310" s="91"/>
      <c r="F310" s="186"/>
      <c r="G310" s="153">
        <f>G311</f>
        <v>664.8</v>
      </c>
    </row>
    <row r="311" spans="1:7" s="248" customFormat="1" ht="63.75">
      <c r="A311" s="6" t="s">
        <v>458</v>
      </c>
      <c r="B311" s="33" t="s">
        <v>470</v>
      </c>
      <c r="C311" s="91" t="s">
        <v>634</v>
      </c>
      <c r="D311" s="91" t="s">
        <v>593</v>
      </c>
      <c r="E311" s="91" t="s">
        <v>592</v>
      </c>
      <c r="F311" s="186"/>
      <c r="G311" s="153">
        <f>G312</f>
        <v>664.8</v>
      </c>
    </row>
    <row r="312" spans="1:7" s="248" customFormat="1" ht="25.5">
      <c r="A312" s="6" t="s">
        <v>579</v>
      </c>
      <c r="B312" s="33" t="s">
        <v>470</v>
      </c>
      <c r="C312" s="91" t="s">
        <v>634</v>
      </c>
      <c r="D312" s="91" t="s">
        <v>593</v>
      </c>
      <c r="E312" s="91" t="s">
        <v>592</v>
      </c>
      <c r="F312" s="186">
        <v>240</v>
      </c>
      <c r="G312" s="153">
        <f>'приложение 5'!H279</f>
        <v>664.8</v>
      </c>
    </row>
    <row r="313" spans="1:7" s="248" customFormat="1" ht="25.5">
      <c r="A313" s="6" t="s">
        <v>469</v>
      </c>
      <c r="B313" s="33" t="s">
        <v>472</v>
      </c>
      <c r="C313" s="91" t="s">
        <v>634</v>
      </c>
      <c r="D313" s="91"/>
      <c r="E313" s="91"/>
      <c r="F313" s="186"/>
      <c r="G313" s="153">
        <f>G314</f>
        <v>669.2</v>
      </c>
    </row>
    <row r="314" spans="1:7" s="248" customFormat="1" ht="63.75">
      <c r="A314" s="6" t="s">
        <v>458</v>
      </c>
      <c r="B314" s="33" t="s">
        <v>473</v>
      </c>
      <c r="C314" s="91" t="s">
        <v>634</v>
      </c>
      <c r="D314" s="91" t="s">
        <v>593</v>
      </c>
      <c r="E314" s="91" t="s">
        <v>592</v>
      </c>
      <c r="F314" s="186"/>
      <c r="G314" s="153">
        <f>G315</f>
        <v>669.2</v>
      </c>
    </row>
    <row r="315" spans="1:7" s="248" customFormat="1" ht="25.5">
      <c r="A315" s="6" t="s">
        <v>579</v>
      </c>
      <c r="B315" s="33" t="s">
        <v>473</v>
      </c>
      <c r="C315" s="91" t="s">
        <v>634</v>
      </c>
      <c r="D315" s="91" t="s">
        <v>593</v>
      </c>
      <c r="E315" s="91" t="s">
        <v>592</v>
      </c>
      <c r="F315" s="186">
        <v>240</v>
      </c>
      <c r="G315" s="153">
        <f>'приложение 5'!H282</f>
        <v>669.2</v>
      </c>
    </row>
    <row r="316" spans="1:7" s="116" customFormat="1" ht="51">
      <c r="A316" s="15" t="s">
        <v>100</v>
      </c>
      <c r="B316" s="92" t="s">
        <v>101</v>
      </c>
      <c r="C316" s="118" t="s">
        <v>634</v>
      </c>
      <c r="D316" s="118"/>
      <c r="E316" s="118"/>
      <c r="F316" s="188"/>
      <c r="G316" s="189">
        <f>G317</f>
        <v>0</v>
      </c>
    </row>
    <row r="317" spans="1:7" s="116" customFormat="1" ht="25.5">
      <c r="A317" s="9" t="s">
        <v>143</v>
      </c>
      <c r="B317" s="94" t="s">
        <v>101</v>
      </c>
      <c r="C317" s="91"/>
      <c r="D317" s="91"/>
      <c r="E317" s="91"/>
      <c r="F317" s="186"/>
      <c r="G317" s="153">
        <f>G318</f>
        <v>0</v>
      </c>
    </row>
    <row r="318" spans="1:7" s="116" customFormat="1" ht="25.5">
      <c r="A318" s="9" t="s">
        <v>617</v>
      </c>
      <c r="B318" s="129" t="s">
        <v>102</v>
      </c>
      <c r="C318" s="91" t="s">
        <v>634</v>
      </c>
      <c r="D318" s="91" t="s">
        <v>603</v>
      </c>
      <c r="E318" s="91" t="s">
        <v>593</v>
      </c>
      <c r="F318" s="186"/>
      <c r="G318" s="153">
        <f>G319</f>
        <v>0</v>
      </c>
    </row>
    <row r="319" spans="1:7" s="116" customFormat="1" ht="25.5">
      <c r="A319" s="6" t="s">
        <v>579</v>
      </c>
      <c r="B319" s="129" t="s">
        <v>102</v>
      </c>
      <c r="C319" s="91" t="s">
        <v>634</v>
      </c>
      <c r="D319" s="91" t="s">
        <v>603</v>
      </c>
      <c r="E319" s="91" t="s">
        <v>593</v>
      </c>
      <c r="F319" s="186">
        <v>240</v>
      </c>
      <c r="G319" s="153">
        <f>'приложение 5'!H250</f>
        <v>0</v>
      </c>
    </row>
    <row r="320" spans="1:7" s="116" customFormat="1" ht="40.5" customHeight="1">
      <c r="A320" s="263" t="s">
        <v>304</v>
      </c>
      <c r="B320" s="273" t="s">
        <v>305</v>
      </c>
      <c r="C320" s="118" t="s">
        <v>634</v>
      </c>
      <c r="D320" s="91"/>
      <c r="E320" s="91"/>
      <c r="F320" s="186"/>
      <c r="G320" s="189">
        <f>G321+G324+G326+G329+G331+G333</f>
        <v>23135.3</v>
      </c>
    </row>
    <row r="321" spans="1:7" s="116" customFormat="1" ht="30" customHeight="1">
      <c r="A321" s="9" t="s">
        <v>347</v>
      </c>
      <c r="B321" s="127" t="s">
        <v>306</v>
      </c>
      <c r="C321" s="91" t="s">
        <v>634</v>
      </c>
      <c r="D321" s="91" t="s">
        <v>590</v>
      </c>
      <c r="E321" s="91" t="s">
        <v>603</v>
      </c>
      <c r="F321" s="186"/>
      <c r="G321" s="153">
        <f>G322+G323</f>
        <v>2035</v>
      </c>
    </row>
    <row r="322" spans="1:7" s="116" customFormat="1" ht="31.5" customHeight="1">
      <c r="A322" s="6" t="s">
        <v>579</v>
      </c>
      <c r="B322" s="127" t="s">
        <v>306</v>
      </c>
      <c r="C322" s="91" t="s">
        <v>634</v>
      </c>
      <c r="D322" s="91" t="s">
        <v>590</v>
      </c>
      <c r="E322" s="91" t="s">
        <v>603</v>
      </c>
      <c r="F322" s="186">
        <v>240</v>
      </c>
      <c r="G322" s="153">
        <f>'приложение 5'!H148</f>
        <v>1945</v>
      </c>
    </row>
    <row r="323" spans="1:7" s="116" customFormat="1" ht="19.5" customHeight="1">
      <c r="A323" s="6" t="s">
        <v>5</v>
      </c>
      <c r="B323" s="127" t="s">
        <v>306</v>
      </c>
      <c r="C323" s="91" t="s">
        <v>634</v>
      </c>
      <c r="D323" s="91" t="s">
        <v>590</v>
      </c>
      <c r="E323" s="91" t="s">
        <v>603</v>
      </c>
      <c r="F323" s="186">
        <v>850</v>
      </c>
      <c r="G323" s="153">
        <f>'приложение 5'!H149</f>
        <v>90</v>
      </c>
    </row>
    <row r="324" spans="1:7" s="116" customFormat="1" ht="36" customHeight="1">
      <c r="A324" s="9" t="s">
        <v>348</v>
      </c>
      <c r="B324" s="127" t="s">
        <v>307</v>
      </c>
      <c r="C324" s="91" t="s">
        <v>634</v>
      </c>
      <c r="D324" s="91" t="s">
        <v>590</v>
      </c>
      <c r="E324" s="91" t="s">
        <v>603</v>
      </c>
      <c r="F324" s="186"/>
      <c r="G324" s="153">
        <f>G325</f>
        <v>16639.6</v>
      </c>
    </row>
    <row r="325" spans="1:7" s="116" customFormat="1" ht="37.5" customHeight="1">
      <c r="A325" s="6" t="s">
        <v>582</v>
      </c>
      <c r="B325" s="127" t="s">
        <v>307</v>
      </c>
      <c r="C325" s="91" t="s">
        <v>634</v>
      </c>
      <c r="D325" s="91" t="s">
        <v>590</v>
      </c>
      <c r="E325" s="91" t="s">
        <v>603</v>
      </c>
      <c r="F325" s="186">
        <v>120</v>
      </c>
      <c r="G325" s="153">
        <f>'приложение 5'!H151</f>
        <v>16639.6</v>
      </c>
    </row>
    <row r="326" spans="1:7" s="116" customFormat="1" ht="80.25" customHeight="1">
      <c r="A326" s="50" t="s">
        <v>90</v>
      </c>
      <c r="B326" s="33" t="s">
        <v>364</v>
      </c>
      <c r="C326" s="91" t="s">
        <v>634</v>
      </c>
      <c r="D326" s="91" t="s">
        <v>590</v>
      </c>
      <c r="E326" s="91" t="s">
        <v>603</v>
      </c>
      <c r="F326" s="186"/>
      <c r="G326" s="153">
        <f>G327+G328</f>
        <v>333</v>
      </c>
    </row>
    <row r="327" spans="1:7" s="116" customFormat="1" ht="29.25" customHeight="1">
      <c r="A327" s="6" t="s">
        <v>582</v>
      </c>
      <c r="B327" s="33" t="s">
        <v>364</v>
      </c>
      <c r="C327" s="91" t="s">
        <v>634</v>
      </c>
      <c r="D327" s="91" t="s">
        <v>590</v>
      </c>
      <c r="E327" s="91" t="s">
        <v>603</v>
      </c>
      <c r="F327" s="186">
        <v>120</v>
      </c>
      <c r="G327" s="153">
        <f>'приложение 5'!H153</f>
        <v>292.5</v>
      </c>
    </row>
    <row r="328" spans="1:7" s="116" customFormat="1" ht="33" customHeight="1">
      <c r="A328" s="6" t="s">
        <v>579</v>
      </c>
      <c r="B328" s="33" t="s">
        <v>364</v>
      </c>
      <c r="C328" s="91" t="s">
        <v>634</v>
      </c>
      <c r="D328" s="91" t="s">
        <v>590</v>
      </c>
      <c r="E328" s="91" t="s">
        <v>603</v>
      </c>
      <c r="F328" s="186">
        <v>240</v>
      </c>
      <c r="G328" s="153">
        <f>'приложение 5'!H154</f>
        <v>40.5</v>
      </c>
    </row>
    <row r="329" spans="1:7" s="116" customFormat="1" ht="75" customHeight="1">
      <c r="A329" s="50" t="s">
        <v>350</v>
      </c>
      <c r="B329" s="33" t="s">
        <v>365</v>
      </c>
      <c r="C329" s="91" t="s">
        <v>634</v>
      </c>
      <c r="D329" s="91" t="s">
        <v>590</v>
      </c>
      <c r="E329" s="91" t="s">
        <v>603</v>
      </c>
      <c r="F329" s="186"/>
      <c r="G329" s="268">
        <f>G330</f>
        <v>34.4</v>
      </c>
    </row>
    <row r="330" spans="1:7" s="116" customFormat="1" ht="29.25" customHeight="1">
      <c r="A330" s="6" t="s">
        <v>582</v>
      </c>
      <c r="B330" s="33" t="s">
        <v>365</v>
      </c>
      <c r="C330" s="91" t="s">
        <v>634</v>
      </c>
      <c r="D330" s="91" t="s">
        <v>590</v>
      </c>
      <c r="E330" s="91" t="s">
        <v>603</v>
      </c>
      <c r="F330" s="186">
        <v>120</v>
      </c>
      <c r="G330" s="153">
        <f>'приложение 5'!H156</f>
        <v>34.4</v>
      </c>
    </row>
    <row r="331" spans="1:7" s="116" customFormat="1" ht="49.5" customHeight="1">
      <c r="A331" s="6" t="s">
        <v>453</v>
      </c>
      <c r="B331" s="60" t="s">
        <v>454</v>
      </c>
      <c r="C331" s="91" t="s">
        <v>634</v>
      </c>
      <c r="D331" s="91" t="s">
        <v>590</v>
      </c>
      <c r="E331" s="91" t="s">
        <v>603</v>
      </c>
      <c r="F331" s="186"/>
      <c r="G331" s="186">
        <f>G332</f>
        <v>93.3</v>
      </c>
    </row>
    <row r="332" spans="1:7" s="116" customFormat="1" ht="31.5" customHeight="1">
      <c r="A332" s="6" t="s">
        <v>579</v>
      </c>
      <c r="B332" s="60" t="s">
        <v>454</v>
      </c>
      <c r="C332" s="91" t="s">
        <v>634</v>
      </c>
      <c r="D332" s="91" t="s">
        <v>590</v>
      </c>
      <c r="E332" s="91" t="s">
        <v>603</v>
      </c>
      <c r="F332" s="186">
        <v>240</v>
      </c>
      <c r="G332" s="186">
        <f>'приложение 5'!H158</f>
        <v>93.3</v>
      </c>
    </row>
    <row r="333" spans="1:7" s="116" customFormat="1" ht="27.75" customHeight="1">
      <c r="A333" s="6" t="s">
        <v>275</v>
      </c>
      <c r="B333" s="31" t="s">
        <v>474</v>
      </c>
      <c r="C333" s="38" t="s">
        <v>634</v>
      </c>
      <c r="D333" s="34" t="s">
        <v>602</v>
      </c>
      <c r="E333" s="38" t="s">
        <v>605</v>
      </c>
      <c r="F333" s="186"/>
      <c r="G333" s="186">
        <f>G334</f>
        <v>4000</v>
      </c>
    </row>
    <row r="334" spans="1:7" s="116" customFormat="1" ht="27" customHeight="1">
      <c r="A334" s="6" t="s">
        <v>10</v>
      </c>
      <c r="B334" s="31" t="s">
        <v>474</v>
      </c>
      <c r="C334" s="38" t="s">
        <v>634</v>
      </c>
      <c r="D334" s="34" t="s">
        <v>602</v>
      </c>
      <c r="E334" s="38" t="s">
        <v>605</v>
      </c>
      <c r="F334" s="186">
        <v>240</v>
      </c>
      <c r="G334" s="186">
        <f>'приложение 5'!H306</f>
        <v>4000</v>
      </c>
    </row>
    <row r="335" spans="1:7" s="116" customFormat="1" ht="12.75">
      <c r="A335" s="264"/>
      <c r="B335" s="265"/>
      <c r="C335" s="266"/>
      <c r="D335" s="266"/>
      <c r="E335" s="266"/>
      <c r="F335" s="267"/>
      <c r="G335" s="268"/>
    </row>
    <row r="336" spans="1:7" ht="12.75">
      <c r="A336" s="269" t="s">
        <v>153</v>
      </c>
      <c r="G336" s="270">
        <f>G18+G70+G101+G130+G148+G171+G184+G206+G219+G240+G243+G255+G266+G278+G296+G316+G165+G320+G309</f>
        <v>423739.9</v>
      </c>
    </row>
    <row r="338" ht="12.75">
      <c r="G338" s="287">
        <f>G336/'приложение 5'!H583</f>
        <v>0.902543048868413</v>
      </c>
    </row>
  </sheetData>
  <sheetProtection/>
  <mergeCells count="12">
    <mergeCell ref="B11:F11"/>
    <mergeCell ref="B12:F12"/>
    <mergeCell ref="B7:F7"/>
    <mergeCell ref="A13:G14"/>
    <mergeCell ref="C9:F9"/>
    <mergeCell ref="B10:F10"/>
    <mergeCell ref="B5:F5"/>
    <mergeCell ref="B6:F6"/>
    <mergeCell ref="C1:F1"/>
    <mergeCell ref="B2:F2"/>
    <mergeCell ref="B3:F3"/>
    <mergeCell ref="C4:F4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58" r:id="rId1"/>
  <rowBreaks count="5" manualBreakCount="5">
    <brk id="100" max="6" man="1"/>
    <brk id="205" max="6" man="1"/>
    <brk id="237" max="6" man="1"/>
    <brk id="273" max="6" man="1"/>
    <brk id="290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2018-11-29T06:54:54Z</cp:lastPrinted>
  <dcterms:created xsi:type="dcterms:W3CDTF">1999-09-09T12:43:32Z</dcterms:created>
  <dcterms:modified xsi:type="dcterms:W3CDTF">2018-12-03T12:42:48Z</dcterms:modified>
  <cp:category/>
  <cp:version/>
  <cp:contentType/>
  <cp:contentStatus/>
</cp:coreProperties>
</file>