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9 мес" sheetId="1" r:id="rId1"/>
  </sheets>
  <definedNames/>
  <calcPr fullCalcOnLoad="1"/>
</workbook>
</file>

<file path=xl/sharedStrings.xml><?xml version="1.0" encoding="utf-8"?>
<sst xmlns="http://schemas.openxmlformats.org/spreadsheetml/2006/main" count="221" uniqueCount="188">
  <si>
    <t>Налог на имущество физических лиц</t>
  </si>
  <si>
    <t>000 1 06 06000 00 0000 110</t>
  </si>
  <si>
    <t xml:space="preserve">Земельный налог 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</si>
  <si>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</si>
  <si>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</si>
  <si>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</si>
  <si>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</si>
  <si>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000 1 11 07000  00 0000 120</t>
  </si>
  <si>
    <t>Платежи от государственных и муниципальных унитарных предприятий</t>
  </si>
  <si>
    <t>000 1 11 09000 00 0000 120</t>
  </si>
  <si>
    <t>000 1 13 00000 00 0000 000</t>
  </si>
  <si>
    <t>000 1 14 00000 00 0000 000</t>
  </si>
  <si>
    <t>ДОХОДЫ ОТ ПРОДАЖИ МАТЕРИАЛЬНЫХ И НЕМАТЕРИАЛЬНЫХ АКТИВОВ</t>
  </si>
  <si>
    <t>000 1 14 06000 00 0000 430</t>
  </si>
  <si>
    <t>000 1 16 00000 00 0000 000</t>
  </si>
  <si>
    <t>ШТРАФЫ, САНКЦИИ, ВОЗМЕЩЕНИЕ УЩЕРБА</t>
  </si>
  <si>
    <t>000 2 00 00000 00 0000 000</t>
  </si>
  <si>
    <t xml:space="preserve">  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</si>
  <si>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</si>
  <si>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</si>
  <si>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Прочие субсидии</t>
  </si>
  <si>
    <t>Иные межбюджетные трансферты</t>
  </si>
  <si>
    <t>000 2 07 00000 00 0000 000</t>
  </si>
  <si>
    <t>000 2 08 00000 00 0000 000</t>
  </si>
  <si>
    <t>000 2 08 05000 10 0000 180</t>
  </si>
  <si>
    <t>993 2 08 05000 10 0000 180</t>
  </si>
  <si>
    <t>000 2 18 00000 00 0000 000</t>
  </si>
  <si>
    <t>ВСЕГО ДОХОДОВ :</t>
  </si>
  <si>
    <t>% вып. мес. Плана</t>
  </si>
  <si>
    <t xml:space="preserve">План на 1.04.2014 </t>
  </si>
  <si>
    <t>Отклонение к плану на 1.04.2014</t>
  </si>
  <si>
    <t>% вып годового плана на 1.04.  2014</t>
  </si>
  <si>
    <t>План март 2014 (кассовый план)</t>
  </si>
  <si>
    <t>Факт март 2014 (кассовый план)</t>
  </si>
  <si>
    <t xml:space="preserve">995 1 11 05035 13 0000 120  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</si>
  <si>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</si>
  <si>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</si>
  <si>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</si>
  <si>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Код бюджетной классификации</t>
  </si>
  <si>
    <t xml:space="preserve">Наименование налога ( сбора) 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</si>
  <si>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</si>
  <si>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</si>
  <si>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</si>
  <si>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</si>
  <si>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</si>
  <si>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</si>
  <si>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</si>
  <si>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</si>
  <si>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</si>
  <si>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</si>
  <si>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</si>
  <si>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</si>
  <si>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</si>
  <si>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</si>
  <si>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</si>
  <si>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</si>
  <si>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000 1 06 01000 00 0000 110</t>
  </si>
  <si>
    <t>% исполнения к плану года</t>
  </si>
  <si>
    <t>000 1 11 05030 13 0000 120</t>
  </si>
  <si>
    <t>Прочие безвозмездные поступления в бюджеты городских поселений</t>
  </si>
  <si>
    <t>ДОХОДЫ ОТ ОКАЗАНИЯ ПЛАТНЫХ УСЛУГ (РАБОТ) И КОМПЕНСАЦИИ ЗАТРАТ ГОСУДАРСТВА</t>
  </si>
  <si>
    <t xml:space="preserve">Доходы от продажи земельных участков, находящихся в государственной и муниципальной собственности </t>
  </si>
  <si>
    <t>Прочие субсидии бюджетам городских поселений</t>
  </si>
  <si>
    <t>Субвенция местным  бюджетам  на выполнение передаваемых полномочий субъектов Российской Федерации</t>
  </si>
  <si>
    <t>Прочие межбюджетные трансферты, передаваемые бюджетам городских поселений</t>
  </si>
  <si>
    <t>Поступления от денежных пожертвований, предоставляемых негосударственными организациями получателям средств бюджетов городских поселений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</si>
  <si>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</si>
  <si>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000 2 02 30000 00 0000 000</t>
  </si>
  <si>
    <t xml:space="preserve">Субвенции бюджетам бюджетной системы Российской Федерации </t>
  </si>
  <si>
    <t>000 2 02 40000 00 0000 000</t>
  </si>
  <si>
    <t>Субсидии бюджетам городских поселений на софинансирование инвестиционных программ и проектов развития общественной инфраструктуры муниципальных образований городских и сельских поселений Кировской области</t>
  </si>
  <si>
    <t>000 2 04 00000 00 0000 000</t>
  </si>
  <si>
    <t>ПРОЧИЕ БЕЗВОЗМЕЗДНЫЕ ПОСТУПЛЕНИЯ ОТ НЕГОСУДАРСТВЕННЫХ ОРГАНИЗАЦИЙ</t>
  </si>
  <si>
    <t>Безвозмездные поступления от негосударственных организаций  в бюджеты городских поселений</t>
  </si>
  <si>
    <t>ПРОЧИЕ БЕЗВОЗМЕЗДНЫЕ ПОСТУПЛЕНИЯ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</si>
  <si>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муниципальных бюджетных и автономных учреждений, а также имущества государственных и муниципальных унитарных предприятий</t>
  </si>
  <si>
    <t>Перечисления для осуществления возврата  (зачета) излишне уплаченных или  излишне  взысканных  сумм налогов, сборов и иных  платежей,  а  также  сумм процентов за несвоевременное осуществление такого возврата  и  процентов,  начисленных  на  излишне взыск</t>
  </si>
  <si>
    <t>Перечисления из  бюджетов  поселений  (в  бюджеты поселений) для  осуществления  возврата  (зачета) излишне уплаченных или  излишне  взысканных  сумм налогов, сборов и иных  платежей,  а  также  сумм процентов за несвоевременное осуществление такого возвр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</si>
  <si>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</si>
  <si>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</si>
  <si>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</si>
  <si>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000 2 02 20000 00 0000 150</t>
  </si>
  <si>
    <t>000 2 02 25555 00 0000 150</t>
  </si>
  <si>
    <t>983 2 02 25555 13 0000 150</t>
  </si>
  <si>
    <t>000 2 02 29999 00 0000 150</t>
  </si>
  <si>
    <t>983 2 02 29999 13 0000 150</t>
  </si>
  <si>
    <t>983 2 02 29999 13 0105 150</t>
  </si>
  <si>
    <t>983 2 02 30024 13 7000 150</t>
  </si>
  <si>
    <t>000 2 02 49999 00 0000 150</t>
  </si>
  <si>
    <t>983 2 02 49999 13 0000 150</t>
  </si>
  <si>
    <t>983 2 02 49999 13 0106 150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</si>
  <si>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</si>
  <si>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983 2 18 60010 13 0000 150</t>
  </si>
  <si>
    <t>Приложение №1 к отчету</t>
  </si>
  <si>
    <t>Уточненный план на 2020 год (тыс.руб.)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</si>
  <si>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</si>
  <si>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</si>
  <si>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000 2 02 25243 00 0000 150</t>
  </si>
  <si>
    <t>000 2 02 25243 13 0000 150</t>
  </si>
  <si>
    <t>983 2 02 25243 13 0000 150</t>
  </si>
  <si>
    <t>Субсидии бюджетам городских поселений на строительство и реконструкцию (модернизацию) объектов питьевого водоснабжения</t>
  </si>
  <si>
    <t>Субсидии бюджетам на строительство и реконструкцию (модернизацию) объектов питьевого водоснабжения</t>
  </si>
  <si>
    <t>Субсидии бюджетам бюджетной системы Российской Федерации (межбюджетные субсидии)</t>
  </si>
  <si>
    <t>000 2 02 25527 00 0000 150</t>
  </si>
  <si>
    <t>000 2 02 25527 13 0000 150</t>
  </si>
  <si>
    <t xml:space="preserve">983 2 02 25527 13 0000 150
</t>
  </si>
  <si>
    <t>Субсидии бюджетам на государственную поддержку малого и среднего предпринимательства в субъектах Российской Федерации</t>
  </si>
  <si>
    <t>Субсидии бюджетам городских поселений на государственную поддержку малого и среднего предпринимательства в субъектах Российской Федерации</t>
  </si>
  <si>
    <t>Субсидии бюджетам городских поселений на обеспечение комплексного развития сельских территорий</t>
  </si>
  <si>
    <t>000 2 02 25576 00 0000 150</t>
  </si>
  <si>
    <t>Субсидии бюджетам на обеспечение комплексного развития сельских территорий</t>
  </si>
  <si>
    <t>000 2 02 25576 13 0000 150</t>
  </si>
  <si>
    <t>983 2 02 25576 13 0000 150</t>
  </si>
  <si>
    <t>000 1 13 02000 00 0000 130</t>
  </si>
  <si>
    <t>000 2 02 25555 13 0000 150</t>
  </si>
  <si>
    <t>Субсидии бюджетам на реализацию программ формирования современной городской среды</t>
  </si>
  <si>
    <t>Субсидии бюджетам городских поселений на реализацию программ формирования современной городской среды</t>
  </si>
  <si>
    <t>000 2 02 29999 13 0000 150</t>
  </si>
  <si>
    <t>Прочие субсидии бюджетам городских поселений (Субсидии бюджетам городских поселений на реализацию государственной программы "Охрана окружающей среды, воспроизводство и использование природных ресурсов")</t>
  </si>
  <si>
    <t>Прочие субсидии бюджетам городских поселений (Субсидии бюджетам городских поселений на подготовку сведений о границах территориальных зон)</t>
  </si>
  <si>
    <t>983 2 02 29999 13 0319 150</t>
  </si>
  <si>
    <t>983 2 02 29999 13 0313 150</t>
  </si>
  <si>
    <t>983 2 02 29999 13 0314 150</t>
  </si>
  <si>
    <t>983 2 02 29999 13 0318 150</t>
  </si>
  <si>
    <r>
      <t>Прочие субсидии бюджетам городских поселений (Субсидии бюджетам городских поселений на обеспечение мер по поддержке перевозчиков, осуществляющих регулярные перевозки пассажиров и багажа автомобильным транспортом и (или) городским наземным электрическим транспортом</t>
    </r>
    <r>
      <rPr>
        <sz val="12"/>
        <rFont val="Times New Roman"/>
        <family val="1"/>
      </rPr>
      <t>)</t>
    </r>
  </si>
  <si>
    <t>000 2 02 30024 00 7000 150</t>
  </si>
  <si>
    <t>000 2 02 30024 13 7000 150</t>
  </si>
  <si>
    <t>Субвенции бюджетам поселений на выполнение передаваемых полномочий субъектов Российской Федерации по созданию и деятельности в муниципальных образованиях административной (ых) комиссии(ий)  по рассмотрению дел об административных правонарушениях</t>
  </si>
  <si>
    <t>000 2 02 45424 00 0000 150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</si>
  <si>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</si>
  <si>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983 2 02 45424 13 0000 150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</si>
  <si>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</si>
  <si>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Прочие межбюджетные трансферты, передаваемые бюджетам </t>
  </si>
  <si>
    <t>000 2 02 49999 13 0000 150</t>
  </si>
  <si>
    <t>983 2 02 49999 13 0006 150</t>
  </si>
  <si>
    <t>Прочие межбюджетные трансферты, передаваемые бюджетам городских поселений (Прочие межбюджетные трансферты, передаваемые бюджетам городских поселений в виде грантов на реализацию проекта «Народный бюджет»)</t>
  </si>
  <si>
    <t>983 2 02 49999 13 0008 150</t>
  </si>
  <si>
    <t>Прочие межбюджетные трансферты передаваемые бюджетам городских поселений  (Прочие межбюджетные трансферты, передаваемые бюджетам городских поселений на содержание автомобильных дорог общего пользования местного значения в части выполнения мероприятий по обеспечению безопасности дорожного движения)</t>
  </si>
  <si>
    <t>Прочие межбюджетные трансферты передаваемые бюджетам городских поселений (Прочие межбюджетные трансферты на стимулирование органов местного самоуправления по увеличению поступлений доходов в бюджет)</t>
  </si>
  <si>
    <t>000 2 04 05000 13 0000 150</t>
  </si>
  <si>
    <t>983 2 04 05020 13 0000 150</t>
  </si>
  <si>
    <t>000 2 07 05000 13 0000 150</t>
  </si>
  <si>
    <t>000 2 07 05020 13 0000 150</t>
  </si>
  <si>
    <t>983 2 07 05020 13 0000 150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</si>
  <si>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</si>
  <si>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</si>
  <si>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</si>
  <si>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000 2 18 60010 13 0000 150</t>
  </si>
  <si>
    <t>000 1 14 02000 00 0000 410</t>
  </si>
  <si>
    <t>182 1 01 02000 01 0000 110</t>
  </si>
  <si>
    <t>100 1 03 02000 01 0000 110</t>
  </si>
  <si>
    <t>182 1 05 03000 01 0000 110</t>
  </si>
  <si>
    <t>182 1 06 01000 00 0000 110</t>
  </si>
  <si>
    <t>182 1 06 06000 00 0000 110</t>
  </si>
  <si>
    <t>995 1 11 07000  00 0000 120</t>
  </si>
  <si>
    <t>919 1 11 05000 00 0000 120</t>
  </si>
  <si>
    <t>995 1 11 05000 00 0000 120</t>
  </si>
  <si>
    <t>995 1 11 09000 00 0000 120</t>
  </si>
  <si>
    <t>983 1 13 02000 00 0000 130</t>
  </si>
  <si>
    <t>Прочие доходы от компенсации затрат государства</t>
  </si>
  <si>
    <t>995 1 13 02000 00 0000 130</t>
  </si>
  <si>
    <t>995 1 14 02000 00 0000 410</t>
  </si>
  <si>
    <t>919 1 14 06000 00 0000 430</t>
  </si>
  <si>
    <t>983 1 16 02000 02 0000 140</t>
  </si>
  <si>
    <t>983 1 16 07000 13 0000 140</t>
  </si>
  <si>
    <t>000 1 16 07000 13 0000 140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</si>
  <si>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</si>
  <si>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Прочие субсидии бюджетам городских поселений (Субсидии бюджетам городских поселений на создание мест (площадок) накопления твердых коммунальных отходов)</t>
  </si>
  <si>
    <t>000 2 02 45390 00 0000 150</t>
  </si>
  <si>
    <t>Межбюджетные трансферты передаваемые бюджетам на  финансовое обеспечение дорожной деятельности</t>
  </si>
  <si>
    <t>983 2 02 45390 13 0000 150</t>
  </si>
  <si>
    <t>Межбюджетные трансферты, передаваемые бюджетам городских поселений на финансовое обеспечение дорожной деятельности</t>
  </si>
  <si>
    <t>Объем поступления доходов бюджета муниципального образования Омутнинское городское поселение Омутнинского района Кировской области за 9 месяцев 2020 года</t>
  </si>
  <si>
    <t>Исполнение за 9 месяцев 2020 (тыс.руб)</t>
  </si>
  <si>
    <t>995 1 14 03000 00 0000 440</t>
  </si>
  <si>
    <t>Средства от распоряжения и реализации выморочного и иного имущества, обращенного в доходы городских поселений (в части реализации материальных запасов по указанному имуществу)</t>
  </si>
  <si>
    <t>000 1 14 03000 00 0000 440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</si>
  <si>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</si>
  <si>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</si>
  <si>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</si>
  <si>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</si>
  <si>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983 1 17 05000 00 0000 180</t>
  </si>
  <si>
    <t>Прочие межбюджетные трансферты, передаваемые бюджетам городских поселений  (Прочие межбюджетные трансферты, передаваемые бюджетам городских поселений на ремонт автомобильных дорог общего пользования местного значения</t>
  </si>
  <si>
    <t>983 2 02 49999 13 0010 150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</si>
  <si>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</si>
  <si>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</si>
  <si>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000 2 08 05000 13 0000 150</t>
  </si>
  <si>
    <t>983 2 08 05000 13 0000 150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</si>
</sst>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0"/>
    <numFmt numFmtId="167" formatCode="0.00_ ;[Red]\-0.00\ 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"/>
    <numFmt numFmtId="173" formatCode="0.00000"/>
  </numFmts>
  <fonts count="12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Fill="1" applyAlignment="1">
      <alignment vertical="distributed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distributed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/>
    </xf>
    <xf numFmtId="0" fontId="3" fillId="0" borderId="1" xfId="0" applyFont="1" applyFill="1" applyBorder="1" applyAlignment="1">
      <alignment vertical="distributed" wrapText="1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2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distributed" wrapText="1"/>
    </xf>
    <xf numFmtId="164" fontId="3" fillId="0" borderId="0" xfId="0" applyNumberFormat="1" applyFont="1" applyFill="1" applyAlignment="1">
      <alignment horizontal="center" vertical="center"/>
    </xf>
    <xf numFmtId="14" fontId="2" fillId="0" borderId="0" xfId="0" applyNumberFormat="1" applyFont="1" applyFill="1" applyAlignment="1">
      <alignment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wrapText="1"/>
    </xf>
    <xf numFmtId="164" fontId="3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wrapText="1"/>
    </xf>
    <xf numFmtId="165" fontId="3" fillId="0" borderId="0" xfId="0" applyNumberFormat="1" applyFont="1" applyFill="1" applyAlignment="1">
      <alignment horizontal="center" vertical="center"/>
    </xf>
    <xf numFmtId="2" fontId="2" fillId="0" borderId="1" xfId="0" applyNumberFormat="1" applyFont="1" applyFill="1" applyBorder="1" applyAlignment="1">
      <alignment vertical="distributed" wrapText="1"/>
    </xf>
    <xf numFmtId="2" fontId="3" fillId="0" borderId="0" xfId="0" applyNumberFormat="1" applyFont="1" applyFill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Alignment="1">
      <alignment/>
    </xf>
    <xf numFmtId="2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165" fontId="3" fillId="0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justify" vertical="top" wrapText="1"/>
    </xf>
    <xf numFmtId="0" fontId="5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65" fontId="6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/>
    </xf>
    <xf numFmtId="0" fontId="8" fillId="0" borderId="4" xfId="0" applyFont="1" applyBorder="1" applyAlignment="1">
      <alignment vertical="center" wrapText="1"/>
    </xf>
    <xf numFmtId="165" fontId="6" fillId="0" borderId="4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4" xfId="0" applyFont="1" applyBorder="1" applyAlignment="1">
      <alignment vertical="center" wrapText="1"/>
    </xf>
    <xf numFmtId="165" fontId="3" fillId="0" borderId="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6" fillId="0" borderId="1" xfId="0" applyFont="1" applyFill="1" applyBorder="1" applyAlignment="1">
      <alignment vertical="distributed" wrapText="1"/>
    </xf>
    <xf numFmtId="0" fontId="5" fillId="0" borderId="1" xfId="0" applyFont="1" applyBorder="1" applyAlignment="1">
      <alignment wrapText="1"/>
    </xf>
    <xf numFmtId="0" fontId="5" fillId="2" borderId="1" xfId="0" applyFont="1" applyFill="1" applyBorder="1" applyAlignment="1">
      <alignment/>
    </xf>
    <xf numFmtId="0" fontId="6" fillId="0" borderId="1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/>
    </xf>
    <xf numFmtId="0" fontId="7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/>
    </xf>
    <xf numFmtId="49" fontId="6" fillId="0" borderId="5" xfId="0" applyNumberFormat="1" applyFont="1" applyFill="1" applyBorder="1" applyAlignment="1" applyProtection="1">
      <alignment vertical="distributed" wrapText="1"/>
      <protection locked="0"/>
    </xf>
    <xf numFmtId="164" fontId="6" fillId="0" borderId="0" xfId="0" applyNumberFormat="1" applyFont="1" applyFill="1" applyAlignment="1">
      <alignment horizontal="center" vertical="center"/>
    </xf>
    <xf numFmtId="0" fontId="7" fillId="0" borderId="6" xfId="0" applyFont="1" applyFill="1" applyBorder="1" applyAlignment="1">
      <alignment/>
    </xf>
    <xf numFmtId="0" fontId="3" fillId="0" borderId="0" xfId="0" applyFont="1" applyAlignment="1">
      <alignment/>
    </xf>
    <xf numFmtId="2" fontId="3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/>
    </xf>
    <xf numFmtId="0" fontId="3" fillId="0" borderId="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6" fillId="0" borderId="6" xfId="0" applyFont="1" applyBorder="1" applyAlignment="1">
      <alignment vertical="center" wrapText="1"/>
    </xf>
    <xf numFmtId="165" fontId="6" fillId="0" borderId="6" xfId="0" applyNumberFormat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wrapText="1"/>
    </xf>
    <xf numFmtId="165" fontId="6" fillId="0" borderId="4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4" fillId="0" borderId="7" xfId="0" applyFont="1" applyFill="1" applyBorder="1" applyAlignment="1">
      <alignment horizontal="center" wrapText="1"/>
    </xf>
    <xf numFmtId="165" fontId="3" fillId="0" borderId="0" xfId="0" applyNumberFormat="1" applyFont="1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1"/>
  <sheetViews>
    <sheetView tabSelected="1" workbookViewId="0" topLeftCell="A98">
      <selection activeCell="I41" sqref="I41:I42"/>
    </sheetView>
  </sheetViews>
  <sheetFormatPr defaultColWidth="9.00390625" defaultRowHeight="12.75"/>
  <cols>
    <col min="1" max="1" width="20.625" style="3" customWidth="1"/>
    <col min="2" max="2" width="47.625" style="1" customWidth="1"/>
    <col min="3" max="3" width="11.00390625" style="31" customWidth="1"/>
    <col min="4" max="4" width="10.375" style="19" hidden="1" customWidth="1"/>
    <col min="5" max="5" width="9.375" style="19" hidden="1" customWidth="1"/>
    <col min="6" max="6" width="7.875" style="19" hidden="1" customWidth="1"/>
    <col min="7" max="7" width="9.25390625" style="19" hidden="1" customWidth="1"/>
    <col min="8" max="8" width="11.25390625" style="27" customWidth="1"/>
    <col min="9" max="9" width="9.00390625" style="29" customWidth="1"/>
    <col min="10" max="10" width="9.75390625" style="19" hidden="1" customWidth="1"/>
    <col min="11" max="11" width="7.875" style="19" hidden="1" customWidth="1"/>
    <col min="12" max="12" width="9.125" style="2" hidden="1" customWidth="1"/>
    <col min="13" max="16384" width="9.125" style="2" customWidth="1"/>
  </cols>
  <sheetData>
    <row r="1" spans="3:9" ht="12.75">
      <c r="C1" s="86" t="s">
        <v>93</v>
      </c>
      <c r="D1" s="86"/>
      <c r="E1" s="86"/>
      <c r="F1" s="86"/>
      <c r="G1" s="86"/>
      <c r="H1" s="86"/>
      <c r="I1" s="86"/>
    </row>
    <row r="2" spans="3:9" ht="12.75">
      <c r="C2" s="86"/>
      <c r="D2" s="86"/>
      <c r="E2" s="86"/>
      <c r="F2" s="86"/>
      <c r="G2" s="86"/>
      <c r="H2" s="86"/>
      <c r="I2" s="86"/>
    </row>
    <row r="3" spans="3:9" ht="12.75">
      <c r="C3" s="86"/>
      <c r="D3" s="86"/>
      <c r="E3" s="86"/>
      <c r="F3" s="86"/>
      <c r="G3" s="86"/>
      <c r="H3" s="86"/>
      <c r="I3" s="86"/>
    </row>
    <row r="4" spans="1:12" ht="31.5" customHeight="1">
      <c r="A4" s="85" t="s">
        <v>172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5" s="23" customFormat="1" ht="65.25" customHeight="1">
      <c r="A5" s="4" t="s">
        <v>38</v>
      </c>
      <c r="B5" s="5" t="s">
        <v>39</v>
      </c>
      <c r="C5" s="30" t="s">
        <v>94</v>
      </c>
      <c r="D5" s="6" t="s">
        <v>32</v>
      </c>
      <c r="E5" s="6" t="s">
        <v>33</v>
      </c>
      <c r="F5" s="21" t="s">
        <v>28</v>
      </c>
      <c r="G5" s="6" t="s">
        <v>29</v>
      </c>
      <c r="H5" s="30" t="s">
        <v>173</v>
      </c>
      <c r="I5" s="32" t="s">
        <v>57</v>
      </c>
      <c r="J5" s="24" t="s">
        <v>30</v>
      </c>
      <c r="K5" s="21" t="s">
        <v>31</v>
      </c>
      <c r="L5" s="24" t="s">
        <v>30</v>
      </c>
      <c r="O5" s="22"/>
    </row>
    <row r="6" spans="1:12" s="50" customFormat="1" ht="15.75" customHeight="1">
      <c r="A6" s="52" t="s">
        <v>40</v>
      </c>
      <c r="B6" s="63" t="s">
        <v>41</v>
      </c>
      <c r="C6" s="55">
        <f aca="true" t="shared" si="0" ref="C6:H6">C7+C10+C13+C16+C21+C34+C38+C45+C50</f>
        <v>69563.917</v>
      </c>
      <c r="D6" s="55" t="e">
        <f t="shared" si="0"/>
        <v>#REF!</v>
      </c>
      <c r="E6" s="55" t="e">
        <f t="shared" si="0"/>
        <v>#REF!</v>
      </c>
      <c r="F6" s="55" t="e">
        <f t="shared" si="0"/>
        <v>#DIV/0!</v>
      </c>
      <c r="G6" s="55" t="e">
        <f t="shared" si="0"/>
        <v>#REF!</v>
      </c>
      <c r="H6" s="55">
        <f t="shared" si="0"/>
        <v>48492.874710000004</v>
      </c>
      <c r="I6" s="48">
        <f aca="true" t="shared" si="1" ref="I6:I11">H6/C6*100</f>
        <v>69.70981048982622</v>
      </c>
      <c r="J6" s="48" t="e">
        <f aca="true" t="shared" si="2" ref="J6:J22">H6-G6</f>
        <v>#REF!</v>
      </c>
      <c r="K6" s="48">
        <f aca="true" t="shared" si="3" ref="K6:K22">H6/C6*100</f>
        <v>69.70981048982622</v>
      </c>
      <c r="L6" s="49">
        <f aca="true" t="shared" si="4" ref="L6:L22">C6-H6</f>
        <v>21071.042289999998</v>
      </c>
    </row>
    <row r="7" spans="1:12" s="50" customFormat="1" ht="15" customHeight="1">
      <c r="A7" s="52" t="s">
        <v>42</v>
      </c>
      <c r="B7" s="63" t="s">
        <v>43</v>
      </c>
      <c r="C7" s="55">
        <f>C8</f>
        <v>40800</v>
      </c>
      <c r="D7" s="48">
        <f>D8</f>
        <v>0</v>
      </c>
      <c r="E7" s="48">
        <f>E8</f>
        <v>0</v>
      </c>
      <c r="F7" s="48" t="e">
        <f>E7/D7*100</f>
        <v>#DIV/0!</v>
      </c>
      <c r="G7" s="55">
        <f>G8</f>
        <v>0</v>
      </c>
      <c r="H7" s="55">
        <f>H8</f>
        <v>30599.723</v>
      </c>
      <c r="I7" s="48">
        <f t="shared" si="1"/>
        <v>74.99932107843138</v>
      </c>
      <c r="J7" s="48">
        <f t="shared" si="2"/>
        <v>30599.723</v>
      </c>
      <c r="K7" s="48">
        <f t="shared" si="3"/>
        <v>74.99932107843138</v>
      </c>
      <c r="L7" s="49">
        <f t="shared" si="4"/>
        <v>10200.276999999998</v>
      </c>
    </row>
    <row r="8" spans="1:12" ht="15.75" customHeight="1">
      <c r="A8" s="7" t="s">
        <v>44</v>
      </c>
      <c r="B8" s="8" t="s">
        <v>45</v>
      </c>
      <c r="C8" s="9">
        <f>C9</f>
        <v>40800</v>
      </c>
      <c r="D8" s="9">
        <v>0</v>
      </c>
      <c r="E8" s="9">
        <v>0</v>
      </c>
      <c r="F8" s="9">
        <v>0</v>
      </c>
      <c r="G8" s="9">
        <v>0</v>
      </c>
      <c r="H8" s="9">
        <f>H9</f>
        <v>30599.723</v>
      </c>
      <c r="I8" s="11">
        <f t="shared" si="1"/>
        <v>74.99932107843138</v>
      </c>
      <c r="J8" s="11">
        <f t="shared" si="2"/>
        <v>30599.723</v>
      </c>
      <c r="K8" s="11">
        <f t="shared" si="3"/>
        <v>74.99932107843138</v>
      </c>
      <c r="L8" s="33">
        <f t="shared" si="4"/>
        <v>10200.276999999998</v>
      </c>
    </row>
    <row r="9" spans="1:12" ht="15.75" customHeight="1">
      <c r="A9" s="7" t="s">
        <v>149</v>
      </c>
      <c r="B9" s="8" t="s">
        <v>45</v>
      </c>
      <c r="C9" s="9">
        <v>40800</v>
      </c>
      <c r="D9" s="9">
        <v>0</v>
      </c>
      <c r="E9" s="9">
        <v>0</v>
      </c>
      <c r="F9" s="9">
        <v>0</v>
      </c>
      <c r="G9" s="9">
        <v>0</v>
      </c>
      <c r="H9" s="9">
        <v>30599.723</v>
      </c>
      <c r="I9" s="11">
        <f>H9/C9*100</f>
        <v>74.99932107843138</v>
      </c>
      <c r="J9" s="11">
        <f>H9-G9</f>
        <v>30599.723</v>
      </c>
      <c r="K9" s="11">
        <f>H9/C9*100</f>
        <v>74.99932107843138</v>
      </c>
      <c r="L9" s="33">
        <f>C9-H9</f>
        <v>10200.276999999998</v>
      </c>
    </row>
    <row r="10" spans="1:14" s="50" customFormat="1" ht="39" customHeight="1">
      <c r="A10" s="52" t="s">
        <v>46</v>
      </c>
      <c r="B10" s="66" t="s">
        <v>47</v>
      </c>
      <c r="C10" s="47">
        <f aca="true" t="shared" si="5" ref="C10:H11">C11</f>
        <v>3126.843</v>
      </c>
      <c r="D10" s="47">
        <f t="shared" si="5"/>
        <v>0</v>
      </c>
      <c r="E10" s="47">
        <f t="shared" si="5"/>
        <v>0</v>
      </c>
      <c r="F10" s="47">
        <f t="shared" si="5"/>
        <v>0</v>
      </c>
      <c r="G10" s="47">
        <f t="shared" si="5"/>
        <v>0</v>
      </c>
      <c r="H10" s="47">
        <f t="shared" si="5"/>
        <v>2062.8073</v>
      </c>
      <c r="I10" s="48">
        <f t="shared" si="1"/>
        <v>65.97092658633645</v>
      </c>
      <c r="J10" s="48">
        <f t="shared" si="2"/>
        <v>2062.8073</v>
      </c>
      <c r="K10" s="48">
        <f t="shared" si="3"/>
        <v>65.97092658633645</v>
      </c>
      <c r="L10" s="49">
        <f t="shared" si="4"/>
        <v>1064.0357</v>
      </c>
      <c r="M10" s="67"/>
      <c r="N10" s="67"/>
    </row>
    <row r="11" spans="1:14" ht="27.75" customHeight="1">
      <c r="A11" s="7" t="s">
        <v>48</v>
      </c>
      <c r="B11" s="12" t="s">
        <v>49</v>
      </c>
      <c r="C11" s="30">
        <f>C12</f>
        <v>3126.843</v>
      </c>
      <c r="D11" s="30">
        <f t="shared" si="5"/>
        <v>0</v>
      </c>
      <c r="E11" s="30">
        <f t="shared" si="5"/>
        <v>0</v>
      </c>
      <c r="F11" s="30">
        <f t="shared" si="5"/>
        <v>0</v>
      </c>
      <c r="G11" s="30">
        <f t="shared" si="5"/>
        <v>0</v>
      </c>
      <c r="H11" s="30">
        <f t="shared" si="5"/>
        <v>2062.8073</v>
      </c>
      <c r="I11" s="11">
        <f t="shared" si="1"/>
        <v>65.97092658633645</v>
      </c>
      <c r="J11" s="11">
        <f t="shared" si="2"/>
        <v>2062.8073</v>
      </c>
      <c r="K11" s="11">
        <f t="shared" si="3"/>
        <v>65.97092658633645</v>
      </c>
      <c r="L11" s="33">
        <f t="shared" si="4"/>
        <v>1064.0357</v>
      </c>
      <c r="M11" s="13"/>
      <c r="N11" s="13"/>
    </row>
    <row r="12" spans="1:14" ht="27.75" customHeight="1">
      <c r="A12" s="7" t="s">
        <v>150</v>
      </c>
      <c r="B12" s="12" t="s">
        <v>49</v>
      </c>
      <c r="C12" s="30">
        <v>3126.843</v>
      </c>
      <c r="D12" s="30">
        <v>0</v>
      </c>
      <c r="E12" s="30">
        <v>0</v>
      </c>
      <c r="F12" s="30">
        <v>0</v>
      </c>
      <c r="G12" s="30">
        <v>0</v>
      </c>
      <c r="H12" s="30">
        <v>2062.8073</v>
      </c>
      <c r="I12" s="11">
        <f>H12/C12*100</f>
        <v>65.97092658633645</v>
      </c>
      <c r="J12" s="11">
        <f>H12-G12</f>
        <v>2062.8073</v>
      </c>
      <c r="K12" s="11">
        <f>H12/C12*100</f>
        <v>65.97092658633645</v>
      </c>
      <c r="L12" s="33">
        <f>C12-H12</f>
        <v>1064.0357</v>
      </c>
      <c r="M12" s="13"/>
      <c r="N12" s="13"/>
    </row>
    <row r="13" spans="1:12" s="50" customFormat="1" ht="17.25" customHeight="1">
      <c r="A13" s="52" t="s">
        <v>50</v>
      </c>
      <c r="B13" s="63" t="s">
        <v>51</v>
      </c>
      <c r="C13" s="55">
        <f aca="true" t="shared" si="6" ref="C13:E14">C14</f>
        <v>75</v>
      </c>
      <c r="D13" s="48">
        <f t="shared" si="6"/>
        <v>0</v>
      </c>
      <c r="E13" s="48">
        <f t="shared" si="6"/>
        <v>0</v>
      </c>
      <c r="F13" s="48" t="e">
        <f>E13/D13*100</f>
        <v>#DIV/0!</v>
      </c>
      <c r="G13" s="48">
        <f>G14</f>
        <v>0</v>
      </c>
      <c r="H13" s="55">
        <f>H14</f>
        <v>-11.967</v>
      </c>
      <c r="I13" s="48"/>
      <c r="J13" s="48">
        <f t="shared" si="2"/>
        <v>-11.967</v>
      </c>
      <c r="K13" s="48">
        <f t="shared" si="3"/>
        <v>-15.956000000000001</v>
      </c>
      <c r="L13" s="49">
        <f t="shared" si="4"/>
        <v>86.967</v>
      </c>
    </row>
    <row r="14" spans="1:12" ht="16.5" customHeight="1">
      <c r="A14" s="7" t="s">
        <v>52</v>
      </c>
      <c r="B14" s="8" t="s">
        <v>53</v>
      </c>
      <c r="C14" s="9">
        <f t="shared" si="6"/>
        <v>75</v>
      </c>
      <c r="D14" s="9">
        <f t="shared" si="6"/>
        <v>0</v>
      </c>
      <c r="E14" s="9">
        <f t="shared" si="6"/>
        <v>0</v>
      </c>
      <c r="F14" s="9">
        <f>F15</f>
        <v>0</v>
      </c>
      <c r="G14" s="9">
        <f>G15</f>
        <v>0</v>
      </c>
      <c r="H14" s="9">
        <f>H15</f>
        <v>-11.967</v>
      </c>
      <c r="I14" s="11"/>
      <c r="J14" s="11">
        <f t="shared" si="2"/>
        <v>-11.967</v>
      </c>
      <c r="K14" s="11">
        <f t="shared" si="3"/>
        <v>-15.956000000000001</v>
      </c>
      <c r="L14" s="33">
        <f t="shared" si="4"/>
        <v>86.967</v>
      </c>
    </row>
    <row r="15" spans="1:12" ht="18.75" customHeight="1">
      <c r="A15" s="7" t="s">
        <v>151</v>
      </c>
      <c r="B15" s="8" t="s">
        <v>53</v>
      </c>
      <c r="C15" s="9">
        <v>75</v>
      </c>
      <c r="D15" s="9">
        <v>0</v>
      </c>
      <c r="E15" s="9">
        <v>0</v>
      </c>
      <c r="F15" s="9">
        <v>0</v>
      </c>
      <c r="G15" s="9">
        <v>0</v>
      </c>
      <c r="H15" s="9">
        <v>-11.967</v>
      </c>
      <c r="I15" s="11"/>
      <c r="J15" s="11">
        <f>H15-G15</f>
        <v>-11.967</v>
      </c>
      <c r="K15" s="11">
        <f>H15/C15*100</f>
        <v>-15.956000000000001</v>
      </c>
      <c r="L15" s="33">
        <f>C15-H15</f>
        <v>86.967</v>
      </c>
    </row>
    <row r="16" spans="1:12" s="50" customFormat="1" ht="15" customHeight="1">
      <c r="A16" s="52" t="s">
        <v>54</v>
      </c>
      <c r="B16" s="63" t="s">
        <v>55</v>
      </c>
      <c r="C16" s="55">
        <f>C17+C19</f>
        <v>8850</v>
      </c>
      <c r="D16" s="48">
        <f>D17+D19</f>
        <v>0</v>
      </c>
      <c r="E16" s="48">
        <f>E17+E19</f>
        <v>0</v>
      </c>
      <c r="F16" s="48" t="e">
        <f>E16/D16*100</f>
        <v>#DIV/0!</v>
      </c>
      <c r="G16" s="48">
        <f>G17+G19</f>
        <v>0</v>
      </c>
      <c r="H16" s="55">
        <f>H17+H19</f>
        <v>2895.0892999999996</v>
      </c>
      <c r="I16" s="48">
        <f aca="true" t="shared" si="7" ref="I13:I29">H16/C16*100</f>
        <v>32.71287344632768</v>
      </c>
      <c r="J16" s="48">
        <f t="shared" si="2"/>
        <v>2895.0892999999996</v>
      </c>
      <c r="K16" s="48">
        <f t="shared" si="3"/>
        <v>32.71287344632768</v>
      </c>
      <c r="L16" s="49">
        <f t="shared" si="4"/>
        <v>5954.9107</v>
      </c>
    </row>
    <row r="17" spans="1:12" ht="18" customHeight="1">
      <c r="A17" s="7" t="s">
        <v>56</v>
      </c>
      <c r="B17" s="8" t="s">
        <v>0</v>
      </c>
      <c r="C17" s="9">
        <f aca="true" t="shared" si="8" ref="C17:H17">C18</f>
        <v>4450</v>
      </c>
      <c r="D17" s="9">
        <f t="shared" si="8"/>
        <v>0</v>
      </c>
      <c r="E17" s="9">
        <f t="shared" si="8"/>
        <v>0</v>
      </c>
      <c r="F17" s="9">
        <f t="shared" si="8"/>
        <v>0</v>
      </c>
      <c r="G17" s="9">
        <f t="shared" si="8"/>
        <v>0</v>
      </c>
      <c r="H17" s="9">
        <f t="shared" si="8"/>
        <v>738.6793</v>
      </c>
      <c r="I17" s="11">
        <f t="shared" si="7"/>
        <v>16.599534831460673</v>
      </c>
      <c r="J17" s="11">
        <f t="shared" si="2"/>
        <v>738.6793</v>
      </c>
      <c r="K17" s="11">
        <f t="shared" si="3"/>
        <v>16.599534831460673</v>
      </c>
      <c r="L17" s="33">
        <f t="shared" si="4"/>
        <v>3711.3207</v>
      </c>
    </row>
    <row r="18" spans="1:12" ht="18" customHeight="1">
      <c r="A18" s="7" t="s">
        <v>152</v>
      </c>
      <c r="B18" s="8" t="s">
        <v>0</v>
      </c>
      <c r="C18" s="9">
        <v>4450</v>
      </c>
      <c r="D18" s="9">
        <v>0</v>
      </c>
      <c r="E18" s="9">
        <v>0</v>
      </c>
      <c r="F18" s="9">
        <v>0</v>
      </c>
      <c r="G18" s="9">
        <v>0</v>
      </c>
      <c r="H18" s="9">
        <v>738.6793</v>
      </c>
      <c r="I18" s="11">
        <f>H18/C18*100</f>
        <v>16.599534831460673</v>
      </c>
      <c r="J18" s="11">
        <f>H18-G18</f>
        <v>738.6793</v>
      </c>
      <c r="K18" s="11">
        <f>H18/C18*100</f>
        <v>16.599534831460673</v>
      </c>
      <c r="L18" s="33">
        <f>C18-H18</f>
        <v>3711.3207</v>
      </c>
    </row>
    <row r="19" spans="1:12" ht="15.75" customHeight="1">
      <c r="A19" s="7" t="s">
        <v>1</v>
      </c>
      <c r="B19" s="10" t="s">
        <v>2</v>
      </c>
      <c r="C19" s="9">
        <f aca="true" t="shared" si="9" ref="C19:H19">C20</f>
        <v>4400</v>
      </c>
      <c r="D19" s="9">
        <f t="shared" si="9"/>
        <v>0</v>
      </c>
      <c r="E19" s="9">
        <f t="shared" si="9"/>
        <v>0</v>
      </c>
      <c r="F19" s="9">
        <f t="shared" si="9"/>
        <v>0</v>
      </c>
      <c r="G19" s="9">
        <f t="shared" si="9"/>
        <v>0</v>
      </c>
      <c r="H19" s="9">
        <f t="shared" si="9"/>
        <v>2156.41</v>
      </c>
      <c r="I19" s="11">
        <f t="shared" si="7"/>
        <v>49.00931818181818</v>
      </c>
      <c r="J19" s="11">
        <f t="shared" si="2"/>
        <v>2156.41</v>
      </c>
      <c r="K19" s="11">
        <f t="shared" si="3"/>
        <v>49.00931818181818</v>
      </c>
      <c r="L19" s="33">
        <f t="shared" si="4"/>
        <v>2243.59</v>
      </c>
    </row>
    <row r="20" spans="1:12" ht="17.25" customHeight="1">
      <c r="A20" s="7" t="s">
        <v>153</v>
      </c>
      <c r="B20" s="10" t="s">
        <v>2</v>
      </c>
      <c r="C20" s="9">
        <v>4400</v>
      </c>
      <c r="D20" s="9">
        <v>0</v>
      </c>
      <c r="E20" s="9">
        <v>0</v>
      </c>
      <c r="F20" s="9">
        <v>0</v>
      </c>
      <c r="G20" s="9">
        <v>0</v>
      </c>
      <c r="H20" s="9">
        <v>2156.41</v>
      </c>
      <c r="I20" s="11">
        <f>H20/C20*100</f>
        <v>49.00931818181818</v>
      </c>
      <c r="J20" s="11">
        <f>H20-G20</f>
        <v>2156.41</v>
      </c>
      <c r="K20" s="11">
        <f>H20/C20*100</f>
        <v>49.00931818181818</v>
      </c>
      <c r="L20" s="33">
        <f>C20-H20</f>
        <v>2243.59</v>
      </c>
    </row>
    <row r="21" spans="1:12" s="50" customFormat="1" ht="38.25">
      <c r="A21" s="52" t="s">
        <v>3</v>
      </c>
      <c r="B21" s="63" t="s">
        <v>4</v>
      </c>
      <c r="C21" s="55">
        <f aca="true" t="shared" si="10" ref="C21:H21">C22+C25+C32</f>
        <v>9108.2</v>
      </c>
      <c r="D21" s="55" t="e">
        <f t="shared" si="10"/>
        <v>#REF!</v>
      </c>
      <c r="E21" s="55" t="e">
        <f t="shared" si="10"/>
        <v>#REF!</v>
      </c>
      <c r="F21" s="55" t="e">
        <f t="shared" si="10"/>
        <v>#REF!</v>
      </c>
      <c r="G21" s="55" t="e">
        <f t="shared" si="10"/>
        <v>#REF!</v>
      </c>
      <c r="H21" s="55">
        <f t="shared" si="10"/>
        <v>6310.4914</v>
      </c>
      <c r="I21" s="48">
        <f t="shared" si="7"/>
        <v>69.28362793965877</v>
      </c>
      <c r="J21" s="48" t="e">
        <f t="shared" si="2"/>
        <v>#REF!</v>
      </c>
      <c r="K21" s="48">
        <f t="shared" si="3"/>
        <v>69.28362793965877</v>
      </c>
      <c r="L21" s="49">
        <f t="shared" si="4"/>
        <v>2797.708600000001</v>
      </c>
    </row>
    <row r="22" spans="1:12" ht="78.75" customHeight="1">
      <c r="A22" s="7" t="s">
        <v>5</v>
      </c>
      <c r="B22" s="14" t="s">
        <v>79</v>
      </c>
      <c r="C22" s="9">
        <f aca="true" t="shared" si="11" ref="C22:H22">C23+C24</f>
        <v>8828.2</v>
      </c>
      <c r="D22" s="9" t="e">
        <f t="shared" si="11"/>
        <v>#REF!</v>
      </c>
      <c r="E22" s="9" t="e">
        <f t="shared" si="11"/>
        <v>#REF!</v>
      </c>
      <c r="F22" s="9" t="e">
        <f t="shared" si="11"/>
        <v>#REF!</v>
      </c>
      <c r="G22" s="9" t="e">
        <f t="shared" si="11"/>
        <v>#REF!</v>
      </c>
      <c r="H22" s="9">
        <f t="shared" si="11"/>
        <v>6106.8164</v>
      </c>
      <c r="I22" s="11">
        <f t="shared" si="7"/>
        <v>69.17396977866382</v>
      </c>
      <c r="J22" s="11" t="e">
        <f t="shared" si="2"/>
        <v>#REF!</v>
      </c>
      <c r="K22" s="11">
        <f t="shared" si="3"/>
        <v>69.17396977866382</v>
      </c>
      <c r="L22" s="33">
        <f t="shared" si="4"/>
        <v>2721.383600000001</v>
      </c>
    </row>
    <row r="23" spans="1:12" ht="78.75" customHeight="1">
      <c r="A23" s="7" t="s">
        <v>155</v>
      </c>
      <c r="B23" s="14" t="s">
        <v>79</v>
      </c>
      <c r="C23" s="9">
        <v>4571.2</v>
      </c>
      <c r="D23" s="9" t="e">
        <f>#REF!+#REF!+#REF!</f>
        <v>#REF!</v>
      </c>
      <c r="E23" s="9" t="e">
        <f>#REF!+#REF!+#REF!</f>
        <v>#REF!</v>
      </c>
      <c r="F23" s="9" t="e">
        <f>#REF!+#REF!+#REF!</f>
        <v>#REF!</v>
      </c>
      <c r="G23" s="9" t="e">
        <f>#REF!+#REF!+#REF!</f>
        <v>#REF!</v>
      </c>
      <c r="H23" s="9">
        <v>3152.502</v>
      </c>
      <c r="I23" s="11">
        <f>H23/C23*100</f>
        <v>68.96442947147358</v>
      </c>
      <c r="J23" s="11" t="e">
        <f>H23-G23</f>
        <v>#REF!</v>
      </c>
      <c r="K23" s="11">
        <f>H23/C23*100</f>
        <v>68.96442947147358</v>
      </c>
      <c r="L23" s="33">
        <f>C23-H23</f>
        <v>1418.6979999999999</v>
      </c>
    </row>
    <row r="24" spans="1:12" ht="78.75" customHeight="1">
      <c r="A24" s="7" t="s">
        <v>156</v>
      </c>
      <c r="B24" s="14" t="s">
        <v>79</v>
      </c>
      <c r="C24" s="9">
        <f>4100+157</f>
        <v>4257</v>
      </c>
      <c r="D24" s="9" t="e">
        <f>#REF!+#REF!+#REF!</f>
        <v>#REF!</v>
      </c>
      <c r="E24" s="9" t="e">
        <f>#REF!+#REF!+#REF!</f>
        <v>#REF!</v>
      </c>
      <c r="F24" s="9" t="e">
        <f>#REF!+#REF!+#REF!</f>
        <v>#REF!</v>
      </c>
      <c r="G24" s="9" t="e">
        <f>#REF!+#REF!+#REF!</f>
        <v>#REF!</v>
      </c>
      <c r="H24" s="9">
        <f>166.098+2788.2164</f>
        <v>2954.3143999999998</v>
      </c>
      <c r="I24" s="11">
        <f>H24/C24*100</f>
        <v>69.3989758045572</v>
      </c>
      <c r="J24" s="11" t="e">
        <f>H24-G24</f>
        <v>#REF!</v>
      </c>
      <c r="K24" s="11">
        <f>H24/C24*100</f>
        <v>69.3989758045572</v>
      </c>
      <c r="L24" s="33">
        <f>C24-H24</f>
        <v>1302.6856000000002</v>
      </c>
    </row>
    <row r="25" spans="1:12" ht="28.5" customHeight="1">
      <c r="A25" s="7" t="s">
        <v>7</v>
      </c>
      <c r="B25" s="15" t="s">
        <v>8</v>
      </c>
      <c r="C25" s="30">
        <f aca="true" t="shared" si="12" ref="C25:H25">C31</f>
        <v>10</v>
      </c>
      <c r="D25" s="30">
        <f t="shared" si="12"/>
        <v>0</v>
      </c>
      <c r="E25" s="30">
        <f t="shared" si="12"/>
        <v>0</v>
      </c>
      <c r="F25" s="30" t="e">
        <f t="shared" si="12"/>
        <v>#DIV/0!</v>
      </c>
      <c r="G25" s="30">
        <f t="shared" si="12"/>
        <v>0</v>
      </c>
      <c r="H25" s="30">
        <f t="shared" si="12"/>
        <v>13.991</v>
      </c>
      <c r="I25" s="11">
        <f t="shared" si="7"/>
        <v>139.91</v>
      </c>
      <c r="J25" s="11"/>
      <c r="K25" s="11"/>
      <c r="L25" s="33"/>
    </row>
    <row r="26" spans="1:12" ht="53.25" customHeight="1" hidden="1">
      <c r="A26" s="7" t="s">
        <v>36</v>
      </c>
      <c r="B26" s="15" t="s">
        <v>37</v>
      </c>
      <c r="C26" s="30" t="e">
        <f>#REF!</f>
        <v>#REF!</v>
      </c>
      <c r="D26" s="30" t="e">
        <f>#REF!</f>
        <v>#REF!</v>
      </c>
      <c r="E26" s="30" t="e">
        <f>#REF!</f>
        <v>#REF!</v>
      </c>
      <c r="F26" s="11" t="e">
        <f aca="true" t="shared" si="13" ref="F26:F34">E26/D26*100</f>
        <v>#REF!</v>
      </c>
      <c r="G26" s="30" t="e">
        <f>#REF!</f>
        <v>#REF!</v>
      </c>
      <c r="H26" s="30" t="e">
        <f>#REF!</f>
        <v>#REF!</v>
      </c>
      <c r="I26" s="11" t="e">
        <f t="shared" si="7"/>
        <v>#REF!</v>
      </c>
      <c r="J26" s="11"/>
      <c r="K26" s="11"/>
      <c r="L26" s="33"/>
    </row>
    <row r="27" spans="1:12" ht="63" customHeight="1" hidden="1">
      <c r="A27" s="7" t="s">
        <v>58</v>
      </c>
      <c r="B27" s="15" t="s">
        <v>6</v>
      </c>
      <c r="C27" s="9">
        <f>C28</f>
        <v>5300</v>
      </c>
      <c r="D27" s="11">
        <f>D28</f>
        <v>425</v>
      </c>
      <c r="E27" s="11" t="e">
        <f>E28</f>
        <v>#REF!</v>
      </c>
      <c r="F27" s="11" t="e">
        <f t="shared" si="13"/>
        <v>#REF!</v>
      </c>
      <c r="G27" s="11">
        <f>G28</f>
        <v>1441.7</v>
      </c>
      <c r="H27" s="9">
        <f>H28</f>
        <v>1471.309</v>
      </c>
      <c r="I27" s="11">
        <f t="shared" si="7"/>
        <v>27.76054716981132</v>
      </c>
      <c r="J27" s="11"/>
      <c r="K27" s="11"/>
      <c r="L27" s="33"/>
    </row>
    <row r="28" spans="1:12" ht="33.75" customHeight="1" hidden="1">
      <c r="A28" s="17" t="s">
        <v>34</v>
      </c>
      <c r="B28" s="10" t="s">
        <v>35</v>
      </c>
      <c r="C28" s="30">
        <v>5300</v>
      </c>
      <c r="D28" s="11">
        <v>425</v>
      </c>
      <c r="E28" s="11" t="e">
        <f>(#REF!+#REF!)/1000</f>
        <v>#REF!</v>
      </c>
      <c r="F28" s="11" t="e">
        <f t="shared" si="13"/>
        <v>#REF!</v>
      </c>
      <c r="G28" s="9">
        <v>1441.7</v>
      </c>
      <c r="H28" s="9">
        <v>1471.309</v>
      </c>
      <c r="I28" s="11">
        <f t="shared" si="7"/>
        <v>27.76054716981132</v>
      </c>
      <c r="J28" s="11" t="e">
        <f>H29-G29</f>
        <v>#REF!</v>
      </c>
      <c r="K28" s="11" t="e">
        <f>H29/C29*100</f>
        <v>#REF!</v>
      </c>
      <c r="L28" s="33" t="e">
        <f>C29-H29</f>
        <v>#REF!</v>
      </c>
    </row>
    <row r="29" spans="1:12" ht="38.25" customHeight="1" hidden="1">
      <c r="A29" s="7" t="s">
        <v>7</v>
      </c>
      <c r="B29" s="15" t="s">
        <v>8</v>
      </c>
      <c r="C29" s="9" t="e">
        <f>#REF!</f>
        <v>#REF!</v>
      </c>
      <c r="D29" s="11" t="e">
        <f>#REF!</f>
        <v>#REF!</v>
      </c>
      <c r="E29" s="11" t="e">
        <f>#REF!</f>
        <v>#REF!</v>
      </c>
      <c r="F29" s="11" t="e">
        <f t="shared" si="13"/>
        <v>#REF!</v>
      </c>
      <c r="G29" s="9" t="e">
        <f>#REF!</f>
        <v>#REF!</v>
      </c>
      <c r="H29" s="9" t="e">
        <f>#REF!</f>
        <v>#REF!</v>
      </c>
      <c r="I29" s="11" t="e">
        <f t="shared" si="7"/>
        <v>#REF!</v>
      </c>
      <c r="J29" s="11" t="e">
        <f>#REF!-#REF!</f>
        <v>#REF!</v>
      </c>
      <c r="K29" s="11" t="e">
        <f>#REF!/#REF!*100</f>
        <v>#REF!</v>
      </c>
      <c r="L29" s="33" t="e">
        <f>#REF!-#REF!</f>
        <v>#REF!</v>
      </c>
    </row>
    <row r="30" spans="1:12" ht="58.5" customHeight="1" hidden="1">
      <c r="A30" s="7" t="s">
        <v>9</v>
      </c>
      <c r="B30" s="16" t="s">
        <v>75</v>
      </c>
      <c r="C30" s="9" t="e">
        <f>C32+#REF!</f>
        <v>#REF!</v>
      </c>
      <c r="D30" s="11" t="e">
        <f>D32+#REF!</f>
        <v>#REF!</v>
      </c>
      <c r="E30" s="11" t="e">
        <f>E32+#REF!</f>
        <v>#REF!</v>
      </c>
      <c r="F30" s="11" t="e">
        <f t="shared" si="13"/>
        <v>#REF!</v>
      </c>
      <c r="G30" s="11" t="e">
        <f>G32+#REF!</f>
        <v>#REF!</v>
      </c>
      <c r="H30" s="9" t="e">
        <f>H32+#REF!</f>
        <v>#REF!</v>
      </c>
      <c r="I30" s="11" t="e">
        <f aca="true" t="shared" si="14" ref="I30:I46">H30/C30*100</f>
        <v>#REF!</v>
      </c>
      <c r="J30" s="11">
        <f>H32-G32</f>
        <v>189.684</v>
      </c>
      <c r="K30" s="11">
        <f>H32/C32*100</f>
        <v>70.25333333333333</v>
      </c>
      <c r="L30" s="33">
        <f>C32-H32</f>
        <v>80.316</v>
      </c>
    </row>
    <row r="31" spans="1:12" ht="28.5" customHeight="1">
      <c r="A31" s="7" t="s">
        <v>154</v>
      </c>
      <c r="B31" s="15" t="s">
        <v>8</v>
      </c>
      <c r="C31" s="30">
        <v>10</v>
      </c>
      <c r="D31" s="30">
        <f aca="true" t="shared" si="15" ref="D31:G32">D32</f>
        <v>0</v>
      </c>
      <c r="E31" s="30">
        <f t="shared" si="15"/>
        <v>0</v>
      </c>
      <c r="F31" s="30" t="e">
        <f t="shared" si="15"/>
        <v>#DIV/0!</v>
      </c>
      <c r="G31" s="30">
        <f t="shared" si="15"/>
        <v>0</v>
      </c>
      <c r="H31" s="30">
        <v>13.991</v>
      </c>
      <c r="I31" s="11">
        <f t="shared" si="14"/>
        <v>139.91</v>
      </c>
      <c r="J31" s="11"/>
      <c r="K31" s="11"/>
      <c r="L31" s="33"/>
    </row>
    <row r="32" spans="1:12" ht="86.25" customHeight="1">
      <c r="A32" s="7" t="s">
        <v>9</v>
      </c>
      <c r="B32" s="38" t="s">
        <v>80</v>
      </c>
      <c r="C32" s="9">
        <f>C33</f>
        <v>270</v>
      </c>
      <c r="D32" s="9">
        <f t="shared" si="15"/>
        <v>0</v>
      </c>
      <c r="E32" s="9">
        <f t="shared" si="15"/>
        <v>0</v>
      </c>
      <c r="F32" s="9" t="e">
        <f t="shared" si="15"/>
        <v>#DIV/0!</v>
      </c>
      <c r="G32" s="9">
        <f t="shared" si="15"/>
        <v>0</v>
      </c>
      <c r="H32" s="9">
        <f>H33</f>
        <v>189.684</v>
      </c>
      <c r="I32" s="11">
        <f t="shared" si="14"/>
        <v>70.25333333333333</v>
      </c>
      <c r="J32" s="11" t="e">
        <f>#REF!-#REF!</f>
        <v>#REF!</v>
      </c>
      <c r="K32" s="11" t="e">
        <f>#REF!/#REF!*100</f>
        <v>#REF!</v>
      </c>
      <c r="L32" s="33" t="e">
        <f>#REF!-#REF!</f>
        <v>#REF!</v>
      </c>
    </row>
    <row r="33" spans="1:12" ht="86.25" customHeight="1">
      <c r="A33" s="7" t="s">
        <v>157</v>
      </c>
      <c r="B33" s="35" t="s">
        <v>80</v>
      </c>
      <c r="C33" s="9">
        <v>270</v>
      </c>
      <c r="D33" s="11"/>
      <c r="E33" s="11"/>
      <c r="F33" s="11" t="e">
        <f>E33/D33*100</f>
        <v>#DIV/0!</v>
      </c>
      <c r="G33" s="11"/>
      <c r="H33" s="9">
        <v>189.684</v>
      </c>
      <c r="I33" s="11">
        <f>H33/C33*100</f>
        <v>70.25333333333333</v>
      </c>
      <c r="J33" s="11" t="e">
        <f>#REF!-#REF!</f>
        <v>#REF!</v>
      </c>
      <c r="K33" s="11" t="e">
        <f>#REF!/#REF!*100</f>
        <v>#REF!</v>
      </c>
      <c r="L33" s="33" t="e">
        <f>#REF!-#REF!</f>
        <v>#REF!</v>
      </c>
    </row>
    <row r="34" spans="1:12" s="50" customFormat="1" ht="29.25" customHeight="1">
      <c r="A34" s="68" t="s">
        <v>10</v>
      </c>
      <c r="B34" s="69" t="s">
        <v>60</v>
      </c>
      <c r="C34" s="47">
        <f>C35</f>
        <v>90.508</v>
      </c>
      <c r="D34" s="48" t="e">
        <f>D35</f>
        <v>#REF!</v>
      </c>
      <c r="E34" s="48" t="e">
        <f>E35</f>
        <v>#REF!</v>
      </c>
      <c r="F34" s="48" t="e">
        <f t="shared" si="13"/>
        <v>#REF!</v>
      </c>
      <c r="G34" s="55" t="e">
        <f>G35</f>
        <v>#REF!</v>
      </c>
      <c r="H34" s="55">
        <f>H35</f>
        <v>76.88951</v>
      </c>
      <c r="I34" s="48">
        <f t="shared" si="14"/>
        <v>84.95327484863216</v>
      </c>
      <c r="J34" s="48" t="e">
        <f>H35-G35</f>
        <v>#REF!</v>
      </c>
      <c r="K34" s="48">
        <f>H35/C35*100</f>
        <v>84.95327484863216</v>
      </c>
      <c r="L34" s="49">
        <f>C35-H35</f>
        <v>13.618489999999994</v>
      </c>
    </row>
    <row r="35" spans="1:12" ht="20.25" customHeight="1">
      <c r="A35" s="25" t="s">
        <v>113</v>
      </c>
      <c r="B35" s="34" t="s">
        <v>159</v>
      </c>
      <c r="C35" s="30">
        <f aca="true" t="shared" si="16" ref="C35:H35">C36+C37</f>
        <v>90.508</v>
      </c>
      <c r="D35" s="30" t="e">
        <f t="shared" si="16"/>
        <v>#REF!</v>
      </c>
      <c r="E35" s="30" t="e">
        <f t="shared" si="16"/>
        <v>#REF!</v>
      </c>
      <c r="F35" s="30" t="e">
        <f t="shared" si="16"/>
        <v>#REF!</v>
      </c>
      <c r="G35" s="30" t="e">
        <f t="shared" si="16"/>
        <v>#REF!</v>
      </c>
      <c r="H35" s="30">
        <f t="shared" si="16"/>
        <v>76.88951</v>
      </c>
      <c r="I35" s="11">
        <f t="shared" si="14"/>
        <v>84.95327484863216</v>
      </c>
      <c r="J35" s="11"/>
      <c r="K35" s="11"/>
      <c r="L35" s="33"/>
    </row>
    <row r="36" spans="1:12" ht="20.25" customHeight="1">
      <c r="A36" s="25" t="s">
        <v>158</v>
      </c>
      <c r="B36" s="34" t="s">
        <v>159</v>
      </c>
      <c r="C36" s="30">
        <v>5.508</v>
      </c>
      <c r="D36" s="11" t="e">
        <f>#REF!</f>
        <v>#REF!</v>
      </c>
      <c r="E36" s="11" t="e">
        <f>#REF!</f>
        <v>#REF!</v>
      </c>
      <c r="F36" s="11" t="e">
        <f>E36/D36*100</f>
        <v>#REF!</v>
      </c>
      <c r="G36" s="9" t="e">
        <f>#REF!</f>
        <v>#REF!</v>
      </c>
      <c r="H36" s="9">
        <v>6.25822</v>
      </c>
      <c r="I36" s="11">
        <f>H36/C36*100</f>
        <v>113.62055192447349</v>
      </c>
      <c r="J36" s="11"/>
      <c r="K36" s="11"/>
      <c r="L36" s="33"/>
    </row>
    <row r="37" spans="1:12" ht="20.25" customHeight="1">
      <c r="A37" s="25" t="s">
        <v>160</v>
      </c>
      <c r="B37" s="34" t="s">
        <v>159</v>
      </c>
      <c r="C37" s="30">
        <v>85</v>
      </c>
      <c r="D37" s="11" t="e">
        <f>#REF!</f>
        <v>#REF!</v>
      </c>
      <c r="E37" s="11" t="e">
        <f>#REF!</f>
        <v>#REF!</v>
      </c>
      <c r="F37" s="11" t="e">
        <f>E37/D37*100</f>
        <v>#REF!</v>
      </c>
      <c r="G37" s="9" t="e">
        <f>#REF!</f>
        <v>#REF!</v>
      </c>
      <c r="H37" s="9">
        <v>70.63129</v>
      </c>
      <c r="I37" s="11">
        <f>H37/C37*100</f>
        <v>83.09563529411766</v>
      </c>
      <c r="J37" s="11"/>
      <c r="K37" s="11"/>
      <c r="L37" s="33"/>
    </row>
    <row r="38" spans="1:12" s="50" customFormat="1" ht="26.25" customHeight="1">
      <c r="A38" s="52" t="s">
        <v>11</v>
      </c>
      <c r="B38" s="63" t="s">
        <v>12</v>
      </c>
      <c r="C38" s="55">
        <f>C39+C43+C41</f>
        <v>2440.1</v>
      </c>
      <c r="D38" s="48" t="e">
        <f>D39+D43</f>
        <v>#REF!</v>
      </c>
      <c r="E38" s="48" t="e">
        <f>E39+E43</f>
        <v>#REF!</v>
      </c>
      <c r="F38" s="48" t="e">
        <f>E38/D38*100</f>
        <v>#REF!</v>
      </c>
      <c r="G38" s="48" t="e">
        <f>G39+G43</f>
        <v>#REF!</v>
      </c>
      <c r="H38" s="55">
        <f>H39+H43+H41</f>
        <v>1482.7888</v>
      </c>
      <c r="I38" s="48">
        <f t="shared" si="14"/>
        <v>60.7675423138396</v>
      </c>
      <c r="J38" s="48" t="e">
        <f>H39-G39</f>
        <v>#REF!</v>
      </c>
      <c r="K38" s="48">
        <f>H39/C39*100</f>
        <v>60.32230833333333</v>
      </c>
      <c r="L38" s="49">
        <f>C39-H39</f>
        <v>952.2646</v>
      </c>
    </row>
    <row r="39" spans="1:12" ht="78.75" customHeight="1">
      <c r="A39" s="7" t="s">
        <v>148</v>
      </c>
      <c r="B39" s="14" t="s">
        <v>78</v>
      </c>
      <c r="C39" s="9">
        <f aca="true" t="shared" si="17" ref="C39:H39">C40</f>
        <v>2400</v>
      </c>
      <c r="D39" s="9" t="e">
        <f t="shared" si="17"/>
        <v>#REF!</v>
      </c>
      <c r="E39" s="9" t="e">
        <f t="shared" si="17"/>
        <v>#REF!</v>
      </c>
      <c r="F39" s="9" t="e">
        <f t="shared" si="17"/>
        <v>#REF!</v>
      </c>
      <c r="G39" s="9" t="e">
        <f t="shared" si="17"/>
        <v>#REF!</v>
      </c>
      <c r="H39" s="9">
        <f t="shared" si="17"/>
        <v>1447.7354</v>
      </c>
      <c r="I39" s="11">
        <f t="shared" si="14"/>
        <v>60.32230833333333</v>
      </c>
      <c r="J39" s="11" t="e">
        <f>#REF!-#REF!</f>
        <v>#REF!</v>
      </c>
      <c r="K39" s="11" t="e">
        <f>#REF!/#REF!*100</f>
        <v>#REF!</v>
      </c>
      <c r="L39" s="33" t="e">
        <f>#REF!-#REF!</f>
        <v>#REF!</v>
      </c>
    </row>
    <row r="40" spans="1:12" ht="78.75" customHeight="1">
      <c r="A40" s="7" t="s">
        <v>161</v>
      </c>
      <c r="B40" s="14" t="s">
        <v>78</v>
      </c>
      <c r="C40" s="9">
        <v>2400</v>
      </c>
      <c r="D40" s="11" t="e">
        <f>#REF!</f>
        <v>#REF!</v>
      </c>
      <c r="E40" s="11" t="e">
        <f>#REF!</f>
        <v>#REF!</v>
      </c>
      <c r="F40" s="11" t="e">
        <f>E40/D40*100</f>
        <v>#REF!</v>
      </c>
      <c r="G40" s="11" t="e">
        <f>#REF!</f>
        <v>#REF!</v>
      </c>
      <c r="H40" s="9">
        <v>1447.7354</v>
      </c>
      <c r="I40" s="11">
        <f>H40/C40*100</f>
        <v>60.32230833333333</v>
      </c>
      <c r="J40" s="11" t="e">
        <f>#REF!-#REF!</f>
        <v>#REF!</v>
      </c>
      <c r="K40" s="11" t="e">
        <f>#REF!/#REF!*100</f>
        <v>#REF!</v>
      </c>
      <c r="L40" s="33" t="e">
        <f>#REF!-#REF!</f>
        <v>#REF!</v>
      </c>
    </row>
    <row r="41" spans="1:12" ht="51" customHeight="1">
      <c r="A41" s="7" t="s">
        <v>176</v>
      </c>
      <c r="B41" s="77" t="s">
        <v>175</v>
      </c>
      <c r="C41" s="9">
        <f>C42</f>
        <v>0</v>
      </c>
      <c r="D41" s="11"/>
      <c r="E41" s="11"/>
      <c r="F41" s="11"/>
      <c r="G41" s="11"/>
      <c r="H41" s="9">
        <f>H42</f>
        <v>5.35</v>
      </c>
      <c r="I41" s="11"/>
      <c r="J41" s="11"/>
      <c r="K41" s="11"/>
      <c r="L41" s="33"/>
    </row>
    <row r="42" spans="1:12" ht="51" customHeight="1">
      <c r="A42" s="7" t="s">
        <v>174</v>
      </c>
      <c r="B42" s="77" t="s">
        <v>175</v>
      </c>
      <c r="C42" s="9">
        <v>0</v>
      </c>
      <c r="D42" s="11"/>
      <c r="E42" s="11"/>
      <c r="F42" s="11"/>
      <c r="G42" s="11"/>
      <c r="H42" s="9">
        <v>5.35</v>
      </c>
      <c r="I42" s="11"/>
      <c r="J42" s="11"/>
      <c r="K42" s="11"/>
      <c r="L42" s="33"/>
    </row>
    <row r="43" spans="1:12" ht="34.5" customHeight="1">
      <c r="A43" s="7" t="s">
        <v>13</v>
      </c>
      <c r="B43" s="15" t="s">
        <v>61</v>
      </c>
      <c r="C43" s="9">
        <f aca="true" t="shared" si="18" ref="C43:H43">C44</f>
        <v>40.1</v>
      </c>
      <c r="D43" s="9" t="e">
        <f t="shared" si="18"/>
        <v>#REF!</v>
      </c>
      <c r="E43" s="9" t="e">
        <f t="shared" si="18"/>
        <v>#REF!</v>
      </c>
      <c r="F43" s="9" t="e">
        <f t="shared" si="18"/>
        <v>#REF!</v>
      </c>
      <c r="G43" s="9" t="e">
        <f t="shared" si="18"/>
        <v>#REF!</v>
      </c>
      <c r="H43" s="9">
        <f t="shared" si="18"/>
        <v>29.7034</v>
      </c>
      <c r="I43" s="11">
        <f t="shared" si="14"/>
        <v>74.07331670822941</v>
      </c>
      <c r="J43" s="11" t="e">
        <f>#REF!-#REF!</f>
        <v>#REF!</v>
      </c>
      <c r="K43" s="11" t="e">
        <f>#REF!/#REF!*100</f>
        <v>#REF!</v>
      </c>
      <c r="L43" s="33" t="e">
        <f>#REF!-#REF!</f>
        <v>#REF!</v>
      </c>
    </row>
    <row r="44" spans="1:12" ht="34.5" customHeight="1">
      <c r="A44" s="7" t="s">
        <v>162</v>
      </c>
      <c r="B44" s="15" t="s">
        <v>61</v>
      </c>
      <c r="C44" s="9">
        <v>40.1</v>
      </c>
      <c r="D44" s="11" t="e">
        <f>#REF!</f>
        <v>#REF!</v>
      </c>
      <c r="E44" s="11" t="e">
        <f>#REF!</f>
        <v>#REF!</v>
      </c>
      <c r="F44" s="11" t="e">
        <f>E44/D44*100</f>
        <v>#REF!</v>
      </c>
      <c r="G44" s="11" t="e">
        <f>#REF!</f>
        <v>#REF!</v>
      </c>
      <c r="H44" s="9">
        <v>29.7034</v>
      </c>
      <c r="I44" s="11">
        <f>H44/C44*100</f>
        <v>74.07331670822941</v>
      </c>
      <c r="J44" s="11" t="e">
        <f>#REF!-#REF!</f>
        <v>#REF!</v>
      </c>
      <c r="K44" s="11" t="e">
        <f>#REF!/#REF!*100</f>
        <v>#REF!</v>
      </c>
      <c r="L44" s="33" t="e">
        <f>#REF!-#REF!</f>
        <v>#REF!</v>
      </c>
    </row>
    <row r="45" spans="1:12" s="50" customFormat="1" ht="21" customHeight="1">
      <c r="A45" s="70" t="s">
        <v>14</v>
      </c>
      <c r="B45" s="71" t="s">
        <v>15</v>
      </c>
      <c r="C45" s="55">
        <f aca="true" t="shared" si="19" ref="C45:H45">C46+C48</f>
        <v>42.318000000000005</v>
      </c>
      <c r="D45" s="55">
        <f t="shared" si="19"/>
        <v>0</v>
      </c>
      <c r="E45" s="55">
        <f t="shared" si="19"/>
        <v>0</v>
      </c>
      <c r="F45" s="55">
        <f t="shared" si="19"/>
        <v>0</v>
      </c>
      <c r="G45" s="55">
        <f t="shared" si="19"/>
        <v>0</v>
      </c>
      <c r="H45" s="55">
        <f t="shared" si="19"/>
        <v>46.104400000000005</v>
      </c>
      <c r="I45" s="48">
        <f t="shared" si="14"/>
        <v>108.94749279266507</v>
      </c>
      <c r="J45" s="48"/>
      <c r="K45" s="48"/>
      <c r="L45" s="49"/>
    </row>
    <row r="46" spans="1:12" ht="42" customHeight="1">
      <c r="A46" s="39" t="s">
        <v>95</v>
      </c>
      <c r="B46" s="26" t="s">
        <v>96</v>
      </c>
      <c r="C46" s="36">
        <f aca="true" t="shared" si="20" ref="C46:H46">C47</f>
        <v>36.633</v>
      </c>
      <c r="D46" s="36">
        <f t="shared" si="20"/>
        <v>0</v>
      </c>
      <c r="E46" s="36">
        <f t="shared" si="20"/>
        <v>0</v>
      </c>
      <c r="F46" s="36">
        <f t="shared" si="20"/>
        <v>0</v>
      </c>
      <c r="G46" s="36">
        <f t="shared" si="20"/>
        <v>0</v>
      </c>
      <c r="H46" s="36">
        <f t="shared" si="20"/>
        <v>32.6634</v>
      </c>
      <c r="I46" s="11">
        <f t="shared" si="14"/>
        <v>89.16386864302677</v>
      </c>
      <c r="J46" s="11"/>
      <c r="K46" s="11"/>
      <c r="L46" s="33"/>
    </row>
    <row r="47" spans="1:12" ht="42" customHeight="1">
      <c r="A47" s="39" t="s">
        <v>163</v>
      </c>
      <c r="B47" s="26" t="s">
        <v>96</v>
      </c>
      <c r="C47" s="9">
        <v>36.633</v>
      </c>
      <c r="D47" s="11"/>
      <c r="E47" s="11"/>
      <c r="F47" s="11"/>
      <c r="G47" s="11"/>
      <c r="H47" s="9">
        <v>32.6634</v>
      </c>
      <c r="I47" s="11">
        <f aca="true" t="shared" si="21" ref="I47:I52">H47/C47*100</f>
        <v>89.16386864302677</v>
      </c>
      <c r="J47" s="11"/>
      <c r="K47" s="11"/>
      <c r="L47" s="33"/>
    </row>
    <row r="48" spans="1:12" ht="77.25" customHeight="1">
      <c r="A48" s="39" t="s">
        <v>165</v>
      </c>
      <c r="B48" s="26" t="s">
        <v>166</v>
      </c>
      <c r="C48" s="9">
        <f aca="true" t="shared" si="22" ref="C48:H48">C49</f>
        <v>5.685</v>
      </c>
      <c r="D48" s="36">
        <f t="shared" si="22"/>
        <v>0</v>
      </c>
      <c r="E48" s="36">
        <f t="shared" si="22"/>
        <v>0</v>
      </c>
      <c r="F48" s="36">
        <f t="shared" si="22"/>
        <v>0</v>
      </c>
      <c r="G48" s="36">
        <f t="shared" si="22"/>
        <v>0</v>
      </c>
      <c r="H48" s="36">
        <f t="shared" si="22"/>
        <v>13.441</v>
      </c>
      <c r="I48" s="11">
        <f t="shared" si="21"/>
        <v>236.42919964819703</v>
      </c>
      <c r="J48" s="11"/>
      <c r="K48" s="11"/>
      <c r="L48" s="33"/>
    </row>
    <row r="49" spans="1:12" ht="76.5" customHeight="1">
      <c r="A49" s="39" t="s">
        <v>164</v>
      </c>
      <c r="B49" s="26" t="s">
        <v>166</v>
      </c>
      <c r="C49" s="9">
        <v>5.685</v>
      </c>
      <c r="D49" s="11"/>
      <c r="E49" s="11"/>
      <c r="F49" s="11"/>
      <c r="G49" s="11"/>
      <c r="H49" s="9">
        <v>13.441</v>
      </c>
      <c r="I49" s="11">
        <f t="shared" si="21"/>
        <v>236.42919964819703</v>
      </c>
      <c r="J49" s="11"/>
      <c r="K49" s="11"/>
      <c r="L49" s="33"/>
    </row>
    <row r="50" spans="1:12" ht="23.25" customHeight="1">
      <c r="A50" s="57" t="s">
        <v>177</v>
      </c>
      <c r="B50" s="46" t="s">
        <v>178</v>
      </c>
      <c r="C50" s="9">
        <f aca="true" t="shared" si="23" ref="C50:H50">C51</f>
        <v>5030.948</v>
      </c>
      <c r="D50" s="9">
        <f t="shared" si="23"/>
        <v>0</v>
      </c>
      <c r="E50" s="9">
        <f t="shared" si="23"/>
        <v>0</v>
      </c>
      <c r="F50" s="9">
        <f t="shared" si="23"/>
        <v>0</v>
      </c>
      <c r="G50" s="9">
        <f t="shared" si="23"/>
        <v>0</v>
      </c>
      <c r="H50" s="9">
        <f t="shared" si="23"/>
        <v>5030.948</v>
      </c>
      <c r="I50" s="11">
        <f t="shared" si="21"/>
        <v>100</v>
      </c>
      <c r="J50" s="11"/>
      <c r="K50" s="11"/>
      <c r="L50" s="33"/>
    </row>
    <row r="51" spans="1:12" ht="21.75" customHeight="1">
      <c r="A51" s="45" t="s">
        <v>179</v>
      </c>
      <c r="B51" s="64" t="s">
        <v>180</v>
      </c>
      <c r="C51" s="9">
        <f>C52</f>
        <v>5030.948</v>
      </c>
      <c r="D51" s="11"/>
      <c r="E51" s="11"/>
      <c r="F51" s="11"/>
      <c r="G51" s="11"/>
      <c r="H51" s="9">
        <f>H52</f>
        <v>5030.948</v>
      </c>
      <c r="I51" s="11">
        <f t="shared" si="21"/>
        <v>100</v>
      </c>
      <c r="J51" s="11"/>
      <c r="K51" s="11"/>
      <c r="L51" s="33"/>
    </row>
    <row r="52" spans="1:12" ht="21" customHeight="1">
      <c r="A52" s="45" t="s">
        <v>181</v>
      </c>
      <c r="B52" s="64" t="s">
        <v>180</v>
      </c>
      <c r="C52" s="9">
        <v>5030.948</v>
      </c>
      <c r="D52" s="11"/>
      <c r="E52" s="11"/>
      <c r="F52" s="11"/>
      <c r="G52" s="11"/>
      <c r="H52" s="9">
        <v>5030.948</v>
      </c>
      <c r="I52" s="11">
        <f t="shared" si="21"/>
        <v>100</v>
      </c>
      <c r="J52" s="11"/>
      <c r="K52" s="11"/>
      <c r="L52" s="33"/>
    </row>
    <row r="53" spans="1:12" s="50" customFormat="1" ht="25.5" customHeight="1">
      <c r="A53" s="52" t="s">
        <v>16</v>
      </c>
      <c r="B53" s="63" t="s">
        <v>17</v>
      </c>
      <c r="C53" s="55">
        <f aca="true" t="shared" si="24" ref="C53:H53">C54+C92+C95+C105+C102</f>
        <v>152806.01599999997</v>
      </c>
      <c r="D53" s="55">
        <f t="shared" si="24"/>
        <v>0.922</v>
      </c>
      <c r="E53" s="55" t="e">
        <f t="shared" si="24"/>
        <v>#REF!</v>
      </c>
      <c r="F53" s="55" t="e">
        <f t="shared" si="24"/>
        <v>#REF!</v>
      </c>
      <c r="G53" s="55">
        <f t="shared" si="24"/>
        <v>3.922</v>
      </c>
      <c r="H53" s="55">
        <f t="shared" si="24"/>
        <v>15056.57898</v>
      </c>
      <c r="I53" s="48">
        <f aca="true" t="shared" si="25" ref="I53:I61">H53/C53*100</f>
        <v>9.853394109823531</v>
      </c>
      <c r="J53" s="48">
        <f>H54-G54</f>
        <v>4795.443800000001</v>
      </c>
      <c r="K53" s="48">
        <f>H54/C54*100</f>
        <v>3.3614368201075537</v>
      </c>
      <c r="L53" s="49">
        <f>C54-H54</f>
        <v>137951.34019999998</v>
      </c>
    </row>
    <row r="54" spans="1:12" ht="25.5" customHeight="1">
      <c r="A54" s="7" t="s">
        <v>18</v>
      </c>
      <c r="B54" s="8" t="s">
        <v>19</v>
      </c>
      <c r="C54" s="30">
        <f aca="true" t="shared" si="26" ref="C54:H54">C55+C76+C80</f>
        <v>142749.78399999999</v>
      </c>
      <c r="D54" s="30">
        <f t="shared" si="26"/>
        <v>0</v>
      </c>
      <c r="E54" s="30" t="e">
        <f t="shared" si="26"/>
        <v>#REF!</v>
      </c>
      <c r="F54" s="30" t="e">
        <f t="shared" si="26"/>
        <v>#REF!</v>
      </c>
      <c r="G54" s="30">
        <f t="shared" si="26"/>
        <v>3</v>
      </c>
      <c r="H54" s="30">
        <f t="shared" si="26"/>
        <v>4798.443800000001</v>
      </c>
      <c r="I54" s="11">
        <f t="shared" si="25"/>
        <v>3.3614368201075537</v>
      </c>
      <c r="J54" s="11" t="e">
        <f>#REF!-#REF!</f>
        <v>#REF!</v>
      </c>
      <c r="K54" s="11" t="e">
        <f>#REF!/#REF!*100</f>
        <v>#REF!</v>
      </c>
      <c r="L54" s="33" t="e">
        <f>#REF!-#REF!</f>
        <v>#REF!</v>
      </c>
    </row>
    <row r="55" spans="1:12" ht="25.5" customHeight="1">
      <c r="A55" s="43" t="s">
        <v>81</v>
      </c>
      <c r="B55" s="26" t="s">
        <v>102</v>
      </c>
      <c r="C55" s="37">
        <f aca="true" t="shared" si="27" ref="C55:H55">C56+C59+C62+C65+C68</f>
        <v>47101.88399999999</v>
      </c>
      <c r="D55" s="37">
        <f t="shared" si="27"/>
        <v>0</v>
      </c>
      <c r="E55" s="37">
        <f t="shared" si="27"/>
        <v>0</v>
      </c>
      <c r="F55" s="37">
        <f t="shared" si="27"/>
        <v>0</v>
      </c>
      <c r="G55" s="37">
        <f t="shared" si="27"/>
        <v>0</v>
      </c>
      <c r="H55" s="37">
        <f t="shared" si="27"/>
        <v>2369.9038</v>
      </c>
      <c r="I55" s="11">
        <f t="shared" si="25"/>
        <v>5.031441629808269</v>
      </c>
      <c r="J55" s="11"/>
      <c r="K55" s="11"/>
      <c r="L55" s="33"/>
    </row>
    <row r="56" spans="1:12" s="50" customFormat="1" ht="25.5" customHeight="1">
      <c r="A56" s="58" t="s">
        <v>97</v>
      </c>
      <c r="B56" s="46" t="s">
        <v>101</v>
      </c>
      <c r="C56" s="51">
        <f>C57</f>
        <v>29702</v>
      </c>
      <c r="D56" s="51">
        <f aca="true" t="shared" si="28" ref="D56:H57">D57</f>
        <v>0</v>
      </c>
      <c r="E56" s="51">
        <f t="shared" si="28"/>
        <v>0</v>
      </c>
      <c r="F56" s="51">
        <f t="shared" si="28"/>
        <v>0</v>
      </c>
      <c r="G56" s="51">
        <f t="shared" si="28"/>
        <v>0</v>
      </c>
      <c r="H56" s="51">
        <f t="shared" si="28"/>
        <v>0</v>
      </c>
      <c r="I56" s="48">
        <f t="shared" si="25"/>
        <v>0</v>
      </c>
      <c r="J56" s="48"/>
      <c r="K56" s="48"/>
      <c r="L56" s="49"/>
    </row>
    <row r="57" spans="1:12" ht="40.5" customHeight="1">
      <c r="A57" s="43" t="s">
        <v>98</v>
      </c>
      <c r="B57" s="26" t="s">
        <v>100</v>
      </c>
      <c r="C57" s="37">
        <f>C58</f>
        <v>29702</v>
      </c>
      <c r="D57" s="37">
        <f t="shared" si="28"/>
        <v>0</v>
      </c>
      <c r="E57" s="37">
        <f t="shared" si="28"/>
        <v>0</v>
      </c>
      <c r="F57" s="37">
        <f t="shared" si="28"/>
        <v>0</v>
      </c>
      <c r="G57" s="37">
        <f t="shared" si="28"/>
        <v>0</v>
      </c>
      <c r="H57" s="37">
        <f t="shared" si="28"/>
        <v>0</v>
      </c>
      <c r="I57" s="11">
        <f t="shared" si="25"/>
        <v>0</v>
      </c>
      <c r="J57" s="11"/>
      <c r="K57" s="11"/>
      <c r="L57" s="33"/>
    </row>
    <row r="58" spans="1:12" ht="38.25" customHeight="1">
      <c r="A58" s="42" t="s">
        <v>99</v>
      </c>
      <c r="B58" s="26" t="s">
        <v>100</v>
      </c>
      <c r="C58" s="30">
        <v>29702</v>
      </c>
      <c r="D58" s="30"/>
      <c r="E58" s="30"/>
      <c r="F58" s="30"/>
      <c r="G58" s="30"/>
      <c r="H58" s="30">
        <v>0</v>
      </c>
      <c r="I58" s="11">
        <f t="shared" si="25"/>
        <v>0</v>
      </c>
      <c r="J58" s="11"/>
      <c r="K58" s="11"/>
      <c r="L58" s="33"/>
    </row>
    <row r="59" spans="1:12" s="50" customFormat="1" ht="38.25" customHeight="1">
      <c r="A59" s="59" t="s">
        <v>103</v>
      </c>
      <c r="B59" s="46" t="s">
        <v>106</v>
      </c>
      <c r="C59" s="47">
        <f aca="true" t="shared" si="29" ref="C59:H60">C60</f>
        <v>2985</v>
      </c>
      <c r="D59" s="47">
        <f t="shared" si="29"/>
        <v>0</v>
      </c>
      <c r="E59" s="47">
        <f t="shared" si="29"/>
        <v>0</v>
      </c>
      <c r="F59" s="47">
        <f t="shared" si="29"/>
        <v>0</v>
      </c>
      <c r="G59" s="47">
        <f t="shared" si="29"/>
        <v>0</v>
      </c>
      <c r="H59" s="47">
        <f t="shared" si="29"/>
        <v>0</v>
      </c>
      <c r="I59" s="48">
        <f t="shared" si="25"/>
        <v>0</v>
      </c>
      <c r="J59" s="48"/>
      <c r="K59" s="48"/>
      <c r="L59" s="49"/>
    </row>
    <row r="60" spans="1:12" ht="38.25" customHeight="1">
      <c r="A60" s="45" t="s">
        <v>104</v>
      </c>
      <c r="B60" s="26" t="s">
        <v>107</v>
      </c>
      <c r="C60" s="30">
        <f t="shared" si="29"/>
        <v>2985</v>
      </c>
      <c r="D60" s="30">
        <f t="shared" si="29"/>
        <v>0</v>
      </c>
      <c r="E60" s="30">
        <f t="shared" si="29"/>
        <v>0</v>
      </c>
      <c r="F60" s="30">
        <f t="shared" si="29"/>
        <v>0</v>
      </c>
      <c r="G60" s="30">
        <f t="shared" si="29"/>
        <v>0</v>
      </c>
      <c r="H60" s="30">
        <f t="shared" si="29"/>
        <v>0</v>
      </c>
      <c r="I60" s="11">
        <f t="shared" si="25"/>
        <v>0</v>
      </c>
      <c r="J60" s="11"/>
      <c r="K60" s="11"/>
      <c r="L60" s="33"/>
    </row>
    <row r="61" spans="1:12" ht="38.25" customHeight="1">
      <c r="A61" s="44" t="s">
        <v>105</v>
      </c>
      <c r="B61" s="26" t="s">
        <v>107</v>
      </c>
      <c r="C61" s="30">
        <v>2985</v>
      </c>
      <c r="D61" s="30"/>
      <c r="E61" s="30"/>
      <c r="F61" s="30"/>
      <c r="G61" s="30"/>
      <c r="H61" s="30">
        <v>0</v>
      </c>
      <c r="I61" s="11">
        <f t="shared" si="25"/>
        <v>0</v>
      </c>
      <c r="J61" s="11"/>
      <c r="K61" s="11"/>
      <c r="L61" s="33"/>
    </row>
    <row r="62" spans="1:12" s="50" customFormat="1" ht="32.25" customHeight="1">
      <c r="A62" s="52" t="s">
        <v>82</v>
      </c>
      <c r="B62" s="53" t="s">
        <v>115</v>
      </c>
      <c r="C62" s="54">
        <f>C63</f>
        <v>9576.2</v>
      </c>
      <c r="D62" s="48"/>
      <c r="E62" s="48"/>
      <c r="F62" s="48"/>
      <c r="G62" s="48"/>
      <c r="H62" s="55">
        <f>H64</f>
        <v>936.7984</v>
      </c>
      <c r="I62" s="48">
        <f aca="true" t="shared" si="30" ref="I62:I78">H62/C62*100</f>
        <v>9.782569286355756</v>
      </c>
      <c r="J62" s="48"/>
      <c r="K62" s="48"/>
      <c r="L62" s="49"/>
    </row>
    <row r="63" spans="1:12" ht="30" customHeight="1">
      <c r="A63" s="7" t="s">
        <v>114</v>
      </c>
      <c r="B63" s="60" t="s">
        <v>116</v>
      </c>
      <c r="C63" s="61">
        <f>C64</f>
        <v>9576.2</v>
      </c>
      <c r="D63" s="61">
        <f>D64</f>
        <v>0</v>
      </c>
      <c r="E63" s="61">
        <f>E64</f>
        <v>0</v>
      </c>
      <c r="F63" s="61">
        <f>F64</f>
        <v>0</v>
      </c>
      <c r="G63" s="61">
        <f>G64</f>
        <v>0</v>
      </c>
      <c r="H63" s="61">
        <f>H64</f>
        <v>936.7984</v>
      </c>
      <c r="I63" s="11">
        <f t="shared" si="30"/>
        <v>9.782569286355756</v>
      </c>
      <c r="J63" s="11"/>
      <c r="K63" s="11"/>
      <c r="L63" s="33"/>
    </row>
    <row r="64" spans="1:12" ht="33" customHeight="1">
      <c r="A64" s="7" t="s">
        <v>83</v>
      </c>
      <c r="B64" s="60" t="s">
        <v>116</v>
      </c>
      <c r="C64" s="36">
        <v>9576.2</v>
      </c>
      <c r="D64" s="11"/>
      <c r="E64" s="11"/>
      <c r="F64" s="11"/>
      <c r="G64" s="11"/>
      <c r="H64" s="9">
        <v>936.7984</v>
      </c>
      <c r="I64" s="11">
        <f t="shared" si="30"/>
        <v>9.782569286355756</v>
      </c>
      <c r="J64" s="11"/>
      <c r="K64" s="11"/>
      <c r="L64" s="33"/>
    </row>
    <row r="65" spans="1:12" s="50" customFormat="1" ht="29.25" customHeight="1">
      <c r="A65" s="57" t="s">
        <v>109</v>
      </c>
      <c r="B65" s="46" t="s">
        <v>110</v>
      </c>
      <c r="C65" s="56">
        <f aca="true" t="shared" si="31" ref="C65:H66">C66</f>
        <v>479.2</v>
      </c>
      <c r="D65" s="56">
        <f t="shared" si="31"/>
        <v>0</v>
      </c>
      <c r="E65" s="56">
        <f t="shared" si="31"/>
        <v>0</v>
      </c>
      <c r="F65" s="56">
        <f t="shared" si="31"/>
        <v>0</v>
      </c>
      <c r="G65" s="56">
        <f t="shared" si="31"/>
        <v>0</v>
      </c>
      <c r="H65" s="56">
        <f t="shared" si="31"/>
        <v>0</v>
      </c>
      <c r="I65" s="48">
        <f t="shared" si="30"/>
        <v>0</v>
      </c>
      <c r="J65" s="48"/>
      <c r="K65" s="48"/>
      <c r="L65" s="49"/>
    </row>
    <row r="66" spans="1:12" ht="34.5" customHeight="1">
      <c r="A66" s="39" t="s">
        <v>111</v>
      </c>
      <c r="B66" s="26" t="s">
        <v>108</v>
      </c>
      <c r="C66" s="36">
        <f t="shared" si="31"/>
        <v>479.2</v>
      </c>
      <c r="D66" s="36">
        <f t="shared" si="31"/>
        <v>0</v>
      </c>
      <c r="E66" s="36">
        <f t="shared" si="31"/>
        <v>0</v>
      </c>
      <c r="F66" s="36">
        <f t="shared" si="31"/>
        <v>0</v>
      </c>
      <c r="G66" s="36">
        <f t="shared" si="31"/>
        <v>0</v>
      </c>
      <c r="H66" s="36">
        <f t="shared" si="31"/>
        <v>0</v>
      </c>
      <c r="I66" s="11">
        <f t="shared" si="30"/>
        <v>0</v>
      </c>
      <c r="J66" s="11"/>
      <c r="K66" s="11"/>
      <c r="L66" s="33"/>
    </row>
    <row r="67" spans="1:12" ht="30" customHeight="1">
      <c r="A67" s="39" t="s">
        <v>112</v>
      </c>
      <c r="B67" s="26" t="s">
        <v>108</v>
      </c>
      <c r="C67" s="36">
        <v>479.2</v>
      </c>
      <c r="D67" s="11"/>
      <c r="E67" s="11"/>
      <c r="F67" s="11"/>
      <c r="G67" s="11"/>
      <c r="H67" s="9">
        <v>0</v>
      </c>
      <c r="I67" s="11">
        <f t="shared" si="30"/>
        <v>0</v>
      </c>
      <c r="J67" s="11"/>
      <c r="K67" s="11"/>
      <c r="L67" s="33"/>
    </row>
    <row r="68" spans="1:12" s="50" customFormat="1" ht="24" customHeight="1">
      <c r="A68" s="57" t="s">
        <v>84</v>
      </c>
      <c r="B68" s="46" t="s">
        <v>20</v>
      </c>
      <c r="C68" s="56">
        <f>C69</f>
        <v>4359.484</v>
      </c>
      <c r="D68" s="56">
        <f aca="true" t="shared" si="32" ref="D68:H69">D69</f>
        <v>0</v>
      </c>
      <c r="E68" s="56">
        <f t="shared" si="32"/>
        <v>0</v>
      </c>
      <c r="F68" s="56">
        <f t="shared" si="32"/>
        <v>0</v>
      </c>
      <c r="G68" s="56">
        <f t="shared" si="32"/>
        <v>0</v>
      </c>
      <c r="H68" s="56">
        <f t="shared" si="32"/>
        <v>1433.1054</v>
      </c>
      <c r="I68" s="48">
        <f t="shared" si="30"/>
        <v>32.87328041575562</v>
      </c>
      <c r="J68" s="48"/>
      <c r="K68" s="48"/>
      <c r="L68" s="49"/>
    </row>
    <row r="69" spans="1:12" s="50" customFormat="1" ht="24" customHeight="1">
      <c r="A69" s="7" t="s">
        <v>117</v>
      </c>
      <c r="B69" s="28" t="s">
        <v>62</v>
      </c>
      <c r="C69" s="56">
        <f>C70</f>
        <v>4359.484</v>
      </c>
      <c r="D69" s="56">
        <f t="shared" si="32"/>
        <v>0</v>
      </c>
      <c r="E69" s="56">
        <f t="shared" si="32"/>
        <v>0</v>
      </c>
      <c r="F69" s="56">
        <f t="shared" si="32"/>
        <v>0</v>
      </c>
      <c r="G69" s="56">
        <f t="shared" si="32"/>
        <v>0</v>
      </c>
      <c r="H69" s="56">
        <f t="shared" si="32"/>
        <v>1433.1054</v>
      </c>
      <c r="I69" s="48">
        <f t="shared" si="30"/>
        <v>32.87328041575562</v>
      </c>
      <c r="J69" s="48"/>
      <c r="K69" s="48"/>
      <c r="L69" s="49"/>
    </row>
    <row r="70" spans="1:12" ht="23.25" customHeight="1">
      <c r="A70" s="7" t="s">
        <v>85</v>
      </c>
      <c r="B70" s="28" t="s">
        <v>62</v>
      </c>
      <c r="C70" s="36">
        <f aca="true" t="shared" si="33" ref="C70:H70">C71+C73+C74+C75+C72</f>
        <v>4359.484</v>
      </c>
      <c r="D70" s="36">
        <f t="shared" si="33"/>
        <v>0</v>
      </c>
      <c r="E70" s="36">
        <f t="shared" si="33"/>
        <v>0</v>
      </c>
      <c r="F70" s="36">
        <f t="shared" si="33"/>
        <v>0</v>
      </c>
      <c r="G70" s="36">
        <f t="shared" si="33"/>
        <v>0</v>
      </c>
      <c r="H70" s="36">
        <f t="shared" si="33"/>
        <v>1433.1054</v>
      </c>
      <c r="I70" s="11">
        <f t="shared" si="30"/>
        <v>32.87328041575562</v>
      </c>
      <c r="J70" s="11"/>
      <c r="K70" s="11"/>
      <c r="L70" s="33"/>
    </row>
    <row r="71" spans="1:12" ht="66.75" customHeight="1">
      <c r="A71" s="7" t="s">
        <v>86</v>
      </c>
      <c r="B71" s="38" t="s">
        <v>70</v>
      </c>
      <c r="C71" s="36">
        <v>1259.234</v>
      </c>
      <c r="D71" s="11"/>
      <c r="E71" s="11"/>
      <c r="F71" s="11"/>
      <c r="G71" s="11"/>
      <c r="H71" s="9">
        <v>1207.2834</v>
      </c>
      <c r="I71" s="11">
        <f t="shared" si="30"/>
        <v>95.87442842235836</v>
      </c>
      <c r="J71" s="11"/>
      <c r="K71" s="11"/>
      <c r="L71" s="33"/>
    </row>
    <row r="72" spans="1:12" ht="52.5" customHeight="1">
      <c r="A72" s="74" t="s">
        <v>121</v>
      </c>
      <c r="B72" s="75" t="s">
        <v>167</v>
      </c>
      <c r="C72" s="9">
        <v>61.1</v>
      </c>
      <c r="D72" s="11"/>
      <c r="E72" s="11"/>
      <c r="F72" s="11"/>
      <c r="G72" s="11"/>
      <c r="H72" s="9">
        <v>61.1</v>
      </c>
      <c r="I72" s="11">
        <f t="shared" si="30"/>
        <v>100</v>
      </c>
      <c r="J72" s="11"/>
      <c r="K72" s="11"/>
      <c r="L72" s="33"/>
    </row>
    <row r="73" spans="1:12" ht="66" customHeight="1">
      <c r="A73" s="7" t="s">
        <v>122</v>
      </c>
      <c r="B73" s="8" t="s">
        <v>118</v>
      </c>
      <c r="C73" s="36">
        <v>2618</v>
      </c>
      <c r="D73" s="11"/>
      <c r="E73" s="11"/>
      <c r="F73" s="11"/>
      <c r="G73" s="11"/>
      <c r="H73" s="9">
        <v>164.722</v>
      </c>
      <c r="I73" s="11">
        <f t="shared" si="30"/>
        <v>6.2919022154316275</v>
      </c>
      <c r="J73" s="11"/>
      <c r="K73" s="11"/>
      <c r="L73" s="33"/>
    </row>
    <row r="74" spans="1:12" ht="42" customHeight="1">
      <c r="A74" s="7" t="s">
        <v>123</v>
      </c>
      <c r="B74" s="26" t="s">
        <v>119</v>
      </c>
      <c r="C74" s="9">
        <v>72</v>
      </c>
      <c r="D74" s="11"/>
      <c r="E74" s="11"/>
      <c r="F74" s="11"/>
      <c r="G74" s="11"/>
      <c r="H74" s="9">
        <v>0</v>
      </c>
      <c r="I74" s="11">
        <f t="shared" si="30"/>
        <v>0</v>
      </c>
      <c r="J74" s="11"/>
      <c r="K74" s="11"/>
      <c r="L74" s="33"/>
    </row>
    <row r="75" spans="1:12" ht="78" customHeight="1">
      <c r="A75" s="7" t="s">
        <v>120</v>
      </c>
      <c r="B75" s="26" t="s">
        <v>124</v>
      </c>
      <c r="C75" s="9">
        <v>349.15</v>
      </c>
      <c r="D75" s="11"/>
      <c r="E75" s="11"/>
      <c r="F75" s="11"/>
      <c r="G75" s="11"/>
      <c r="H75" s="9">
        <v>0</v>
      </c>
      <c r="I75" s="11">
        <f t="shared" si="30"/>
        <v>0</v>
      </c>
      <c r="J75" s="11" t="e">
        <f>#REF!-#REF!</f>
        <v>#REF!</v>
      </c>
      <c r="K75" s="11" t="e">
        <f>#REF!/#REF!*100</f>
        <v>#REF!</v>
      </c>
      <c r="L75" s="33" t="e">
        <f>#REF!-#REF!</f>
        <v>#REF!</v>
      </c>
    </row>
    <row r="76" spans="1:12" s="50" customFormat="1" ht="25.5" customHeight="1">
      <c r="A76" s="52" t="s">
        <v>67</v>
      </c>
      <c r="B76" s="63" t="s">
        <v>68</v>
      </c>
      <c r="C76" s="56">
        <f aca="true" t="shared" si="34" ref="C76:H76">C77</f>
        <v>2.9</v>
      </c>
      <c r="D76" s="56">
        <f t="shared" si="34"/>
        <v>0</v>
      </c>
      <c r="E76" s="56" t="e">
        <f t="shared" si="34"/>
        <v>#REF!</v>
      </c>
      <c r="F76" s="56" t="e">
        <f t="shared" si="34"/>
        <v>#REF!</v>
      </c>
      <c r="G76" s="56">
        <f t="shared" si="34"/>
        <v>3</v>
      </c>
      <c r="H76" s="56">
        <f t="shared" si="34"/>
        <v>2.9</v>
      </c>
      <c r="I76" s="48">
        <f t="shared" si="30"/>
        <v>100</v>
      </c>
      <c r="J76" s="48">
        <f aca="true" t="shared" si="35" ref="J76:J83">H77-G77</f>
        <v>-0.10000000000000009</v>
      </c>
      <c r="K76" s="48">
        <f aca="true" t="shared" si="36" ref="K76:K83">H77/C77*100</f>
        <v>100</v>
      </c>
      <c r="L76" s="49">
        <f aca="true" t="shared" si="37" ref="L76:L83">C77-H77</f>
        <v>0</v>
      </c>
    </row>
    <row r="77" spans="1:12" ht="40.5" customHeight="1">
      <c r="A77" s="7" t="s">
        <v>125</v>
      </c>
      <c r="B77" s="8" t="s">
        <v>63</v>
      </c>
      <c r="C77" s="36">
        <f aca="true" t="shared" si="38" ref="C77:E78">C78</f>
        <v>2.9</v>
      </c>
      <c r="D77" s="11">
        <f t="shared" si="38"/>
        <v>0</v>
      </c>
      <c r="E77" s="11" t="e">
        <f t="shared" si="38"/>
        <v>#REF!</v>
      </c>
      <c r="F77" s="11" t="e">
        <f>E77/D77*100</f>
        <v>#REF!</v>
      </c>
      <c r="G77" s="11">
        <f>G78</f>
        <v>3</v>
      </c>
      <c r="H77" s="9">
        <f>H78</f>
        <v>2.9</v>
      </c>
      <c r="I77" s="11">
        <f t="shared" si="30"/>
        <v>100</v>
      </c>
      <c r="J77" s="11">
        <f t="shared" si="35"/>
        <v>-0.10000000000000009</v>
      </c>
      <c r="K77" s="11">
        <f t="shared" si="36"/>
        <v>100</v>
      </c>
      <c r="L77" s="33">
        <f t="shared" si="37"/>
        <v>0</v>
      </c>
    </row>
    <row r="78" spans="1:12" ht="78" customHeight="1">
      <c r="A78" s="7" t="s">
        <v>126</v>
      </c>
      <c r="B78" s="26" t="s">
        <v>127</v>
      </c>
      <c r="C78" s="9">
        <f t="shared" si="38"/>
        <v>2.9</v>
      </c>
      <c r="D78" s="11">
        <f t="shared" si="38"/>
        <v>0</v>
      </c>
      <c r="E78" s="11" t="e">
        <f t="shared" si="38"/>
        <v>#REF!</v>
      </c>
      <c r="F78" s="11" t="e">
        <f>E78/D78*100</f>
        <v>#REF!</v>
      </c>
      <c r="G78" s="11">
        <f>G79</f>
        <v>3</v>
      </c>
      <c r="H78" s="9">
        <f>H79</f>
        <v>2.9</v>
      </c>
      <c r="I78" s="11">
        <f t="shared" si="30"/>
        <v>100</v>
      </c>
      <c r="J78" s="11">
        <f t="shared" si="35"/>
        <v>-0.10000000000000009</v>
      </c>
      <c r="K78" s="11">
        <f t="shared" si="36"/>
        <v>100</v>
      </c>
      <c r="L78" s="33">
        <f t="shared" si="37"/>
        <v>0</v>
      </c>
    </row>
    <row r="79" spans="1:12" ht="77.25" customHeight="1">
      <c r="A79" s="7" t="s">
        <v>87</v>
      </c>
      <c r="B79" s="26" t="s">
        <v>127</v>
      </c>
      <c r="C79" s="30">
        <v>2.9</v>
      </c>
      <c r="D79" s="11"/>
      <c r="E79" s="11" t="e">
        <f>(#REF!)/1000</f>
        <v>#REF!</v>
      </c>
      <c r="F79" s="11" t="e">
        <f>E79/D79*100</f>
        <v>#REF!</v>
      </c>
      <c r="G79" s="9">
        <v>3</v>
      </c>
      <c r="H79" s="9">
        <v>2.9</v>
      </c>
      <c r="I79" s="11">
        <f aca="true" t="shared" si="39" ref="I79:I109">H79/C79*100</f>
        <v>100</v>
      </c>
      <c r="J79" s="11">
        <f t="shared" si="35"/>
        <v>2425.6400000000003</v>
      </c>
      <c r="K79" s="11">
        <f t="shared" si="36"/>
        <v>2.5360865701291235</v>
      </c>
      <c r="L79" s="33">
        <f t="shared" si="37"/>
        <v>93219.36</v>
      </c>
    </row>
    <row r="80" spans="1:12" s="50" customFormat="1" ht="27.75" customHeight="1">
      <c r="A80" s="52" t="s">
        <v>69</v>
      </c>
      <c r="B80" s="63" t="s">
        <v>21</v>
      </c>
      <c r="C80" s="47">
        <f aca="true" t="shared" si="40" ref="C80:H80">C83+C85+C81</f>
        <v>95645</v>
      </c>
      <c r="D80" s="47">
        <f t="shared" si="40"/>
        <v>0</v>
      </c>
      <c r="E80" s="47">
        <f t="shared" si="40"/>
        <v>0</v>
      </c>
      <c r="F80" s="47" t="e">
        <f t="shared" si="40"/>
        <v>#DIV/0!</v>
      </c>
      <c r="G80" s="47">
        <f t="shared" si="40"/>
        <v>0</v>
      </c>
      <c r="H80" s="47">
        <f t="shared" si="40"/>
        <v>2425.6400000000003</v>
      </c>
      <c r="I80" s="48">
        <f t="shared" si="39"/>
        <v>2.5360865701291235</v>
      </c>
      <c r="J80" s="48" t="e">
        <f>#REF!-#REF!</f>
        <v>#REF!</v>
      </c>
      <c r="K80" s="48" t="e">
        <f>#REF!/#REF!*100</f>
        <v>#REF!</v>
      </c>
      <c r="L80" s="49" t="e">
        <f>#REF!-#REF!</f>
        <v>#REF!</v>
      </c>
    </row>
    <row r="81" spans="1:12" s="50" customFormat="1" ht="27.75" customHeight="1">
      <c r="A81" s="76" t="s">
        <v>168</v>
      </c>
      <c r="B81" s="46" t="s">
        <v>169</v>
      </c>
      <c r="C81" s="51">
        <f aca="true" t="shared" si="41" ref="C81:H81">C82</f>
        <v>600</v>
      </c>
      <c r="D81" s="51">
        <f t="shared" si="41"/>
        <v>0</v>
      </c>
      <c r="E81" s="51">
        <f t="shared" si="41"/>
        <v>0</v>
      </c>
      <c r="F81" s="51">
        <f t="shared" si="41"/>
        <v>0</v>
      </c>
      <c r="G81" s="51">
        <f t="shared" si="41"/>
        <v>0</v>
      </c>
      <c r="H81" s="51">
        <f t="shared" si="41"/>
        <v>600</v>
      </c>
      <c r="I81" s="48">
        <f t="shared" si="39"/>
        <v>100</v>
      </c>
      <c r="J81" s="48"/>
      <c r="K81" s="48"/>
      <c r="L81" s="49"/>
    </row>
    <row r="82" spans="1:12" s="50" customFormat="1" ht="42.75" customHeight="1">
      <c r="A82" s="39" t="s">
        <v>170</v>
      </c>
      <c r="B82" s="26" t="s">
        <v>171</v>
      </c>
      <c r="C82" s="37">
        <v>600</v>
      </c>
      <c r="D82" s="30"/>
      <c r="E82" s="30"/>
      <c r="F82" s="30"/>
      <c r="G82" s="30"/>
      <c r="H82" s="30">
        <v>600</v>
      </c>
      <c r="I82" s="11">
        <f t="shared" si="39"/>
        <v>100</v>
      </c>
      <c r="J82" s="48"/>
      <c r="K82" s="48"/>
      <c r="L82" s="49"/>
    </row>
    <row r="83" spans="1:12" s="50" customFormat="1" ht="66" customHeight="1">
      <c r="A83" s="52" t="s">
        <v>128</v>
      </c>
      <c r="B83" s="46" t="s">
        <v>129</v>
      </c>
      <c r="C83" s="51">
        <f>C84</f>
        <v>80000</v>
      </c>
      <c r="D83" s="48"/>
      <c r="E83" s="48"/>
      <c r="F83" s="48" t="e">
        <f>E83/D83*100</f>
        <v>#DIV/0!</v>
      </c>
      <c r="G83" s="55"/>
      <c r="H83" s="55">
        <f>H84</f>
        <v>0</v>
      </c>
      <c r="I83" s="48">
        <f t="shared" si="39"/>
        <v>0</v>
      </c>
      <c r="J83" s="48">
        <f t="shared" si="35"/>
        <v>0</v>
      </c>
      <c r="K83" s="48">
        <f t="shared" si="36"/>
        <v>0</v>
      </c>
      <c r="L83" s="49">
        <f t="shared" si="37"/>
        <v>80000</v>
      </c>
    </row>
    <row r="84" spans="1:12" ht="62.25" customHeight="1">
      <c r="A84" s="7" t="s">
        <v>130</v>
      </c>
      <c r="B84" s="26" t="s">
        <v>131</v>
      </c>
      <c r="C84" s="30">
        <v>80000</v>
      </c>
      <c r="D84" s="11">
        <f>D87</f>
        <v>0</v>
      </c>
      <c r="E84" s="11">
        <f>E87</f>
        <v>0</v>
      </c>
      <c r="F84" s="11" t="e">
        <f>E84/D84*100</f>
        <v>#DIV/0!</v>
      </c>
      <c r="G84" s="9">
        <f>G87</f>
        <v>0</v>
      </c>
      <c r="H84" s="9">
        <v>0</v>
      </c>
      <c r="I84" s="11">
        <f t="shared" si="39"/>
        <v>0</v>
      </c>
      <c r="J84" s="11">
        <f>H87-G87</f>
        <v>1825.64</v>
      </c>
      <c r="K84" s="11">
        <f>H87/C87*100</f>
        <v>12.13452974410103</v>
      </c>
      <c r="L84" s="33">
        <f>C87-H87</f>
        <v>13219.36</v>
      </c>
    </row>
    <row r="85" spans="1:12" s="50" customFormat="1" ht="25.5" customHeight="1">
      <c r="A85" s="52" t="s">
        <v>88</v>
      </c>
      <c r="B85" s="63" t="s">
        <v>132</v>
      </c>
      <c r="C85" s="47">
        <f>C86</f>
        <v>15045</v>
      </c>
      <c r="D85" s="47">
        <f aca="true" t="shared" si="42" ref="D85:H86">D86</f>
        <v>0</v>
      </c>
      <c r="E85" s="47">
        <f t="shared" si="42"/>
        <v>0</v>
      </c>
      <c r="F85" s="47">
        <f t="shared" si="42"/>
        <v>0</v>
      </c>
      <c r="G85" s="47">
        <f t="shared" si="42"/>
        <v>0</v>
      </c>
      <c r="H85" s="47">
        <f t="shared" si="42"/>
        <v>1825.64</v>
      </c>
      <c r="I85" s="48">
        <f t="shared" si="39"/>
        <v>12.13452974410103</v>
      </c>
      <c r="J85" s="48"/>
      <c r="K85" s="48"/>
      <c r="L85" s="49"/>
    </row>
    <row r="86" spans="1:12" ht="25.5" customHeight="1">
      <c r="A86" s="7" t="s">
        <v>133</v>
      </c>
      <c r="B86" s="8" t="s">
        <v>64</v>
      </c>
      <c r="C86" s="30">
        <f>C87</f>
        <v>15045</v>
      </c>
      <c r="D86" s="30">
        <f t="shared" si="42"/>
        <v>0</v>
      </c>
      <c r="E86" s="30">
        <f t="shared" si="42"/>
        <v>0</v>
      </c>
      <c r="F86" s="30">
        <f t="shared" si="42"/>
        <v>0</v>
      </c>
      <c r="G86" s="30">
        <f t="shared" si="42"/>
        <v>0</v>
      </c>
      <c r="H86" s="30">
        <f t="shared" si="42"/>
        <v>1825.64</v>
      </c>
      <c r="I86" s="11">
        <f t="shared" si="39"/>
        <v>12.13452974410103</v>
      </c>
      <c r="J86" s="11"/>
      <c r="K86" s="11"/>
      <c r="L86" s="33"/>
    </row>
    <row r="87" spans="1:12" ht="24.75" customHeight="1">
      <c r="A87" s="7" t="s">
        <v>89</v>
      </c>
      <c r="B87" s="8" t="s">
        <v>64</v>
      </c>
      <c r="C87" s="30">
        <f aca="true" t="shared" si="43" ref="C87:H87">C88+C89+C91+C90</f>
        <v>15045</v>
      </c>
      <c r="D87" s="30">
        <f t="shared" si="43"/>
        <v>0</v>
      </c>
      <c r="E87" s="30">
        <f t="shared" si="43"/>
        <v>0</v>
      </c>
      <c r="F87" s="30">
        <f t="shared" si="43"/>
        <v>0</v>
      </c>
      <c r="G87" s="30">
        <f t="shared" si="43"/>
        <v>0</v>
      </c>
      <c r="H87" s="30">
        <f t="shared" si="43"/>
        <v>1825.64</v>
      </c>
      <c r="I87" s="11">
        <f t="shared" si="39"/>
        <v>12.13452974410103</v>
      </c>
      <c r="J87" s="11">
        <f>H95-G95</f>
        <v>220.213</v>
      </c>
      <c r="K87" s="11">
        <f>H95/C95*100</f>
        <v>100</v>
      </c>
      <c r="L87" s="33">
        <f>C95-H95</f>
        <v>0</v>
      </c>
    </row>
    <row r="88" spans="1:12" ht="64.5" customHeight="1">
      <c r="A88" s="7" t="s">
        <v>134</v>
      </c>
      <c r="B88" s="8" t="s">
        <v>135</v>
      </c>
      <c r="C88" s="30">
        <v>1500</v>
      </c>
      <c r="D88" s="11"/>
      <c r="E88" s="11"/>
      <c r="F88" s="11"/>
      <c r="G88" s="9"/>
      <c r="H88" s="9">
        <v>1499.999</v>
      </c>
      <c r="I88" s="11">
        <f t="shared" si="39"/>
        <v>99.99993333333333</v>
      </c>
      <c r="J88" s="11"/>
      <c r="K88" s="11"/>
      <c r="L88" s="33"/>
    </row>
    <row r="89" spans="1:12" ht="90.75" customHeight="1">
      <c r="A89" s="7" t="s">
        <v>136</v>
      </c>
      <c r="B89" s="26" t="s">
        <v>137</v>
      </c>
      <c r="C89" s="30">
        <v>3500</v>
      </c>
      <c r="D89" s="11"/>
      <c r="E89" s="11"/>
      <c r="F89" s="11"/>
      <c r="G89" s="9"/>
      <c r="H89" s="9">
        <v>280.641</v>
      </c>
      <c r="I89" s="11">
        <f t="shared" si="39"/>
        <v>8.018314285714286</v>
      </c>
      <c r="J89" s="11"/>
      <c r="K89" s="11"/>
      <c r="L89" s="33"/>
    </row>
    <row r="90" spans="1:12" ht="65.25" customHeight="1">
      <c r="A90" s="78" t="s">
        <v>183</v>
      </c>
      <c r="B90" s="62" t="s">
        <v>182</v>
      </c>
      <c r="C90" s="30">
        <v>10000</v>
      </c>
      <c r="D90" s="11"/>
      <c r="E90" s="11"/>
      <c r="F90" s="11"/>
      <c r="G90" s="9"/>
      <c r="H90" s="9">
        <v>0</v>
      </c>
      <c r="I90" s="11">
        <f t="shared" si="39"/>
        <v>0</v>
      </c>
      <c r="J90" s="11"/>
      <c r="K90" s="11"/>
      <c r="L90" s="33"/>
    </row>
    <row r="91" spans="1:12" ht="70.5" customHeight="1">
      <c r="A91" s="7" t="s">
        <v>90</v>
      </c>
      <c r="B91" s="26" t="s">
        <v>138</v>
      </c>
      <c r="C91" s="30">
        <v>45</v>
      </c>
      <c r="D91" s="11"/>
      <c r="E91" s="11"/>
      <c r="F91" s="11"/>
      <c r="G91" s="9"/>
      <c r="H91" s="9">
        <v>45</v>
      </c>
      <c r="I91" s="11">
        <f t="shared" si="39"/>
        <v>100</v>
      </c>
      <c r="J91" s="11"/>
      <c r="K91" s="11"/>
      <c r="L91" s="33"/>
    </row>
    <row r="92" spans="1:12" s="50" customFormat="1" ht="37.5" customHeight="1">
      <c r="A92" s="73" t="s">
        <v>71</v>
      </c>
      <c r="B92" s="79" t="s">
        <v>72</v>
      </c>
      <c r="C92" s="80">
        <f>C93</f>
        <v>10005.6</v>
      </c>
      <c r="D92" s="80">
        <f aca="true" t="shared" si="44" ref="D92:H93">D93</f>
        <v>0</v>
      </c>
      <c r="E92" s="80">
        <f t="shared" si="44"/>
        <v>0</v>
      </c>
      <c r="F92" s="80">
        <f t="shared" si="44"/>
        <v>0</v>
      </c>
      <c r="G92" s="80">
        <f t="shared" si="44"/>
        <v>0</v>
      </c>
      <c r="H92" s="80">
        <f t="shared" si="44"/>
        <v>10037</v>
      </c>
      <c r="I92" s="48">
        <f t="shared" si="39"/>
        <v>100.31382425841528</v>
      </c>
      <c r="J92" s="48"/>
      <c r="K92" s="48"/>
      <c r="L92" s="49"/>
    </row>
    <row r="93" spans="1:12" ht="26.25" customHeight="1">
      <c r="A93" s="7" t="s">
        <v>139</v>
      </c>
      <c r="B93" s="10" t="s">
        <v>73</v>
      </c>
      <c r="C93" s="30">
        <f>C94</f>
        <v>10005.6</v>
      </c>
      <c r="D93" s="30">
        <f t="shared" si="44"/>
        <v>0</v>
      </c>
      <c r="E93" s="30">
        <f t="shared" si="44"/>
        <v>0</v>
      </c>
      <c r="F93" s="30">
        <f t="shared" si="44"/>
        <v>0</v>
      </c>
      <c r="G93" s="30">
        <f t="shared" si="44"/>
        <v>0</v>
      </c>
      <c r="H93" s="30">
        <f t="shared" si="44"/>
        <v>10037</v>
      </c>
      <c r="I93" s="11">
        <f t="shared" si="39"/>
        <v>100.31382425841528</v>
      </c>
      <c r="J93" s="11"/>
      <c r="K93" s="11"/>
      <c r="L93" s="33"/>
    </row>
    <row r="94" spans="1:12" ht="37.5" customHeight="1">
      <c r="A94" s="7" t="s">
        <v>140</v>
      </c>
      <c r="B94" s="40" t="s">
        <v>65</v>
      </c>
      <c r="C94" s="30">
        <v>10005.6</v>
      </c>
      <c r="D94" s="11"/>
      <c r="E94" s="11"/>
      <c r="F94" s="11"/>
      <c r="G94" s="9"/>
      <c r="H94" s="9">
        <v>10037</v>
      </c>
      <c r="I94" s="11">
        <f t="shared" si="39"/>
        <v>100.31382425841528</v>
      </c>
      <c r="J94" s="11"/>
      <c r="K94" s="11"/>
      <c r="L94" s="33"/>
    </row>
    <row r="95" spans="1:12" s="50" customFormat="1" ht="17.25" customHeight="1">
      <c r="A95" s="52" t="s">
        <v>22</v>
      </c>
      <c r="B95" s="63" t="s">
        <v>74</v>
      </c>
      <c r="C95" s="47">
        <f>C96</f>
        <v>220.213</v>
      </c>
      <c r="D95" s="48">
        <f>D96</f>
        <v>0</v>
      </c>
      <c r="E95" s="48">
        <f>E96</f>
        <v>0</v>
      </c>
      <c r="F95" s="48" t="e">
        <f>E95/D95*100</f>
        <v>#DIV/0!</v>
      </c>
      <c r="G95" s="55">
        <f>G96</f>
        <v>0</v>
      </c>
      <c r="H95" s="55">
        <f>H96</f>
        <v>220.213</v>
      </c>
      <c r="I95" s="48">
        <f t="shared" si="39"/>
        <v>100</v>
      </c>
      <c r="J95" s="48">
        <f>H96-G96</f>
        <v>220.213</v>
      </c>
      <c r="K95" s="48">
        <f>H96/C96*100</f>
        <v>100</v>
      </c>
      <c r="L95" s="49">
        <f>C96-H96</f>
        <v>0</v>
      </c>
    </row>
    <row r="96" spans="1:12" ht="24.75" customHeight="1">
      <c r="A96" s="7" t="s">
        <v>141</v>
      </c>
      <c r="B96" s="18" t="s">
        <v>59</v>
      </c>
      <c r="C96" s="30">
        <f>C98</f>
        <v>220.213</v>
      </c>
      <c r="D96" s="11">
        <f>D98</f>
        <v>0</v>
      </c>
      <c r="E96" s="11">
        <f>E98</f>
        <v>0</v>
      </c>
      <c r="F96" s="11" t="e">
        <f>E96/D96*100</f>
        <v>#DIV/0!</v>
      </c>
      <c r="G96" s="9">
        <f>G98</f>
        <v>0</v>
      </c>
      <c r="H96" s="9">
        <f>H98</f>
        <v>220.213</v>
      </c>
      <c r="I96" s="11">
        <f t="shared" si="39"/>
        <v>100</v>
      </c>
      <c r="J96" s="11">
        <f>H98-G98</f>
        <v>220.213</v>
      </c>
      <c r="K96" s="11">
        <f>H98/C98*100</f>
        <v>100</v>
      </c>
      <c r="L96" s="33">
        <f>C98-H98</f>
        <v>0</v>
      </c>
    </row>
    <row r="97" spans="1:12" ht="41.25" customHeight="1">
      <c r="A97" s="7" t="s">
        <v>142</v>
      </c>
      <c r="B97" s="62" t="s">
        <v>66</v>
      </c>
      <c r="C97" s="30">
        <f>C98</f>
        <v>220.213</v>
      </c>
      <c r="D97" s="11"/>
      <c r="E97" s="11"/>
      <c r="F97" s="11"/>
      <c r="G97" s="9"/>
      <c r="H97" s="9">
        <f>H98</f>
        <v>220.213</v>
      </c>
      <c r="I97" s="11">
        <f t="shared" si="39"/>
        <v>100</v>
      </c>
      <c r="J97" s="11"/>
      <c r="K97" s="11"/>
      <c r="L97" s="33"/>
    </row>
    <row r="98" spans="1:12" ht="36.75" customHeight="1">
      <c r="A98" s="7" t="s">
        <v>143</v>
      </c>
      <c r="B98" s="18" t="s">
        <v>66</v>
      </c>
      <c r="C98" s="30">
        <v>220.213</v>
      </c>
      <c r="D98" s="11"/>
      <c r="E98" s="11"/>
      <c r="F98" s="11" t="e">
        <f>E98/D98*100</f>
        <v>#DIV/0!</v>
      </c>
      <c r="G98" s="9"/>
      <c r="H98" s="9">
        <v>220.213</v>
      </c>
      <c r="I98" s="11">
        <f t="shared" si="39"/>
        <v>100</v>
      </c>
      <c r="J98" s="11">
        <f>H99-G99</f>
        <v>0</v>
      </c>
      <c r="K98" s="11" t="e">
        <f>H99/C99*100</f>
        <v>#DIV/0!</v>
      </c>
      <c r="L98" s="33" t="e">
        <f>C99-H99</f>
        <v>#DIV/0!</v>
      </c>
    </row>
    <row r="99" spans="1:12" ht="42" customHeight="1" hidden="1">
      <c r="A99" s="7" t="s">
        <v>23</v>
      </c>
      <c r="B99" s="8" t="s">
        <v>76</v>
      </c>
      <c r="C99" s="30" t="e">
        <f>D99+E99+F99+G99</f>
        <v>#DIV/0!</v>
      </c>
      <c r="D99" s="11">
        <f>D100</f>
        <v>0</v>
      </c>
      <c r="E99" s="11">
        <f>E100</f>
        <v>0</v>
      </c>
      <c r="F99" s="11" t="e">
        <f>E99/D99*100</f>
        <v>#DIV/0!</v>
      </c>
      <c r="G99" s="9">
        <f>G100</f>
        <v>0</v>
      </c>
      <c r="H99" s="9">
        <f>H100</f>
        <v>0</v>
      </c>
      <c r="I99" s="11" t="e">
        <f t="shared" si="39"/>
        <v>#DIV/0!</v>
      </c>
      <c r="J99" s="11">
        <f>H100-G100</f>
        <v>0</v>
      </c>
      <c r="K99" s="11" t="e">
        <f>H100/C100*100</f>
        <v>#DIV/0!</v>
      </c>
      <c r="L99" s="33" t="e">
        <f>C100-H100</f>
        <v>#DIV/0!</v>
      </c>
    </row>
    <row r="100" spans="1:12" ht="56.25" customHeight="1" hidden="1">
      <c r="A100" s="7" t="s">
        <v>24</v>
      </c>
      <c r="B100" s="8" t="s">
        <v>77</v>
      </c>
      <c r="C100" s="30" t="e">
        <f>D100+E100+F100+G100</f>
        <v>#DIV/0!</v>
      </c>
      <c r="D100" s="11">
        <f>D101</f>
        <v>0</v>
      </c>
      <c r="E100" s="11">
        <f>E101</f>
        <v>0</v>
      </c>
      <c r="F100" s="11" t="e">
        <f>E100/D100*100</f>
        <v>#DIV/0!</v>
      </c>
      <c r="G100" s="9">
        <f>G101</f>
        <v>0</v>
      </c>
      <c r="H100" s="9">
        <f>H101</f>
        <v>0</v>
      </c>
      <c r="I100" s="11" t="e">
        <f t="shared" si="39"/>
        <v>#DIV/0!</v>
      </c>
      <c r="J100" s="11">
        <f>H101-G101</f>
        <v>0</v>
      </c>
      <c r="K100" s="11" t="e">
        <f>H101/C101*100</f>
        <v>#DIV/0!</v>
      </c>
      <c r="L100" s="33" t="e">
        <f>C101-H101</f>
        <v>#DIV/0!</v>
      </c>
    </row>
    <row r="101" spans="1:12" ht="36.75" customHeight="1" hidden="1">
      <c r="A101" s="7" t="s">
        <v>25</v>
      </c>
      <c r="B101" s="8" t="s">
        <v>77</v>
      </c>
      <c r="C101" s="30" t="e">
        <f>D101+E101+F101+G101</f>
        <v>#DIV/0!</v>
      </c>
      <c r="D101" s="11"/>
      <c r="E101" s="11"/>
      <c r="F101" s="11" t="e">
        <f>E101/D101*100</f>
        <v>#DIV/0!</v>
      </c>
      <c r="G101" s="9"/>
      <c r="H101" s="9"/>
      <c r="I101" s="11" t="e">
        <f t="shared" si="39"/>
        <v>#DIV/0!</v>
      </c>
      <c r="J101" s="11">
        <f>H105-G105</f>
        <v>0.00017999999999995797</v>
      </c>
      <c r="K101" s="11">
        <f>H105/C105*100</f>
        <v>100.01952277657267</v>
      </c>
      <c r="L101" s="33">
        <f>C105-H105</f>
        <v>-0.00017999999999995797</v>
      </c>
    </row>
    <row r="102" spans="1:12" ht="85.5" customHeight="1">
      <c r="A102" s="57" t="s">
        <v>23</v>
      </c>
      <c r="B102" s="84" t="s">
        <v>184</v>
      </c>
      <c r="C102" s="30">
        <f>C103</f>
        <v>-170.503</v>
      </c>
      <c r="D102" s="30">
        <f aca="true" t="shared" si="45" ref="D102:H103">D103</f>
        <v>0</v>
      </c>
      <c r="E102" s="30">
        <f t="shared" si="45"/>
        <v>0</v>
      </c>
      <c r="F102" s="30">
        <f t="shared" si="45"/>
        <v>0</v>
      </c>
      <c r="G102" s="30">
        <f t="shared" si="45"/>
        <v>0</v>
      </c>
      <c r="H102" s="30">
        <f t="shared" si="45"/>
        <v>0</v>
      </c>
      <c r="I102" s="11">
        <f t="shared" si="39"/>
        <v>0</v>
      </c>
      <c r="J102" s="11"/>
      <c r="K102" s="11"/>
      <c r="L102" s="33"/>
    </row>
    <row r="103" spans="1:12" ht="93" customHeight="1">
      <c r="A103" s="42" t="s">
        <v>186</v>
      </c>
      <c r="B103" s="26" t="s">
        <v>185</v>
      </c>
      <c r="C103" s="30">
        <f>C104</f>
        <v>-170.503</v>
      </c>
      <c r="D103" s="30">
        <f t="shared" si="45"/>
        <v>0</v>
      </c>
      <c r="E103" s="30">
        <f t="shared" si="45"/>
        <v>0</v>
      </c>
      <c r="F103" s="30">
        <f t="shared" si="45"/>
        <v>0</v>
      </c>
      <c r="G103" s="30">
        <f t="shared" si="45"/>
        <v>0</v>
      </c>
      <c r="H103" s="30">
        <f t="shared" si="45"/>
        <v>0</v>
      </c>
      <c r="I103" s="11">
        <f t="shared" si="39"/>
        <v>0</v>
      </c>
      <c r="J103" s="11"/>
      <c r="K103" s="11"/>
      <c r="L103" s="33"/>
    </row>
    <row r="104" spans="1:12" ht="91.5" customHeight="1">
      <c r="A104" s="42" t="s">
        <v>187</v>
      </c>
      <c r="B104" s="26" t="s">
        <v>185</v>
      </c>
      <c r="C104" s="30">
        <v>-170.503</v>
      </c>
      <c r="D104" s="11"/>
      <c r="E104" s="11"/>
      <c r="F104" s="11"/>
      <c r="G104" s="9"/>
      <c r="H104" s="9">
        <v>0</v>
      </c>
      <c r="I104" s="11">
        <f t="shared" si="39"/>
        <v>0</v>
      </c>
      <c r="J104" s="11"/>
      <c r="K104" s="11"/>
      <c r="L104" s="33"/>
    </row>
    <row r="105" spans="1:12" s="50" customFormat="1" ht="88.5" customHeight="1">
      <c r="A105" s="73" t="s">
        <v>26</v>
      </c>
      <c r="B105" s="81" t="s">
        <v>144</v>
      </c>
      <c r="C105" s="82">
        <f>C106</f>
        <v>0.922</v>
      </c>
      <c r="D105" s="82">
        <f aca="true" t="shared" si="46" ref="D105:H107">D106</f>
        <v>0.922</v>
      </c>
      <c r="E105" s="82">
        <f t="shared" si="46"/>
        <v>0.922</v>
      </c>
      <c r="F105" s="82">
        <f t="shared" si="46"/>
        <v>0.922</v>
      </c>
      <c r="G105" s="82">
        <f t="shared" si="46"/>
        <v>0.922</v>
      </c>
      <c r="H105" s="82">
        <f t="shared" si="46"/>
        <v>0.92218</v>
      </c>
      <c r="I105" s="83">
        <f t="shared" si="39"/>
        <v>100.01952277657267</v>
      </c>
      <c r="J105" s="48">
        <f>H106-G106</f>
        <v>0.00017999999999995797</v>
      </c>
      <c r="K105" s="48">
        <f>H106/C106*100</f>
        <v>100.01952277657267</v>
      </c>
      <c r="L105" s="49">
        <f>C106-H106</f>
        <v>-0.00017999999999995797</v>
      </c>
    </row>
    <row r="106" spans="1:12" ht="65.25" customHeight="1">
      <c r="A106" s="7" t="s">
        <v>145</v>
      </c>
      <c r="B106" s="64" t="s">
        <v>146</v>
      </c>
      <c r="C106" s="37">
        <f>C107</f>
        <v>0.922</v>
      </c>
      <c r="D106" s="37">
        <f t="shared" si="46"/>
        <v>0.922</v>
      </c>
      <c r="E106" s="37">
        <f t="shared" si="46"/>
        <v>0.922</v>
      </c>
      <c r="F106" s="37">
        <f t="shared" si="46"/>
        <v>0.922</v>
      </c>
      <c r="G106" s="37">
        <f t="shared" si="46"/>
        <v>0.922</v>
      </c>
      <c r="H106" s="37">
        <f t="shared" si="46"/>
        <v>0.92218</v>
      </c>
      <c r="I106" s="11">
        <f t="shared" si="39"/>
        <v>100.01952277657267</v>
      </c>
      <c r="J106" s="11">
        <f>H108-G108</f>
        <v>0.00017999999999995797</v>
      </c>
      <c r="K106" s="11">
        <f>H108/C108*100</f>
        <v>100.01952277657267</v>
      </c>
      <c r="L106" s="33">
        <f>C108-H108</f>
        <v>-0.00017999999999995797</v>
      </c>
    </row>
    <row r="107" spans="1:12" ht="54.75" customHeight="1">
      <c r="A107" s="65" t="s">
        <v>147</v>
      </c>
      <c r="B107" s="64" t="s">
        <v>91</v>
      </c>
      <c r="C107" s="37">
        <f>C108</f>
        <v>0.922</v>
      </c>
      <c r="D107" s="37">
        <f t="shared" si="46"/>
        <v>0.922</v>
      </c>
      <c r="E107" s="37">
        <f t="shared" si="46"/>
        <v>0.922</v>
      </c>
      <c r="F107" s="37">
        <f t="shared" si="46"/>
        <v>0.922</v>
      </c>
      <c r="G107" s="37">
        <f t="shared" si="46"/>
        <v>0.922</v>
      </c>
      <c r="H107" s="37">
        <f t="shared" si="46"/>
        <v>0.92218</v>
      </c>
      <c r="I107" s="11">
        <f t="shared" si="39"/>
        <v>100.01952277657267</v>
      </c>
      <c r="J107" s="11"/>
      <c r="K107" s="11"/>
      <c r="L107" s="33"/>
    </row>
    <row r="108" spans="1:12" ht="56.25" customHeight="1">
      <c r="A108" s="65" t="s">
        <v>92</v>
      </c>
      <c r="B108" s="41" t="s">
        <v>91</v>
      </c>
      <c r="C108" s="37">
        <v>0.922</v>
      </c>
      <c r="D108" s="37">
        <v>0.922</v>
      </c>
      <c r="E108" s="37">
        <v>0.922</v>
      </c>
      <c r="F108" s="37">
        <v>0.922</v>
      </c>
      <c r="G108" s="37">
        <v>0.922</v>
      </c>
      <c r="H108" s="37">
        <v>0.92218</v>
      </c>
      <c r="I108" s="11">
        <f t="shared" si="39"/>
        <v>100.01952277657267</v>
      </c>
      <c r="J108" s="11" t="e">
        <f>#REF!-#REF!</f>
        <v>#REF!</v>
      </c>
      <c r="K108" s="11" t="e">
        <f>#REF!/#REF!*100</f>
        <v>#REF!</v>
      </c>
      <c r="L108" s="33" t="e">
        <f>#REF!-#REF!</f>
        <v>#REF!</v>
      </c>
    </row>
    <row r="109" spans="1:11" s="50" customFormat="1" ht="12.75">
      <c r="A109" s="52"/>
      <c r="B109" s="63" t="s">
        <v>27</v>
      </c>
      <c r="C109" s="47">
        <f>C53+C6</f>
        <v>222369.93299999996</v>
      </c>
      <c r="D109" s="48" t="e">
        <f>D53+D6</f>
        <v>#REF!</v>
      </c>
      <c r="E109" s="48" t="e">
        <f>E53+E6</f>
        <v>#REF!</v>
      </c>
      <c r="F109" s="48" t="e">
        <f>E109/D109*100</f>
        <v>#REF!</v>
      </c>
      <c r="G109" s="55" t="e">
        <f>G53+G6</f>
        <v>#REF!</v>
      </c>
      <c r="H109" s="55">
        <f>H53+H6</f>
        <v>63549.45369</v>
      </c>
      <c r="I109" s="48">
        <f t="shared" si="39"/>
        <v>28.578258235118508</v>
      </c>
      <c r="J109" s="72"/>
      <c r="K109" s="72"/>
    </row>
    <row r="111" ht="12.75">
      <c r="A111" s="20"/>
    </row>
  </sheetData>
  <mergeCells count="4">
    <mergeCell ref="A4:L4"/>
    <mergeCell ref="C1:I1"/>
    <mergeCell ref="C2:I2"/>
    <mergeCell ref="C3:I3"/>
  </mergeCells>
  <printOptions/>
  <pageMargins left="0" right="0" top="0.19" bottom="0.3937007874015748" header="0.17" footer="0.37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Лапина</cp:lastModifiedBy>
  <cp:lastPrinted>2021-02-01T14:23:08Z</cp:lastPrinted>
  <dcterms:created xsi:type="dcterms:W3CDTF">2013-10-31T07:47:49Z</dcterms:created>
  <dcterms:modified xsi:type="dcterms:W3CDTF">2021-02-01T14:23:58Z</dcterms:modified>
  <cp:category/>
  <cp:version/>
  <cp:contentType/>
  <cp:contentStatus/>
</cp:coreProperties>
</file>