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2"/>
  </bookViews>
  <sheets>
    <sheet name="Титульный лист" sheetId="3" r:id="rId1"/>
    <sheet name="Показатели" sheetId="1" r:id="rId2"/>
    <sheet name="Объекты, мероприятия и финансы" sheetId="2" r:id="rId3"/>
  </sheets>
  <definedNames>
    <definedName name="_xlnm.Print_Titles" localSheetId="2">'Объекты, мероприятия и финансы'!$4:$7</definedName>
    <definedName name="_xlnm.Print_Titles" localSheetId="1">Показатели!$4:$5</definedName>
    <definedName name="_xlnm.Print_Area" localSheetId="2">'Объекты, мероприятия и финансы'!$A$1:$P$110</definedName>
    <definedName name="_xlnm.Print_Area" localSheetId="0">'Титульный лист'!$A$1:$N$26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2"/>
  <c r="O110"/>
  <c r="K110"/>
  <c r="O101"/>
  <c r="K101"/>
  <c r="H101"/>
  <c r="O91"/>
  <c r="I57" l="1"/>
  <c r="K70"/>
  <c r="K69" s="1"/>
  <c r="K68" s="1"/>
  <c r="H68"/>
  <c r="L68"/>
  <c r="M68"/>
  <c r="N68"/>
  <c r="G68"/>
  <c r="J70"/>
  <c r="I70"/>
  <c r="O70" l="1"/>
  <c r="O69" l="1"/>
  <c r="O68" s="1"/>
  <c r="J69"/>
  <c r="J68" s="1"/>
  <c r="K34"/>
  <c r="K12" l="1"/>
  <c r="K9"/>
  <c r="J96" l="1"/>
  <c r="O96" s="1"/>
  <c r="O23" l="1"/>
  <c r="N23"/>
  <c r="M23"/>
  <c r="L23"/>
  <c r="K23"/>
  <c r="J23"/>
  <c r="I23"/>
  <c r="H23"/>
  <c r="G23"/>
  <c r="O86" l="1"/>
  <c r="J86"/>
  <c r="I86"/>
  <c r="O81"/>
  <c r="J81"/>
  <c r="I81"/>
  <c r="I69"/>
  <c r="I68" s="1"/>
  <c r="J67" l="1"/>
  <c r="I67"/>
  <c r="O62"/>
  <c r="J62"/>
  <c r="I62"/>
  <c r="J57"/>
  <c r="O57" s="1"/>
  <c r="O47"/>
  <c r="O42"/>
  <c r="O52"/>
  <c r="J52"/>
  <c r="I52"/>
  <c r="J47"/>
  <c r="I47"/>
  <c r="J42"/>
  <c r="I42"/>
  <c r="I41" l="1"/>
  <c r="O41" s="1"/>
  <c r="J41"/>
  <c r="O67"/>
</calcChain>
</file>

<file path=xl/sharedStrings.xml><?xml version="1.0" encoding="utf-8"?>
<sst xmlns="http://schemas.openxmlformats.org/spreadsheetml/2006/main" count="495" uniqueCount="328">
  <si>
    <t>1.1</t>
  </si>
  <si>
    <t>2.1</t>
  </si>
  <si>
    <t>2.2</t>
  </si>
  <si>
    <t>Единицы измерения</t>
  </si>
  <si>
    <t>Базовое значение</t>
  </si>
  <si>
    <t>Значение</t>
  </si>
  <si>
    <t>Дата</t>
  </si>
  <si>
    <t>Срок реализации</t>
  </si>
  <si>
    <t>на 01.01</t>
  </si>
  <si>
    <t>на 01.02</t>
  </si>
  <si>
    <t>на 01.03</t>
  </si>
  <si>
    <t>на 01.04</t>
  </si>
  <si>
    <t>на 01.05</t>
  </si>
  <si>
    <t>на 01.06</t>
  </si>
  <si>
    <t>на 01.07</t>
  </si>
  <si>
    <t>на 01.08</t>
  </si>
  <si>
    <t>на 01.09</t>
  </si>
  <si>
    <t>на 01.10</t>
  </si>
  <si>
    <t>на 01.11</t>
  </si>
  <si>
    <t>на 01.12</t>
  </si>
  <si>
    <t>Объем финансирования, тыс. рублей</t>
  </si>
  <si>
    <t>Всего, тыс. рублей</t>
  </si>
  <si>
    <t>План</t>
  </si>
  <si>
    <t>Факт / прогноз</t>
  </si>
  <si>
    <t>ДОРОЖНАЯ КАРТА</t>
  </si>
  <si>
    <t>УТВЕРЖДАЮ</t>
  </si>
  <si>
    <t>"_____"  _________________ 2021 г.</t>
  </si>
  <si>
    <t>__________________________</t>
  </si>
  <si>
    <t>подпись</t>
  </si>
  <si>
    <t>ФИО</t>
  </si>
  <si>
    <t>реализации региональных проектов</t>
  </si>
  <si>
    <t>Освоено (нарастающим итогом)</t>
  </si>
  <si>
    <t>Целевые значения показателей (нарастающим итогом) на 2021 год</t>
  </si>
  <si>
    <t>Наименования региональных проектов 
и показателей</t>
  </si>
  <si>
    <t>Наименования региональных проектов, 
объектов и мероприятий</t>
  </si>
  <si>
    <t>на 2021 год</t>
  </si>
  <si>
    <t>на 2022 год</t>
  </si>
  <si>
    <t>на 2023 год</t>
  </si>
  <si>
    <t>на 2024 год</t>
  </si>
  <si>
    <t>На 31.12.2022</t>
  </si>
  <si>
    <t>На 31.12.2021</t>
  </si>
  <si>
    <t>На 31.12.2023</t>
  </si>
  <si>
    <t>На 31.12.2024</t>
  </si>
  <si>
    <t>на 31.03.2021</t>
  </si>
  <si>
    <t>на 30.06.2021</t>
  </si>
  <si>
    <t>на 30.09.2021</t>
  </si>
  <si>
    <t>на 31.12.2021</t>
  </si>
  <si>
    <t>План освоения финансирования (нарастающим итогом)</t>
  </si>
  <si>
    <t>Ответственный
(ФИО полностью)</t>
  </si>
  <si>
    <t>Среднее время ожидания места для получения дошкольного образования детьми в возрасте от 1,5 до 3 лет</t>
  </si>
  <si>
    <t>Общая численность граждан,вовлеченых центрами (сообществами,объединениями) поддежка доброволльчества(волонтерства) на базе образовательных оганизаций,некоммерческих организаций,государственных и муниципальных учеждений,в добровольческую (волонтерскую) деятельность</t>
  </si>
  <si>
    <t>Количество благоустроенных общественных территорий</t>
  </si>
  <si>
    <t>6.1</t>
  </si>
  <si>
    <t>7.2</t>
  </si>
  <si>
    <t>%</t>
  </si>
  <si>
    <t>лет</t>
  </si>
  <si>
    <t>чел.</t>
  </si>
  <si>
    <t>ед.</t>
  </si>
  <si>
    <t>тыс.кв.м</t>
  </si>
  <si>
    <t>в Дальнегорском городском округе</t>
  </si>
  <si>
    <t>Доступность дошкольного образования для детей в возрасте от 1,5 до 3 лет</t>
  </si>
  <si>
    <t>4.1</t>
  </si>
  <si>
    <t>5.2</t>
  </si>
  <si>
    <t>Завершены конкурсные процедуры по закупке товаров, работ, услуг для обновления материально-технической базы для занятий детей физической культурой и спортом</t>
  </si>
  <si>
    <t>Мероприятие завершено</t>
  </si>
  <si>
    <t>Южаков Евгений Леонидович, заместитель начальника отдела жизнеобеспечения администрации Дальнегорского городского округа</t>
  </si>
  <si>
    <t>завершение конкурсных процедур</t>
  </si>
  <si>
    <t>выполнение работ</t>
  </si>
  <si>
    <t>ввод в эксплуатацию</t>
  </si>
  <si>
    <t>г. Дальнегорск, проспект 50 лет Октября, д. 54</t>
  </si>
  <si>
    <t>г. Дальнегорск, ул. 1-я Советская, д. 22</t>
  </si>
  <si>
    <t>г. Дальнегорск, ул. Строительная, д. 60</t>
  </si>
  <si>
    <t>Парк им. Пушкина, расположен в 96 м от ориентира по направлению на юго-запад, почтовый адрес ориентира: Приморский край, г. Дальнегорск, проспект 50 лет Октября, д. 106 (ограждение)</t>
  </si>
  <si>
    <t>Парк им. Пушкина, расположен в 96 м от ориентира по направлению на юго-запад, почтовый адрес ориентира: Приморский край, г. Дальнегорск, проспект 50 лет Октября, д. 106 (освещение)</t>
  </si>
  <si>
    <t>4.2</t>
  </si>
  <si>
    <t>7.1</t>
  </si>
  <si>
    <t>Поставка и наладка оборудования в рамках обновления материально - технической базы для занятия детей  физической культурой и спортом на базе МОБУ СОШ №16</t>
  </si>
  <si>
    <t xml:space="preserve">Оформление документов по передаче права собственности </t>
  </si>
  <si>
    <t>3.1</t>
  </si>
  <si>
    <t>Доля детей в возрасте от 5 до 18 лет, охваченных дополнительным образованием, %.</t>
  </si>
  <si>
    <t>Обновление  материально-технической базы для занятий детей физической культурой и спортом на базе МОБУ СОШ №16</t>
  </si>
  <si>
    <t>мероприятие завершено</t>
  </si>
  <si>
    <t>Внесение изменений в Правила землепользования и застройки с изменением границ населенных пунктов, с установлением и включением жилых зон</t>
  </si>
  <si>
    <t>1.2</t>
  </si>
  <si>
    <t>Охват детей деятельностью региональных центров выявления ,поддержки и развития способностей и талантов у детей и молодежи ,технопарков  "Кванториум" и центров " IT- куб",%</t>
  </si>
  <si>
    <t>Доля обучающихся  по образовательным программам основного и среднего общего образования, охваченных мероприятиями,направленными на раннюю профессиональную ориентацию,в том числе в рамках программы "Билет в будущее",%</t>
  </si>
  <si>
    <t xml:space="preserve">Прирост среднего индекса качества городской среды по отношению к 2019 году
</t>
  </si>
  <si>
    <t>Доля объема закупок оборудования, имеющего российское происхождение, в том числе оборудования, закупаемого при выполнении работ, в общем объеме оборудования, закупленного в рамках реализации мероприятий государственных (муниципальных) программ современной городской среды</t>
  </si>
  <si>
    <t>Доля граждан, принявших участие в решении вопросов развития городской среды,от общего количества граждан в возрасте от 14 лет,проживающих в муниципальных образованиях,на территориях которых реализуются проекты по созданию комфортной городской среды</t>
  </si>
  <si>
    <t>Количество квадратных метров расселенного непригодного для проживания(нарастающим итогом)</t>
  </si>
  <si>
    <t>Количество граждан, расселенных из непригодного для проживания жилищного фонда</t>
  </si>
  <si>
    <t>тыс. чел.</t>
  </si>
  <si>
    <t>Объем жилищного строительства</t>
  </si>
  <si>
    <t>млн. м2</t>
  </si>
  <si>
    <t>3.2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</si>
  <si>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</si>
  <si>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</si>
  <si>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</si>
  <si>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1.3</t>
  </si>
  <si>
    <t>1.4</t>
  </si>
  <si>
    <t>Участие школьников в открытых онлайн- уроках, реализуемых с учетом опыта цикла открытых уроков «Проектория», направленных на раннюю профориентацию</t>
  </si>
  <si>
    <t>Участие школьников в проекте по ранней профессиональной ориентации «Билет в будущее» в 2021 году</t>
  </si>
  <si>
    <t>Петрухненко Юлия Юрьевна, главный специалист Управления культуры, спорта и молодежной политики администрации Дальнегорского городского округа</t>
  </si>
  <si>
    <t>Чудинова Светлана Александровна - директор МОБУ СОШ № 16</t>
  </si>
  <si>
    <t>подрядчик</t>
  </si>
  <si>
    <t xml:space="preserve"> Кривобокова Татьяна Валерьевна - главный специалист  Управления образования администрации Дальнегорского городского округа</t>
  </si>
  <si>
    <t xml:space="preserve">Гумен Николай Александрович - начальник Управления образования администрации Дальнегорского городского округа </t>
  </si>
  <si>
    <t>Лузанова Татьяна Леонидовна - начальник Управления культуры,спорта и молодежной политики администрации Дальнегорского городского округа</t>
  </si>
  <si>
    <t xml:space="preserve">Игумнова Надежда Олеговна - начальник отдела жизнеобеспечения администрацииДальнегорского городского округа </t>
  </si>
  <si>
    <t xml:space="preserve">Гуженкова Елена Владиславовна - главный специалист отдела жизнеобеспечения администрации Дальнегорского городского округа </t>
  </si>
  <si>
    <t xml:space="preserve">Игумнова Надежда Олеговна - начальник отдела жизнеобеспечения администрации Дальнегорского городского округа </t>
  </si>
  <si>
    <t>Доля Артем Александрович  - начальник отдела закупок МКУ "Обслуживающее учеждение"</t>
  </si>
  <si>
    <t xml:space="preserve">Баркаева Юлия Николаевна - начальник отдела архитектуры и строительства администрации Дальнегорского городского округа </t>
  </si>
  <si>
    <t xml:space="preserve">Русинова Анна Александровна - главный специалист отдела архитектуры и строительства администрации Дальнегорского городского округа </t>
  </si>
  <si>
    <t>г. Дальнегорск, ул. Осипенко, д. 6, проспект 50 лет Октября, д. 38</t>
  </si>
  <si>
    <t>1. Региональный проект 1 " Успех каждого ребенка"</t>
  </si>
  <si>
    <t>2. Региональный проект 2 "Содействие занятости"</t>
  </si>
  <si>
    <t>3. Региональный проект 3   "Цифровая образовательная среда"</t>
  </si>
  <si>
    <t>3.3</t>
  </si>
  <si>
    <t>4. Региональный проект 4  "Социальная активность"</t>
  </si>
  <si>
    <t>1.1.1</t>
  </si>
  <si>
    <t>1.1.2</t>
  </si>
  <si>
    <t>1.1.3</t>
  </si>
  <si>
    <t xml:space="preserve"> 4. Региональный проект 4  "Социальная активность"</t>
  </si>
  <si>
    <t>5. Региональный проект 5  "Патриотическое воспитание (Приморский край)"</t>
  </si>
  <si>
    <t>Показатели в проекте отсутствуют</t>
  </si>
  <si>
    <t>7. Региональный проект 7  "Жилье"</t>
  </si>
  <si>
    <t>8. Региональный проект 8  "Формирование комфортной городской среды"</t>
  </si>
  <si>
    <t>8.1</t>
  </si>
  <si>
    <t>8.2</t>
  </si>
  <si>
    <t>8.3</t>
  </si>
  <si>
    <t>8.4</t>
  </si>
  <si>
    <t>5.1.</t>
  </si>
  <si>
    <t>5.3</t>
  </si>
  <si>
    <t>6. Региональный проект 6 "Обеспечение мероприятий по устойчивому сокращению непригодного для проживания жилищного фонда,расположенного на территории ДГО"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</si>
  <si>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</si>
  <si>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</si>
  <si>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</si>
  <si>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</si>
  <si>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</si>
  <si>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</si>
  <si>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</si>
  <si>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</si>
  <si>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</si>
  <si>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</si>
  <si>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</si>
  <si>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7.3</t>
  </si>
  <si>
    <t>8. Региональный проект 8 "Формирование комфортной городской среды"</t>
  </si>
  <si>
    <t>8.1.1</t>
  </si>
  <si>
    <t>8.1.2</t>
  </si>
  <si>
    <t>8.1.3</t>
  </si>
  <si>
    <t>8.1.4</t>
  </si>
  <si>
    <t>8.2.1</t>
  </si>
  <si>
    <t>8.2.2</t>
  </si>
  <si>
    <t>8.2.3</t>
  </si>
  <si>
    <t>Наумова Ольга Анатольевна - заместитель главы администрации Дальнегорского городского округа</t>
  </si>
  <si>
    <t>И.о. Главы Дальнегорского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</t>
  </si>
  <si>
    <t>Столярова Ю.В.</t>
  </si>
  <si>
    <t>6. Региональный проект 6  " Обеспечение устойчивого сокращения непригодного для проживания жилищного фонда"</t>
  </si>
  <si>
    <t>Разработка ТЗ по определению рыночной стоимости 1 м2 общей площади жилого  помещения для приобретения благоустроенных жилых помещений у лиц, не являющихся застройщиками.</t>
  </si>
  <si>
    <t>Разработка НПА об утверждении рыночной стоимости 1 м2 общей площади жилого помещения для приобретения  благоустроенных жилых  помещений</t>
  </si>
  <si>
    <t>Завершены конкурсные процедуры (контракт заключен)</t>
  </si>
  <si>
    <t>Приобретение благоустроенных жилых помещений у лиц, не являющихся застройщиками, для обеспечения  переселения из аварийного жилищного фонда проживающим в аварийном жилом фонде по договорам социального найма</t>
  </si>
  <si>
    <t>Разработка ТЗ по определению  выкупной цены 1 кв.м.  за изымаемые жилые помещения, входящих в жилищный фонд</t>
  </si>
  <si>
    <t>Заключение контракт на услугу по определению  выкупной цены 1 кв.м.  за изымаемые жилые помещения, входящих в жилищный фонд (простая закупка)</t>
  </si>
  <si>
    <t>Переселение граждан, проживающих в аварийном жилищном фонде по договорам социального найма благоустроенного жилого помещения</t>
  </si>
  <si>
    <t>8.1.5</t>
  </si>
  <si>
    <t>г. Дальнегорск, ул. Осипенко, д. 23, проспект 50 лет Октября, д. 52</t>
  </si>
  <si>
    <t xml:space="preserve"> - /15.04.2021</t>
  </si>
  <si>
    <t xml:space="preserve"> -/25.04.2021</t>
  </si>
  <si>
    <t xml:space="preserve"> -/25.08.2021</t>
  </si>
  <si>
    <t>6.1.12</t>
  </si>
  <si>
    <t>Разработка НПА об утверждении выкупной цены 1 м2 за изымаемые жилые помещения, входящих в жилищный фонд</t>
  </si>
  <si>
    <t xml:space="preserve"> -/31.07.2021</t>
  </si>
  <si>
    <t xml:space="preserve"> -/20.12.2021</t>
  </si>
  <si>
    <t xml:space="preserve"> -/30.12.2021</t>
  </si>
  <si>
    <t xml:space="preserve"> -/01.09.2021</t>
  </si>
  <si>
    <t xml:space="preserve"> -/30.10.2021</t>
  </si>
  <si>
    <t xml:space="preserve">  -/30.09.2021</t>
  </si>
  <si>
    <t xml:space="preserve"> -/01.10.2021</t>
  </si>
  <si>
    <t xml:space="preserve"> -/01.05.2021</t>
  </si>
  <si>
    <t xml:space="preserve"> -/08.09.2021</t>
  </si>
  <si>
    <t xml:space="preserve"> -/15.10.2021</t>
  </si>
  <si>
    <t xml:space="preserve"> 06.04.2021</t>
  </si>
  <si>
    <t>6.2</t>
  </si>
  <si>
    <t>Контроль сроков выполнения мероприятия</t>
  </si>
  <si>
    <t xml:space="preserve">Разработка ТЗ на приобретение  благоустроенных жилых помещений в многоквартирных домах (МКД) на вторичном рынке для переселения граждан </t>
  </si>
  <si>
    <t>Контракт заключен 15.03.2021,  оплата прошла  08.04.21</t>
  </si>
  <si>
    <t xml:space="preserve">Заключено 5 контрактов простой закупкой на сумму 1064,95тыс.руб., в том числе:                                                                                                                                                                                1. Контракт № 3/21 от 01.03.2021, ООО "Атлант", приобретение тренажеров - 348,61тыс.руб.;                                                                                                                                                                                                                                                         2. Контракт № 4/21 от 01.03.2021, ИП Руянцева Е.В.,  приобретение тренажеров - 341,57 тыс.руб.;                                                                                                                                                                                                                                                            3. Контракт № 5/21 от 01.03.2021, ИП Петрова Ю.Н. приобретение лыжного оборудования и инвентаря - 180,77 тыс.руб.;                                                                                                                                                                                                          4. Контракт № 6/21 от 01.03.2021, ИП Алешина Н.А., установка уличных тренажеров - 164,0 тыс. руб.;                                                                                                                                                                                                                                                              5. Контракт № 7/21 от 01.03.2021, ИП Зарецкий Е.В. изготовление баннера - 30,0 тыс. руб. </t>
  </si>
  <si>
    <t>Выполнено в срок</t>
  </si>
  <si>
    <t>Контракт заключен 26.02.2021 с ИП Моисеенко Ю.А.</t>
  </si>
  <si>
    <t>Контракт заключен 24.02.2021 с ИП Моисеенко Ю.А.</t>
  </si>
  <si>
    <t>Контракт заключен 26.02.2021 с ИП Казарян А.Р.</t>
  </si>
  <si>
    <t>Контракт заключен 09.04.2021 с ИП Казарян А.Р.</t>
  </si>
  <si>
    <t>Контракт заключен 26.02.2021 с ООО "Алан"</t>
  </si>
  <si>
    <t>Контракт заключен 24.02.2021 с ООО "Алан"</t>
  </si>
  <si>
    <t xml:space="preserve">Контракт заключен 26.02.2021 с ИП Кудрявцев М.Н. (г.Арсеньев) </t>
  </si>
  <si>
    <t>Количество субъектов Российской Федерации, выдающих сертификаты дополнительного образования в рамках системы персонифицированного финансирования дополнительного образования детей, ед.</t>
  </si>
  <si>
    <t>оборудование установлено</t>
  </si>
  <si>
    <t>установлены уличные тренажеры</t>
  </si>
  <si>
    <t>заключены контракты на приобретение уличных тренажеров, тлыжного оборудования и инвентаря, на изготовление баннера</t>
  </si>
  <si>
    <t>210 человек</t>
  </si>
  <si>
    <t>10 мероприятий, 450 человек</t>
  </si>
  <si>
    <r>
      <t xml:space="preserve">Организация участия волонтеров в мероприятиях, в том числе по поддержке добровольчества </t>
    </r>
    <r>
      <rPr>
        <sz val="12"/>
        <color rgb="FF000000"/>
        <rFont val="Times New Roman"/>
        <family val="1"/>
        <charset val="204"/>
      </rPr>
      <t xml:space="preserve">
</t>
    </r>
  </si>
  <si>
    <t>Численный (качественный) результат по состоянию на 31.12.2021 г.</t>
  </si>
  <si>
    <t>15 мероприятий, 550 человек</t>
  </si>
  <si>
    <t xml:space="preserve">Участие в проектах и мероприятиях крупных молодежных общественных объединений: 
1) Приморская краевая организация Общероссийской общественной организации "Российский Союз Молодежи" 
2) Всероссийское детско-юношеское военно-патриотическое общественное движение;
3) Российское движение школьников;  
4) Корпус волонтеров Дальнегорского городского округа;
5) Всероссийское общественное движение              «Волонтеры Победы»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</si>
  <si>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Обеспечены разработка и внедрение рабочих программ воспитания обучающихся в 12 общеобразовательных организациях и профессиональных образовательных организациях </t>
  </si>
  <si>
    <t>внедрено 12 программ</t>
  </si>
  <si>
    <t>2303 человека</t>
  </si>
  <si>
    <t xml:space="preserve">Обеспечено увеличение численности детей и молодежи в возрасте до 30 лет, вовлеченных в социально активную деятельность через увеличение охвата патриотическими проектами  </t>
  </si>
  <si>
    <t>Создание условий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 детей и молодежи</t>
  </si>
  <si>
    <t>159 человек</t>
  </si>
  <si>
    <t>Комментарии</t>
  </si>
  <si>
    <t>Приобретение жилых помещений  у лиц, не являющихся застройщиками для обеспечения переселения из аварийного жилищного фонда проживающих в аварийном жилом фонде по договорам социального найма</t>
  </si>
  <si>
    <t>расселено           562,9 кв.м (27 человек)</t>
  </si>
  <si>
    <t>Техническое задание разработано в срок</t>
  </si>
  <si>
    <t>Постановление администрации Дальнегорского городского округа от 10.03.21 № 192-па</t>
  </si>
  <si>
    <t>22 участка</t>
  </si>
  <si>
    <t>10 разрешений</t>
  </si>
  <si>
    <t>Выдача разрешений на строительство (ИЖС, МКД)</t>
  </si>
  <si>
    <t>Предоставление земельных участков в рамках государственной программы «Дальневосточный гектар», программы предоставления земельных участков многодетным семьям, предоставление земельных участков для ведения садоводства и индивидуального жилищного строительства</t>
  </si>
  <si>
    <t>7 дворовых территорий</t>
  </si>
  <si>
    <t>Увеличение количества благоустроенных дворовых территорий многоквартирных домов</t>
  </si>
  <si>
    <t>2 общественные территории</t>
  </si>
  <si>
    <t>Увеличение количества благоустроенных общественных территорий Дальнегорского городского округа</t>
  </si>
  <si>
    <t>9.1</t>
  </si>
  <si>
    <t>Уровень обеспеченности граждан спортивными сооружениями исходя из единовременной пропускной способности объектов спорта</t>
  </si>
  <si>
    <t>9.2</t>
  </si>
  <si>
    <t>Доля населения, систематически занимающегося физической культурой и спортом, в общей численности населения Дальнегорского городского округа в возрасте 3-79 лет</t>
  </si>
  <si>
    <t>9.1.</t>
  </si>
  <si>
    <t>9. Региональный проект 9 "Спорт - норма жизни"</t>
  </si>
  <si>
    <t>Приобретена ледозаливочная техника, 1 ед.</t>
  </si>
  <si>
    <t xml:space="preserve">определен способ проведения закупки </t>
  </si>
  <si>
    <t>закупка внесена в план-график</t>
  </si>
  <si>
    <t>заключены контракты</t>
  </si>
  <si>
    <t>Бакина Анастасия Сергеевна - начальник планово-экономического отделаУправления культуры, спорта и молодежной политики</t>
  </si>
  <si>
    <t>ОБЪЕКТЫ / МЕРОПРИЯТИЯ
по состоянию на 30 июня 2021 г.</t>
  </si>
  <si>
    <t>Срок выполнения мероприятия 31.07.2021 риски отсутствуют. Оплата последнего контракта будет произведена после поступления денежных средств федерального бюджета в бюджнт Дальнегорского городского округа</t>
  </si>
  <si>
    <t>Запуск проекта «Билет в будущее» предполагается в сентябре 2021 года. Реализацию данного мероприятия будет проходить на базе КГА ПОУ ДИТК</t>
  </si>
  <si>
    <t>ПОКАЗАТЕЛИ
по состоянию на 30 июня 2021 г.</t>
  </si>
  <si>
    <t>Срок выполнени работ с 01.05.21 по 01.09.21.  По состоянию на отчетную  дату произведены следующие работы:  монтаж бордюр, засыпка щебня,  планировка, расклинцовка, выполнено 60%</t>
  </si>
  <si>
    <t>Срок выполнени работ с 01.05.21 по 01.09.21. За июнь месяц произведены следующие работы:  монтаж бордюр, засыпка щебня,  планировка, расклинцовка, выполнено 45%</t>
  </si>
  <si>
    <t>Срок выполнени работ с 01.05.21 по 01.09.21. За июнь месяц произведены следующие работы:  монтаж бордюр, засыпка щебня,  планировка, расклинцовка, выполнено 50%</t>
  </si>
  <si>
    <r>
      <t xml:space="preserve">Срок выполнени работ с 01.05.21 по 01.09.21. За июнь месяц произведены следующие работы: </t>
    </r>
    <r>
      <rPr>
        <b/>
        <sz val="11"/>
        <color rgb="FF006100"/>
        <rFont val="Calibri"/>
        <family val="2"/>
        <charset val="204"/>
        <scheme val="minor"/>
      </rPr>
      <t xml:space="preserve"> Осипенко, 23 </t>
    </r>
    <r>
      <rPr>
        <sz val="11"/>
        <color rgb="FF006100"/>
        <rFont val="Calibri"/>
        <family val="2"/>
        <charset val="204"/>
        <scheme val="minor"/>
      </rPr>
      <t xml:space="preserve">монтаж бордюр, отсыпка щебнем,  выполнено 40%  </t>
    </r>
    <r>
      <rPr>
        <b/>
        <sz val="11"/>
        <color rgb="FF006100"/>
        <rFont val="Calibri"/>
        <family val="2"/>
        <charset val="204"/>
        <scheme val="minor"/>
      </rPr>
      <t>Проспект, 52</t>
    </r>
    <r>
      <rPr>
        <sz val="11"/>
        <color rgb="FF006100"/>
        <rFont val="Calibri"/>
        <family val="2"/>
        <charset val="204"/>
        <scheme val="minor"/>
      </rPr>
      <t xml:space="preserve"> монтаж бордюр, отсыпка щебнем,  выполнено 40% </t>
    </r>
  </si>
  <si>
    <t xml:space="preserve">21.06.21 произведена оплата по трем соглашениям, общая сумма выплат 2078,9 тыс.руб., расселяемая площадь 113,9 кв.м                           </t>
  </si>
  <si>
    <t xml:space="preserve">Возмещение (выплата) лицам, в чьей собственности находятся жилые помещения, входящие в аварийный жилищный фонд, выкупной стоимости помещений </t>
  </si>
  <si>
    <t>Сквер, расположенный примерно в 20 м от ориентира по направлению на восток, почтовый адрес ориентира: Приморский край, г. Дальнегорск, ул. Горького, д. 42а:</t>
  </si>
  <si>
    <t>1.благоустройство</t>
  </si>
  <si>
    <t>2. освещение</t>
  </si>
  <si>
    <t>1. благоустройство</t>
  </si>
  <si>
    <t>Контракт заключен 26.02.2021 с ИП Казарян А.Р., 28.05.21 заключен контракт с ООО "Алан" на сумму 344,5 тыс.руб. за счет местного бюджета</t>
  </si>
  <si>
    <t>Контракт заключен 28.05.2021 с ООО "Алан"</t>
  </si>
  <si>
    <t>Срок выполнени работ с 28.05.21 по 01.09.21.  Подрядчик приступил к выполнению работ 28.05.2021 - произведена копка траншей под укладку кабелей и укладка кабелей, выполнено 50%, работы приостановлены до прихода фонарей</t>
  </si>
  <si>
    <t xml:space="preserve">Срок выполнени работ с 01.05.21 по 01.09.21. Произведен демонтаж светильников, выполнение 10%. Работы преиостановлены до прихода фонарей.  </t>
  </si>
  <si>
    <t>Срок выполнени работ с 01.05.21 по 01.09.21.   Произведены земляные работы по демонтажу покрытий, со снятием бетонных оснований, бордюрного камня, произведено удаление деревьев и выкорчевка пней. Идет планировка основания под асфальтирование покрытий проездов и входных групп, демонтаж старых лавок и демонтирование входных групп, бурение скважин под устройство свай, установка бордюр, отсыпка щебнем и расклинцовка щебеночного освания, монтаж входной группы, укладка кирпича, выполнние 50%</t>
  </si>
  <si>
    <t>Срок выполнени работ с 01.05.21 по 01.09.21. За июнь месяц произведены следующие работы:   удалены деревья, выкорчеваны пни, осуществлена планировка пешеходных дорожек, установка бордюр, расклинцовка щебеночного основания, укладка брусчатки, выполнено 70 % объемов работ)</t>
  </si>
  <si>
    <t>отчет по состоянию на 30.06.2021</t>
  </si>
  <si>
    <t xml:space="preserve">Проведено 27 мероприятий, с участием 474 человек (волонтеров). Результат достигнут </t>
  </si>
  <si>
    <t>27.05.2021/30.12.2021</t>
  </si>
  <si>
    <t xml:space="preserve"> 11399 слушателей из числа учащихся общеобразовательных учреждений Дальнегорского городского округа приняли участие в  "Проектории". По состоянию на 27.05.2021 результат достигнут.</t>
  </si>
  <si>
    <t>27.05.2021/20.12.2021</t>
  </si>
  <si>
    <t>Проведено 22 мероприятий,с участием 5830 человек. Результат достигнут по состоянию на 30.06.2021</t>
  </si>
  <si>
    <t>30.06.2021/30.12.2021</t>
  </si>
  <si>
    <t xml:space="preserve">Программы внедрены в четырех школах (№1, №16, №5, №17 «Родник»), в остальных школах внедрение программ запланировано с 01.09.2021 </t>
  </si>
  <si>
    <t>Проведено 14 мероприятий, участвовали 4543 человека. По состоянию на 27.05.2021 результат достигнут.</t>
  </si>
  <si>
    <t xml:space="preserve">Проведено 7 мероприятий, с участием 228 человек. По состоянию на 30.06.2021 результат достигнут. </t>
  </si>
  <si>
    <t>Всего законтрактовано 10443,32 тыс.руб, расселяемая площадь 412,8 (11 человек). Риск не достижения результата в срок.</t>
  </si>
  <si>
    <t>техническое задание разработано</t>
  </si>
  <si>
    <t>Заключение контракта на услугу по определению рыночной стоимости 1 м2 общей площади жилого помещения для приобретения  благоустроенных жилых помещений  (простая закупка)</t>
  </si>
  <si>
    <t>контракт заключен</t>
  </si>
  <si>
    <t>Контракт заключен 26.02.21, оплата произведена 29.03.21</t>
  </si>
  <si>
    <t>разработано НПА</t>
  </si>
  <si>
    <t>технические задания разработаны</t>
  </si>
  <si>
    <t>Технические задания разработаны в срок</t>
  </si>
  <si>
    <t>контракты заключены</t>
  </si>
  <si>
    <t>Постановления администрации Дальнегорского городского округа от 06.04.21 № 306-па и 305-па. Не критическое отклонение от прогнозной даты</t>
  </si>
  <si>
    <t xml:space="preserve">4 соглашения </t>
  </si>
  <si>
    <t xml:space="preserve">3 (три) "Соглашения об изъятии жилых помещений путём выкупа" прошли государственную регистрацию перехода права собственности от собственников жилых помещений муниципальному образованию,                                                                 в отношении 1 жилого помещения Соглашение будет подписано после предоставления собственником документов, подтверждающих право собственности;                                      </t>
  </si>
  <si>
    <t>оплата произведена</t>
  </si>
  <si>
    <t>Риск не достижения результата в срок.</t>
  </si>
  <si>
    <t>граждане переселены</t>
  </si>
  <si>
    <t>внесены изменения в Правила землепользования и застройки</t>
  </si>
  <si>
    <t>Изменения в Правила землепользования и застройки внесены Решением Думы от 15.04.2021 № 576 в части приведения в соответствие с класификатором разрешенных видов использования земельных участков. В связи с чем отклонение от установленной даты по внесению изменений в Правила землепользования и застройки сохраняется и связано с непрохождением согласования по внесению изменений в Генеральный план документа с отдельными органами исполнительной власти и, как следствие не утверждение данных документов территориального планировани и зонирования, которыми предусмотрено изменение территориальных зон  в гарницах населенных пунктов.</t>
  </si>
  <si>
    <t>Общее количество земельных участков 32 шт., из них: ИЖС - 16 шт., S=27165,0 , садоводство - 16 шт., S=11410,16 кв.м. Результат достигнут по состоянию на 27.05.2021</t>
  </si>
  <si>
    <t>работы выполнены</t>
  </si>
  <si>
    <t>объект введен в эксплуатацию</t>
  </si>
  <si>
    <t xml:space="preserve">Контракты заключены, подрядчики приступили к выполнению работ в срок. </t>
  </si>
  <si>
    <t>способ определен</t>
  </si>
  <si>
    <t xml:space="preserve"> - / 25.12.2021</t>
  </si>
  <si>
    <t>внесены изменения в план-рафик</t>
  </si>
  <si>
    <t>жилые помещения приобретены</t>
  </si>
  <si>
    <t>9.2.</t>
  </si>
  <si>
    <t>Капитальный ремонт здания бассейна МБУ СШ «Лотос», расположенного по адресу г. Дальнегорск, ул. Пионерская, д. 26</t>
  </si>
  <si>
    <t>ПСД разработана</t>
  </si>
  <si>
    <t>23.12.2020 /25.12.2020</t>
  </si>
  <si>
    <t>ПСД разработано 23.12.2020</t>
  </si>
  <si>
    <t>получение положительного заключения экспертизы проектной документации</t>
  </si>
  <si>
    <t>определен способ проведения закупки</t>
  </si>
  <si>
    <t>проведение электронного аукциона</t>
  </si>
  <si>
    <t>опубликовано извещение о проведнии аукциона</t>
  </si>
  <si>
    <t xml:space="preserve"> - / 31.08.2021</t>
  </si>
  <si>
    <t>20.06.2021 / 20.06.2021</t>
  </si>
  <si>
    <t xml:space="preserve"> 30.06.2021/ 30.06.2021</t>
  </si>
  <si>
    <t>30.06.2021 внесены изменения в план-рафик</t>
  </si>
  <si>
    <t>Контракт заключен за счет экономии от аукционов по дворовым и общественным территориям в размере 0,802 млн рублей, а также за счет дополнительных средст местного бюджета предусмотренных на реализацию национального проекта</t>
  </si>
  <si>
    <t xml:space="preserve"> - / 10.02.2022</t>
  </si>
  <si>
    <t xml:space="preserve"> - / 01.07.2021</t>
  </si>
  <si>
    <t xml:space="preserve"> - / 17.02.2022</t>
  </si>
  <si>
    <t xml:space="preserve"> - / 30.04.2022</t>
  </si>
  <si>
    <t xml:space="preserve"> - / 31.05.2022</t>
  </si>
  <si>
    <t>07.06.2021/31.05.2021</t>
  </si>
  <si>
    <t>Уличные тренажеры установлены 07.06.2021. Отклонение произошло ввиду неблагоприятных погодных условий. Не критическое отклонение от планируемой даты установления уличных тренажеров.</t>
  </si>
  <si>
    <r>
      <t>Общее количество разрешений (ИЖС)</t>
    </r>
    <r>
      <rPr>
        <sz val="11"/>
        <color rgb="FFFF0000"/>
        <rFont val="Calibri"/>
        <family val="2"/>
        <charset val="204"/>
        <scheme val="minor"/>
      </rPr>
      <t xml:space="preserve"> 9</t>
    </r>
    <r>
      <rPr>
        <sz val="11"/>
        <color rgb="FF006100"/>
        <rFont val="Calibri"/>
        <family val="2"/>
        <charset val="204"/>
        <scheme val="minor"/>
      </rPr>
      <t xml:space="preserve"> шт.</t>
    </r>
  </si>
  <si>
    <r>
      <t xml:space="preserve">Срок выполнения работ с 01.05.21 по 01.09.21г.  За июнь месяц произведены следующие работы:  </t>
    </r>
    <r>
      <rPr>
        <b/>
        <sz val="11"/>
        <color rgb="FF006100"/>
        <rFont val="Calibri"/>
        <family val="2"/>
        <charset val="204"/>
        <scheme val="minor"/>
      </rPr>
      <t xml:space="preserve">Осипенко, 6 </t>
    </r>
    <r>
      <rPr>
        <sz val="11"/>
        <color rgb="FF006100"/>
        <rFont val="Calibri"/>
        <family val="2"/>
        <charset val="204"/>
        <scheme val="minor"/>
      </rPr>
      <t xml:space="preserve">установлены новые лавочки и урны. </t>
    </r>
    <r>
      <rPr>
        <b/>
        <sz val="11"/>
        <color rgb="FF006100"/>
        <rFont val="Calibri"/>
        <family val="2"/>
        <charset val="204"/>
        <scheme val="minor"/>
      </rPr>
      <t>Проспект, 38</t>
    </r>
    <r>
      <rPr>
        <sz val="11"/>
        <color rgb="FF006100"/>
        <rFont val="Calibri"/>
        <family val="2"/>
        <charset val="204"/>
        <scheme val="minor"/>
      </rPr>
      <t xml:space="preserve"> проиведен монтаж бордюр и засыпка щебня, планировка, расклинцовка, выполнено 60%, установлены новые лавочки и урны.</t>
    </r>
  </si>
  <si>
    <t xml:space="preserve"> 8 контрактов заключены на сумму 8364,42 тыс.руб., 298,9 кв.м.  С целью определения продавца 23.06.2021  размещены 3 электронных аукциона (2 из них размещены повторно) на приобритение благоустроенных квартир вторичного рынка, НМЦ контрактов составляет 1,696 млн.руб., планируемая дата заключения контрактов 15.07.21</t>
  </si>
  <si>
    <t>получено заключение</t>
  </si>
  <si>
    <t>разработка ПСД</t>
  </si>
  <si>
    <t>После рассмотрения заявления КГАУ «Государственная экспертиза проектной документации и результатов инженерных изысканий Приморского края» заключить договор/контракт</t>
  </si>
  <si>
    <t>Мероприятие проводится за счет дополнительных финансовых средств местного бюджета, направленных на реализацию национального проекта</t>
  </si>
  <si>
    <t>344,5 тыс.руб. направлены на заключение контракта за счет дополнительных финансовых средств местного бюджета, предусмотренных на реализацию национального проекта</t>
  </si>
  <si>
    <t>Благоустройство территории в рамках муниципальной программы формирования современной городской среды: в т.ч. изготовление ПСД на обустройство дворовых  и общественных территорий в 2022 году .</t>
  </si>
  <si>
    <t xml:space="preserve">Изготовление ПСД на обустройство общественных (2 шт.) территорий </t>
  </si>
  <si>
    <t>Закупка внесена в план-график</t>
  </si>
  <si>
    <t xml:space="preserve">Заключены контракты </t>
  </si>
  <si>
    <t xml:space="preserve"> 24.03.2021 заключен контракт с МУП "АППБ ДГО" по разработке ПСД на обустройство освещения по улице Горького 42а, сумма контракта 175,0 тыс.руб, срок окончания выполнения работ 23.04.21 </t>
  </si>
  <si>
    <t>Оплата произведена 05.05.2021</t>
  </si>
  <si>
    <t xml:space="preserve">20.06.2021 определен способ проведения закупки - электронный аукцион. 16.07.2021 планируемая дата начала проведения 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</si>
</sst>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0.0%"/>
    <numFmt numFmtId="167" formatCode="#,##0.00000"/>
    <numFmt numFmtId="168" formatCode="#,##0.000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theme="4" tint="-0.49998474074526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.5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E0B4"/>
        <bgColor rgb="FFCC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CCFFCC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</cellStyleXfs>
  <cellXfs count="24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9" fontId="2" fillId="0" borderId="0" xfId="0" applyNumberFormat="1" applyFont="1" applyAlignment="1">
      <alignment wrapText="1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1" xfId="0" applyFont="1" applyBorder="1" applyAlignment="1">
      <alignment horizontal="left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9" fillId="4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14" fillId="3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14" fontId="2" fillId="0" borderId="1" xfId="0" applyNumberFormat="1" applyFont="1" applyBorder="1"/>
    <xf numFmtId="165" fontId="3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5" fillId="5" borderId="1" xfId="1" applyFont="1" applyBorder="1" applyAlignment="1">
      <alignment horizontal="center" vertical="center" wrapText="1"/>
    </xf>
    <xf numFmtId="0" fontId="16" fillId="6" borderId="1" xfId="2" applyFont="1" applyBorder="1" applyAlignment="1">
      <alignment horizontal="center" vertical="center" wrapText="1"/>
    </xf>
    <xf numFmtId="0" fontId="15" fillId="5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7" borderId="1" xfId="3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4" fontId="15" fillId="5" borderId="1" xfId="1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168" fontId="2" fillId="0" borderId="0" xfId="0" applyNumberFormat="1" applyFont="1"/>
    <xf numFmtId="4" fontId="9" fillId="0" borderId="6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4" fontId="9" fillId="4" borderId="6" xfId="0" applyNumberFormat="1" applyFont="1" applyFill="1" applyBorder="1" applyAlignment="1">
      <alignment vertical="center" wrapText="1"/>
    </xf>
    <xf numFmtId="4" fontId="9" fillId="0" borderId="7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4" fontId="9" fillId="4" borderId="7" xfId="0" applyNumberFormat="1" applyFont="1" applyFill="1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4" fontId="9" fillId="4" borderId="8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/>
    <xf numFmtId="4" fontId="9" fillId="3" borderId="1" xfId="0" applyNumberFormat="1" applyFont="1" applyFill="1" applyBorder="1" applyAlignment="1">
      <alignment vertical="center" wrapText="1"/>
    </xf>
    <xf numFmtId="4" fontId="25" fillId="4" borderId="1" xfId="0" applyNumberFormat="1" applyFont="1" applyFill="1" applyBorder="1" applyAlignment="1">
      <alignment horizontal="center" vertical="center" wrapText="1"/>
    </xf>
    <xf numFmtId="14" fontId="27" fillId="0" borderId="1" xfId="0" applyNumberFormat="1" applyFont="1" applyBorder="1" applyAlignment="1">
      <alignment horizontal="center" vertical="center" wrapText="1"/>
    </xf>
    <xf numFmtId="14" fontId="27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2" borderId="1" xfId="0" applyNumberFormat="1" applyFont="1" applyFill="1" applyBorder="1"/>
    <xf numFmtId="0" fontId="15" fillId="5" borderId="0" xfId="1" applyAlignment="1">
      <alignment horizontal="center" vertical="center"/>
    </xf>
    <xf numFmtId="0" fontId="16" fillId="6" borderId="1" xfId="2" applyBorder="1" applyAlignment="1">
      <alignment horizontal="center" vertical="center" wrapText="1"/>
    </xf>
    <xf numFmtId="0" fontId="17" fillId="7" borderId="1" xfId="3" applyBorder="1" applyAlignment="1">
      <alignment horizontal="center" vertical="center" wrapText="1"/>
    </xf>
    <xf numFmtId="0" fontId="15" fillId="5" borderId="1" xfId="1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/>
    <xf numFmtId="0" fontId="2" fillId="2" borderId="6" xfId="0" applyFont="1" applyFill="1" applyBorder="1"/>
    <xf numFmtId="0" fontId="15" fillId="5" borderId="1" xfId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4" fontId="9" fillId="1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14" fontId="9" fillId="1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29" fillId="1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29" fillId="10" borderId="1" xfId="0" applyNumberFormat="1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0" fontId="15" fillId="5" borderId="0" xfId="1"/>
    <xf numFmtId="2" fontId="2" fillId="0" borderId="0" xfId="0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9" fillId="10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49" fontId="21" fillId="0" borderId="4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 shrinkToFit="1"/>
    </xf>
    <xf numFmtId="4" fontId="9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8" borderId="5" xfId="0" applyFont="1" applyFill="1" applyBorder="1" applyAlignment="1">
      <alignment vertical="top" wrapText="1"/>
    </xf>
    <xf numFmtId="0" fontId="2" fillId="8" borderId="0" xfId="0" applyFont="1" applyFill="1" applyAlignment="1">
      <alignment vertical="top" wrapText="1"/>
    </xf>
    <xf numFmtId="49" fontId="20" fillId="0" borderId="2" xfId="0" applyNumberFormat="1" applyFont="1" applyFill="1" applyBorder="1" applyAlignment="1">
      <alignment horizontal="left" vertical="center" wrapText="1"/>
    </xf>
    <xf numFmtId="49" fontId="20" fillId="0" borderId="4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opLeftCell="A13" zoomScaleNormal="100" workbookViewId="0">
      <selection activeCell="K23" sqref="K23"/>
    </sheetView>
  </sheetViews>
  <sheetFormatPr defaultColWidth="9.140625" defaultRowHeight="15"/>
  <cols>
    <col min="1" max="12" width="9.140625" style="1"/>
    <col min="13" max="13" width="10.7109375" style="1" customWidth="1"/>
    <col min="14" max="16384" width="9.140625" style="1"/>
  </cols>
  <sheetData>
    <row r="1" spans="1:13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>
      <c r="A2" s="3"/>
      <c r="B2" s="3"/>
      <c r="C2" s="3"/>
      <c r="D2" s="3"/>
      <c r="E2" s="3"/>
      <c r="F2" s="3"/>
      <c r="G2" s="3"/>
      <c r="H2" s="3"/>
      <c r="I2" s="201" t="s">
        <v>25</v>
      </c>
      <c r="J2" s="201"/>
      <c r="K2" s="201"/>
      <c r="L2" s="201"/>
      <c r="M2" s="201"/>
    </row>
    <row r="3" spans="1:13" ht="34.5" customHeight="1">
      <c r="A3" s="3"/>
      <c r="B3" s="3"/>
      <c r="C3" s="3"/>
      <c r="D3" s="3"/>
      <c r="E3" s="3"/>
      <c r="F3" s="3"/>
      <c r="G3" s="3"/>
      <c r="H3" s="3"/>
      <c r="I3" s="202" t="s">
        <v>156</v>
      </c>
      <c r="J3" s="202"/>
      <c r="K3" s="202"/>
      <c r="L3" s="202"/>
      <c r="M3" s="202"/>
    </row>
    <row r="4" spans="1:13" ht="18.75">
      <c r="A4" s="3"/>
      <c r="B4" s="3"/>
      <c r="C4" s="3"/>
      <c r="D4" s="3"/>
      <c r="E4" s="3"/>
      <c r="F4" s="3"/>
      <c r="G4" s="3"/>
      <c r="H4" s="3"/>
      <c r="I4" s="10"/>
      <c r="J4" s="10"/>
      <c r="K4" s="10"/>
      <c r="L4" s="10"/>
      <c r="M4" s="10"/>
    </row>
    <row r="5" spans="1:13" ht="18.75">
      <c r="A5" s="3"/>
      <c r="B5" s="3"/>
      <c r="C5" s="3"/>
      <c r="D5" s="3"/>
      <c r="E5" s="3"/>
      <c r="F5" s="3"/>
      <c r="G5" s="3"/>
      <c r="H5" s="3"/>
      <c r="I5" s="201" t="s">
        <v>27</v>
      </c>
      <c r="J5" s="201"/>
      <c r="K5" s="201"/>
      <c r="L5" s="201" t="s">
        <v>157</v>
      </c>
      <c r="M5" s="201"/>
    </row>
    <row r="6" spans="1:13" ht="15.75">
      <c r="A6" s="3"/>
      <c r="B6" s="3"/>
      <c r="C6" s="3"/>
      <c r="D6" s="3"/>
      <c r="E6" s="3"/>
      <c r="F6" s="3"/>
      <c r="G6" s="3"/>
      <c r="H6" s="3"/>
      <c r="I6" s="203" t="s">
        <v>28</v>
      </c>
      <c r="J6" s="203"/>
      <c r="K6" s="203"/>
      <c r="L6" s="203" t="s">
        <v>29</v>
      </c>
      <c r="M6" s="203"/>
    </row>
    <row r="7" spans="1:13" ht="18.75">
      <c r="A7" s="3"/>
      <c r="B7" s="3"/>
      <c r="C7" s="3"/>
      <c r="D7" s="3"/>
      <c r="E7" s="3"/>
      <c r="F7" s="3"/>
      <c r="G7" s="3"/>
      <c r="H7" s="3"/>
      <c r="I7" s="10"/>
      <c r="J7" s="10"/>
      <c r="K7" s="10"/>
      <c r="L7" s="10"/>
      <c r="M7" s="10"/>
    </row>
    <row r="8" spans="1:13" ht="18.75">
      <c r="A8" s="3"/>
      <c r="B8" s="3"/>
      <c r="C8" s="3"/>
      <c r="D8" s="3"/>
      <c r="E8" s="3"/>
      <c r="F8" s="3"/>
      <c r="G8" s="3"/>
      <c r="H8" s="3"/>
      <c r="I8" s="201" t="s">
        <v>26</v>
      </c>
      <c r="J8" s="201"/>
      <c r="K8" s="201"/>
      <c r="L8" s="201"/>
      <c r="M8" s="201"/>
    </row>
    <row r="9" spans="1:13" ht="15.75">
      <c r="A9" s="3"/>
      <c r="B9" s="3"/>
      <c r="C9" s="3"/>
      <c r="D9" s="3"/>
      <c r="E9" s="3"/>
      <c r="F9" s="3"/>
      <c r="G9" s="3"/>
      <c r="H9" s="3"/>
      <c r="I9" s="9"/>
      <c r="J9" s="9"/>
      <c r="K9" s="9"/>
      <c r="L9" s="9"/>
      <c r="M9" s="9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2.5">
      <c r="A13" s="200" t="s">
        <v>24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 ht="22.5">
      <c r="A14" s="200" t="s">
        <v>30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</row>
    <row r="15" spans="1:13" ht="22.5">
      <c r="A15" s="200" t="s">
        <v>59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</row>
    <row r="16" spans="1:13" ht="15.75">
      <c r="A16" s="3"/>
      <c r="B16" s="3"/>
      <c r="C16" s="3"/>
      <c r="D16" s="199" t="s">
        <v>257</v>
      </c>
      <c r="E16" s="199"/>
      <c r="F16" s="199"/>
      <c r="G16" s="199"/>
      <c r="H16" s="199"/>
      <c r="I16" s="199"/>
      <c r="J16" s="199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mergeCells count="11">
    <mergeCell ref="D16:J16"/>
    <mergeCell ref="A13:M13"/>
    <mergeCell ref="A14:M14"/>
    <mergeCell ref="A15:M15"/>
    <mergeCell ref="I2:M2"/>
    <mergeCell ref="I3:M3"/>
    <mergeCell ref="I8:M8"/>
    <mergeCell ref="I5:K5"/>
    <mergeCell ref="L5:M5"/>
    <mergeCell ref="I6:K6"/>
    <mergeCell ref="L6:M6"/>
  </mergeCells>
  <pageMargins left="0.25" right="0.25" top="0.75" bottom="0.75" header="0.3" footer="0.3"/>
  <pageSetup paperSize="9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2"/>
  <sheetViews>
    <sheetView view="pageBreakPreview" zoomScale="60" zoomScaleNormal="80" workbookViewId="0">
      <pane ySplit="5" topLeftCell="A17" activePane="bottomLeft" state="frozen"/>
      <selection pane="bottomLeft" sqref="A1:U34"/>
    </sheetView>
  </sheetViews>
  <sheetFormatPr defaultColWidth="9.140625" defaultRowHeight="15.75"/>
  <cols>
    <col min="1" max="1" width="9.140625" style="3"/>
    <col min="2" max="2" width="51.42578125" style="3" customWidth="1"/>
    <col min="3" max="3" width="15" style="3" customWidth="1"/>
    <col min="4" max="4" width="16.5703125" style="3" customWidth="1"/>
    <col min="5" max="5" width="12.42578125" style="3" customWidth="1"/>
    <col min="6" max="8" width="8.28515625" style="3" customWidth="1"/>
    <col min="9" max="9" width="10" style="3" customWidth="1"/>
    <col min="10" max="10" width="10.140625" style="3" customWidth="1"/>
    <col min="11" max="11" width="8.85546875" style="3" customWidth="1"/>
    <col min="12" max="12" width="9.140625" style="3" customWidth="1"/>
    <col min="13" max="13" width="10.140625" style="3" customWidth="1"/>
    <col min="14" max="14" width="9.5703125" style="3" customWidth="1"/>
    <col min="15" max="15" width="10.85546875" style="3" customWidth="1"/>
    <col min="16" max="16" width="11" style="3" customWidth="1"/>
    <col min="17" max="17" width="11.85546875" style="3" customWidth="1"/>
    <col min="18" max="21" width="13.140625" style="3" customWidth="1"/>
    <col min="22" max="22" width="21.28515625" style="3" customWidth="1"/>
    <col min="23" max="16384" width="9.140625" style="3"/>
  </cols>
  <sheetData>
    <row r="2" spans="1:24" ht="45.75" customHeight="1">
      <c r="A2" s="213" t="s">
        <v>240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>
      <c r="A4" s="212" t="s">
        <v>33</v>
      </c>
      <c r="B4" s="212"/>
      <c r="C4" s="212" t="s">
        <v>3</v>
      </c>
      <c r="D4" s="212" t="s">
        <v>4</v>
      </c>
      <c r="E4" s="212"/>
      <c r="F4" s="212" t="s">
        <v>32</v>
      </c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 t="s">
        <v>40</v>
      </c>
      <c r="S4" s="212" t="s">
        <v>39</v>
      </c>
      <c r="T4" s="212" t="s">
        <v>41</v>
      </c>
      <c r="U4" s="212" t="s">
        <v>42</v>
      </c>
      <c r="V4" s="2"/>
      <c r="W4" s="2"/>
      <c r="X4" s="2"/>
    </row>
    <row r="5" spans="1:24">
      <c r="A5" s="212"/>
      <c r="B5" s="212"/>
      <c r="C5" s="212"/>
      <c r="D5" s="74" t="s">
        <v>5</v>
      </c>
      <c r="E5" s="74" t="s">
        <v>6</v>
      </c>
      <c r="F5" s="32" t="s">
        <v>8</v>
      </c>
      <c r="G5" s="32" t="s">
        <v>9</v>
      </c>
      <c r="H5" s="32" t="s">
        <v>10</v>
      </c>
      <c r="I5" s="32" t="s">
        <v>11</v>
      </c>
      <c r="J5" s="32" t="s">
        <v>12</v>
      </c>
      <c r="K5" s="32" t="s">
        <v>13</v>
      </c>
      <c r="L5" s="32" t="s">
        <v>14</v>
      </c>
      <c r="M5" s="32" t="s">
        <v>15</v>
      </c>
      <c r="N5" s="32" t="s">
        <v>16</v>
      </c>
      <c r="O5" s="32" t="s">
        <v>17</v>
      </c>
      <c r="P5" s="32" t="s">
        <v>18</v>
      </c>
      <c r="Q5" s="32" t="s">
        <v>19</v>
      </c>
      <c r="R5" s="212"/>
      <c r="S5" s="212"/>
      <c r="T5" s="212"/>
      <c r="U5" s="212"/>
      <c r="V5" s="78"/>
      <c r="W5" s="78"/>
      <c r="X5" s="2"/>
    </row>
    <row r="6" spans="1:24">
      <c r="A6" s="211" t="s">
        <v>115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78"/>
      <c r="W6" s="78"/>
      <c r="X6" s="2"/>
    </row>
    <row r="7" spans="1:24" ht="29.25" customHeight="1">
      <c r="A7" s="45" t="s">
        <v>0</v>
      </c>
      <c r="B7" s="47" t="s">
        <v>79</v>
      </c>
      <c r="C7" s="42" t="s">
        <v>56</v>
      </c>
      <c r="D7" s="48">
        <v>4444</v>
      </c>
      <c r="E7" s="49">
        <v>44196</v>
      </c>
      <c r="F7" s="32">
        <v>3348</v>
      </c>
      <c r="G7" s="32">
        <v>3348</v>
      </c>
      <c r="H7" s="32">
        <v>3348</v>
      </c>
      <c r="I7" s="32">
        <v>3348</v>
      </c>
      <c r="J7" s="32">
        <v>3348</v>
      </c>
      <c r="K7" s="32">
        <v>3348</v>
      </c>
      <c r="L7" s="32">
        <v>3348</v>
      </c>
      <c r="M7" s="32">
        <v>3348</v>
      </c>
      <c r="N7" s="32">
        <v>3348</v>
      </c>
      <c r="O7" s="32">
        <v>3348</v>
      </c>
      <c r="P7" s="32">
        <v>3348</v>
      </c>
      <c r="Q7" s="32">
        <v>3348</v>
      </c>
      <c r="R7" s="74">
        <v>3761</v>
      </c>
      <c r="S7" s="74">
        <v>3405</v>
      </c>
      <c r="T7" s="74">
        <v>3579</v>
      </c>
      <c r="U7" s="74">
        <v>3665</v>
      </c>
      <c r="V7" s="78"/>
      <c r="W7" s="78"/>
      <c r="X7" s="2"/>
    </row>
    <row r="8" spans="1:24" ht="62.25" customHeight="1">
      <c r="A8" s="45" t="s">
        <v>83</v>
      </c>
      <c r="B8" s="50" t="s">
        <v>197</v>
      </c>
      <c r="C8" s="74" t="s">
        <v>57</v>
      </c>
      <c r="D8" s="74">
        <v>0</v>
      </c>
      <c r="E8" s="49">
        <v>44196</v>
      </c>
      <c r="F8" s="51"/>
      <c r="G8" s="51"/>
      <c r="H8" s="51"/>
      <c r="I8" s="51"/>
      <c r="J8" s="51"/>
      <c r="K8" s="51"/>
      <c r="L8" s="51"/>
      <c r="M8" s="51"/>
      <c r="N8" s="32">
        <v>1</v>
      </c>
      <c r="O8" s="32">
        <v>1</v>
      </c>
      <c r="P8" s="32">
        <v>1</v>
      </c>
      <c r="Q8" s="32">
        <v>1</v>
      </c>
      <c r="R8" s="74">
        <v>1</v>
      </c>
      <c r="S8" s="74">
        <v>1</v>
      </c>
      <c r="T8" s="74">
        <v>1</v>
      </c>
      <c r="U8" s="74">
        <v>1</v>
      </c>
      <c r="V8" s="78"/>
      <c r="W8" s="78"/>
      <c r="X8" s="2"/>
    </row>
    <row r="9" spans="1:24" ht="70.5" customHeight="1">
      <c r="A9" s="45" t="s">
        <v>98</v>
      </c>
      <c r="B9" s="50" t="s">
        <v>85</v>
      </c>
      <c r="C9" s="74" t="s">
        <v>54</v>
      </c>
      <c r="D9" s="74">
        <v>0</v>
      </c>
      <c r="E9" s="49">
        <v>44196</v>
      </c>
      <c r="F9" s="51"/>
      <c r="G9" s="51"/>
      <c r="H9" s="51"/>
      <c r="I9" s="51"/>
      <c r="J9" s="51"/>
      <c r="K9" s="51"/>
      <c r="L9" s="51"/>
      <c r="M9" s="51"/>
      <c r="N9" s="32">
        <v>30</v>
      </c>
      <c r="O9" s="32">
        <v>30</v>
      </c>
      <c r="P9" s="32">
        <v>30</v>
      </c>
      <c r="Q9" s="32">
        <v>30</v>
      </c>
      <c r="R9" s="74">
        <v>30</v>
      </c>
      <c r="S9" s="74">
        <v>30</v>
      </c>
      <c r="T9" s="74">
        <v>30</v>
      </c>
      <c r="U9" s="74">
        <v>37</v>
      </c>
      <c r="V9" s="78"/>
      <c r="W9" s="78"/>
      <c r="X9" s="2"/>
    </row>
    <row r="10" spans="1:24" ht="55.5" customHeight="1">
      <c r="A10" s="45" t="s">
        <v>99</v>
      </c>
      <c r="B10" s="50" t="s">
        <v>84</v>
      </c>
      <c r="C10" s="74" t="s">
        <v>54</v>
      </c>
      <c r="D10" s="74">
        <v>0</v>
      </c>
      <c r="E10" s="49">
        <v>44196</v>
      </c>
      <c r="F10" s="51"/>
      <c r="G10" s="51"/>
      <c r="H10" s="51"/>
      <c r="I10" s="51"/>
      <c r="J10" s="51"/>
      <c r="K10" s="51"/>
      <c r="L10" s="51"/>
      <c r="M10" s="51"/>
      <c r="N10" s="32">
        <v>1.6</v>
      </c>
      <c r="O10" s="32">
        <v>1.6</v>
      </c>
      <c r="P10" s="32">
        <v>1.6</v>
      </c>
      <c r="Q10" s="32">
        <v>1.6</v>
      </c>
      <c r="R10" s="74">
        <v>1.6</v>
      </c>
      <c r="S10" s="74">
        <v>1.6</v>
      </c>
      <c r="T10" s="74">
        <v>4</v>
      </c>
      <c r="U10" s="74">
        <v>4</v>
      </c>
      <c r="V10" s="78"/>
      <c r="W10" s="78"/>
      <c r="X10" s="2"/>
    </row>
    <row r="11" spans="1:24">
      <c r="A11" s="209" t="s">
        <v>116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78"/>
      <c r="W11" s="78"/>
      <c r="X11" s="2"/>
    </row>
    <row r="12" spans="1:24" ht="26.25">
      <c r="A12" s="45" t="s">
        <v>1</v>
      </c>
      <c r="B12" s="52" t="s">
        <v>49</v>
      </c>
      <c r="C12" s="61" t="s">
        <v>55</v>
      </c>
      <c r="D12" s="53">
        <v>0</v>
      </c>
      <c r="E12" s="54">
        <v>44196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>
        <v>3.7</v>
      </c>
      <c r="R12" s="61">
        <v>3.7</v>
      </c>
      <c r="S12" s="61">
        <v>3.7</v>
      </c>
      <c r="T12" s="61">
        <v>3.7</v>
      </c>
      <c r="U12" s="61">
        <v>3.7</v>
      </c>
      <c r="V12" s="2"/>
      <c r="W12" s="2"/>
      <c r="X12" s="2"/>
    </row>
    <row r="13" spans="1:24" ht="28.5" customHeight="1">
      <c r="A13" s="45" t="s">
        <v>2</v>
      </c>
      <c r="B13" s="52" t="s">
        <v>60</v>
      </c>
      <c r="C13" s="42" t="s">
        <v>54</v>
      </c>
      <c r="D13" s="53">
        <v>0</v>
      </c>
      <c r="E13" s="54">
        <v>44196</v>
      </c>
      <c r="F13" s="32">
        <v>100</v>
      </c>
      <c r="G13" s="32">
        <v>100</v>
      </c>
      <c r="H13" s="32">
        <v>100</v>
      </c>
      <c r="I13" s="32">
        <v>100</v>
      </c>
      <c r="J13" s="32">
        <v>100</v>
      </c>
      <c r="K13" s="32">
        <v>100</v>
      </c>
      <c r="L13" s="32">
        <v>100</v>
      </c>
      <c r="M13" s="32">
        <v>100</v>
      </c>
      <c r="N13" s="32">
        <v>100</v>
      </c>
      <c r="O13" s="32">
        <v>100</v>
      </c>
      <c r="P13" s="32">
        <v>100</v>
      </c>
      <c r="Q13" s="32">
        <v>100</v>
      </c>
      <c r="R13" s="61">
        <v>100</v>
      </c>
      <c r="S13" s="61">
        <v>100</v>
      </c>
      <c r="T13" s="61">
        <v>100</v>
      </c>
      <c r="U13" s="61">
        <v>100</v>
      </c>
      <c r="V13" s="2"/>
      <c r="W13" s="2"/>
      <c r="X13" s="2"/>
    </row>
    <row r="14" spans="1:24" ht="36" customHeight="1">
      <c r="A14" s="206" t="s">
        <v>117</v>
      </c>
      <c r="B14" s="207"/>
      <c r="C14" s="61"/>
      <c r="D14" s="61"/>
      <c r="E14" s="61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46"/>
      <c r="S14" s="46"/>
      <c r="T14" s="46"/>
      <c r="U14" s="46"/>
      <c r="V14" s="2"/>
      <c r="W14" s="2"/>
      <c r="X14" s="2"/>
    </row>
    <row r="15" spans="1:24" ht="70.5" customHeight="1">
      <c r="A15" s="45" t="s">
        <v>78</v>
      </c>
      <c r="B15" s="56" t="s">
        <v>95</v>
      </c>
      <c r="C15" s="61" t="s">
        <v>54</v>
      </c>
      <c r="D15" s="61">
        <v>0</v>
      </c>
      <c r="E15" s="76">
        <v>44197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61">
        <v>0</v>
      </c>
      <c r="S15" s="61">
        <v>10</v>
      </c>
      <c r="T15" s="61">
        <v>15</v>
      </c>
      <c r="U15" s="61">
        <v>20</v>
      </c>
      <c r="V15" s="2"/>
      <c r="W15" s="2"/>
      <c r="X15" s="2"/>
    </row>
    <row r="16" spans="1:24" ht="45" customHeight="1">
      <c r="A16" s="45" t="s">
        <v>94</v>
      </c>
      <c r="B16" s="57" t="s">
        <v>96</v>
      </c>
      <c r="C16" s="61" t="s">
        <v>54</v>
      </c>
      <c r="D16" s="61">
        <v>0</v>
      </c>
      <c r="E16" s="76">
        <v>44197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61">
        <v>0</v>
      </c>
      <c r="S16" s="61">
        <v>10</v>
      </c>
      <c r="T16" s="61">
        <v>20</v>
      </c>
      <c r="U16" s="61">
        <v>40</v>
      </c>
      <c r="V16" s="77"/>
      <c r="W16" s="77"/>
      <c r="X16" s="77"/>
    </row>
    <row r="17" spans="1:24" ht="59.25" customHeight="1">
      <c r="A17" s="45" t="s">
        <v>118</v>
      </c>
      <c r="B17" s="57" t="s">
        <v>97</v>
      </c>
      <c r="C17" s="61" t="s">
        <v>54</v>
      </c>
      <c r="D17" s="61">
        <v>0</v>
      </c>
      <c r="E17" s="76">
        <v>44197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61">
        <v>0</v>
      </c>
      <c r="S17" s="61">
        <v>10</v>
      </c>
      <c r="T17" s="61">
        <v>20</v>
      </c>
      <c r="U17" s="61">
        <v>30</v>
      </c>
      <c r="V17" s="77"/>
      <c r="W17" s="77"/>
      <c r="X17" s="77"/>
    </row>
    <row r="18" spans="1:24">
      <c r="A18" s="206" t="s">
        <v>119</v>
      </c>
      <c r="B18" s="207"/>
      <c r="C18" s="61"/>
      <c r="D18" s="61"/>
      <c r="E18" s="46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46"/>
      <c r="S18" s="46"/>
      <c r="T18" s="46"/>
      <c r="U18" s="46"/>
      <c r="V18" s="77"/>
      <c r="W18" s="77"/>
      <c r="X18" s="77"/>
    </row>
    <row r="19" spans="1:24" ht="82.5" customHeight="1">
      <c r="A19" s="58" t="s">
        <v>61</v>
      </c>
      <c r="B19" s="59" t="s">
        <v>50</v>
      </c>
      <c r="C19" s="42" t="s">
        <v>56</v>
      </c>
      <c r="D19" s="42">
        <v>70</v>
      </c>
      <c r="E19" s="43">
        <v>44196</v>
      </c>
      <c r="F19" s="44">
        <v>0</v>
      </c>
      <c r="G19" s="44">
        <v>50</v>
      </c>
      <c r="H19" s="44">
        <v>150</v>
      </c>
      <c r="I19" s="44">
        <v>200</v>
      </c>
      <c r="J19" s="44">
        <v>250</v>
      </c>
      <c r="K19" s="44">
        <v>350</v>
      </c>
      <c r="L19" s="44">
        <v>450</v>
      </c>
      <c r="M19" s="44">
        <v>550</v>
      </c>
      <c r="N19" s="44">
        <v>700</v>
      </c>
      <c r="O19" s="44">
        <v>850</v>
      </c>
      <c r="P19" s="44">
        <v>900</v>
      </c>
      <c r="Q19" s="44">
        <v>1000</v>
      </c>
      <c r="R19" s="42">
        <v>1.07</v>
      </c>
      <c r="S19" s="42">
        <v>1.4</v>
      </c>
      <c r="T19" s="42">
        <v>2.2000000000000002</v>
      </c>
      <c r="U19" s="42">
        <v>2.5</v>
      </c>
      <c r="V19" s="77"/>
      <c r="W19" s="77"/>
      <c r="X19" s="77"/>
    </row>
    <row r="20" spans="1:24" ht="30.6" customHeight="1">
      <c r="A20" s="206" t="s">
        <v>124</v>
      </c>
      <c r="B20" s="207"/>
      <c r="C20" s="61"/>
      <c r="D20" s="61"/>
      <c r="E20" s="46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46"/>
      <c r="S20" s="46"/>
      <c r="T20" s="46"/>
      <c r="U20" s="46"/>
      <c r="V20" s="77"/>
      <c r="W20" s="77"/>
      <c r="X20" s="77"/>
    </row>
    <row r="21" spans="1:24">
      <c r="A21" s="58"/>
      <c r="B21" s="59" t="s">
        <v>125</v>
      </c>
      <c r="C21" s="42"/>
      <c r="D21" s="42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2"/>
      <c r="S21" s="42"/>
      <c r="T21" s="42"/>
      <c r="U21" s="42"/>
      <c r="V21" s="77"/>
      <c r="W21" s="77"/>
      <c r="X21" s="77"/>
    </row>
    <row r="22" spans="1:24" ht="35.450000000000003" customHeight="1">
      <c r="A22" s="206" t="s">
        <v>158</v>
      </c>
      <c r="B22" s="207"/>
      <c r="C22" s="61"/>
      <c r="D22" s="61"/>
      <c r="E22" s="61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46"/>
      <c r="S22" s="46"/>
      <c r="T22" s="46"/>
      <c r="U22" s="46"/>
      <c r="V22" s="77"/>
      <c r="W22" s="77"/>
      <c r="X22" s="77"/>
    </row>
    <row r="23" spans="1:24" ht="25.5">
      <c r="A23" s="45" t="s">
        <v>52</v>
      </c>
      <c r="B23" s="57" t="s">
        <v>89</v>
      </c>
      <c r="C23" s="61" t="s">
        <v>58</v>
      </c>
      <c r="D23" s="61">
        <v>0</v>
      </c>
      <c r="E23" s="49">
        <v>43100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0.56299999999999994</v>
      </c>
      <c r="P23" s="32">
        <v>0.56299999999999994</v>
      </c>
      <c r="Q23" s="32">
        <v>0.56299999999999994</v>
      </c>
      <c r="R23" s="61">
        <v>0.56299999999999994</v>
      </c>
      <c r="S23" s="46"/>
      <c r="T23" s="46"/>
      <c r="U23" s="46"/>
      <c r="V23" s="77"/>
      <c r="W23" s="77"/>
      <c r="X23" s="77"/>
    </row>
    <row r="24" spans="1:24" ht="25.5">
      <c r="A24" s="45" t="s">
        <v>184</v>
      </c>
      <c r="B24" s="57" t="s">
        <v>90</v>
      </c>
      <c r="C24" s="61" t="s">
        <v>91</v>
      </c>
      <c r="D24" s="61">
        <v>0</v>
      </c>
      <c r="E24" s="49">
        <v>43100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2.7E-2</v>
      </c>
      <c r="P24" s="32">
        <v>2.7E-2</v>
      </c>
      <c r="Q24" s="32">
        <v>2.7E-2</v>
      </c>
      <c r="R24" s="61">
        <v>2.7E-2</v>
      </c>
      <c r="S24" s="46"/>
      <c r="T24" s="46"/>
      <c r="U24" s="46"/>
      <c r="V24" s="77"/>
      <c r="W24" s="77"/>
      <c r="X24" s="77"/>
    </row>
    <row r="25" spans="1:24" ht="15.75" customHeight="1">
      <c r="A25" s="206" t="s">
        <v>126</v>
      </c>
      <c r="B25" s="208"/>
      <c r="C25" s="61"/>
      <c r="D25" s="61"/>
      <c r="E25" s="6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61"/>
      <c r="S25" s="46"/>
      <c r="T25" s="46"/>
      <c r="U25" s="46"/>
      <c r="V25" s="77"/>
      <c r="W25" s="77"/>
      <c r="X25" s="77"/>
    </row>
    <row r="26" spans="1:24">
      <c r="A26" s="45" t="s">
        <v>75</v>
      </c>
      <c r="B26" s="57" t="s">
        <v>92</v>
      </c>
      <c r="C26" s="61" t="s">
        <v>93</v>
      </c>
      <c r="D26" s="61">
        <v>1.124E-3</v>
      </c>
      <c r="E26" s="49">
        <v>44165</v>
      </c>
      <c r="F26" s="32">
        <v>0</v>
      </c>
      <c r="G26" s="32">
        <v>0</v>
      </c>
      <c r="H26" s="32">
        <v>0</v>
      </c>
      <c r="I26" s="32">
        <v>4.75E-4</v>
      </c>
      <c r="J26" s="32">
        <v>5.71E-4</v>
      </c>
      <c r="K26" s="32">
        <v>6.7900000000000002E-4</v>
      </c>
      <c r="L26" s="32">
        <v>7.8100000000000001E-4</v>
      </c>
      <c r="M26" s="32">
        <v>8.83E-4</v>
      </c>
      <c r="N26" s="32">
        <v>9.8499999999999998E-4</v>
      </c>
      <c r="O26" s="32">
        <v>1.087E-4</v>
      </c>
      <c r="P26" s="32">
        <v>1.189E-4</v>
      </c>
      <c r="Q26" s="32">
        <v>1.394E-4</v>
      </c>
      <c r="R26" s="61">
        <v>1.3940000000000001E-3</v>
      </c>
      <c r="S26" s="61">
        <v>1.7420000000000001E-3</v>
      </c>
      <c r="T26" s="61">
        <v>2.6080000000000001E-3</v>
      </c>
      <c r="U26" s="61">
        <v>2.2699999999999999E-3</v>
      </c>
      <c r="V26" s="77"/>
      <c r="W26" s="77"/>
      <c r="X26" s="77"/>
    </row>
    <row r="27" spans="1:24" ht="31.5" customHeight="1">
      <c r="A27" s="206" t="s">
        <v>127</v>
      </c>
      <c r="B27" s="207"/>
      <c r="C27" s="61"/>
      <c r="D27" s="61"/>
      <c r="E27" s="61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46"/>
      <c r="S27" s="46"/>
      <c r="T27" s="46"/>
      <c r="U27" s="46"/>
      <c r="V27" s="77"/>
      <c r="W27" s="77"/>
      <c r="X27" s="77"/>
    </row>
    <row r="28" spans="1:24">
      <c r="A28" s="45" t="s">
        <v>128</v>
      </c>
      <c r="B28" s="57" t="s">
        <v>51</v>
      </c>
      <c r="C28" s="61" t="s">
        <v>57</v>
      </c>
      <c r="D28" s="42">
        <v>3</v>
      </c>
      <c r="E28" s="49">
        <v>44196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2</v>
      </c>
      <c r="P28" s="32">
        <v>2</v>
      </c>
      <c r="Q28" s="32">
        <v>2</v>
      </c>
      <c r="R28" s="61">
        <v>2</v>
      </c>
      <c r="S28" s="46"/>
      <c r="T28" s="46"/>
      <c r="U28" s="46"/>
      <c r="V28" s="2"/>
      <c r="W28" s="2"/>
      <c r="X28" s="2"/>
    </row>
    <row r="29" spans="1:24" ht="51.75" customHeight="1">
      <c r="A29" s="45" t="s">
        <v>129</v>
      </c>
      <c r="B29" s="57" t="s">
        <v>86</v>
      </c>
      <c r="C29" s="61" t="s">
        <v>54</v>
      </c>
      <c r="D29" s="61">
        <v>147</v>
      </c>
      <c r="E29" s="49">
        <v>44196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62">
        <v>152.6</v>
      </c>
      <c r="S29" s="62">
        <v>161</v>
      </c>
      <c r="T29" s="62">
        <v>168</v>
      </c>
      <c r="U29" s="62">
        <v>176.4</v>
      </c>
      <c r="V29" s="2"/>
      <c r="W29" s="2"/>
      <c r="X29" s="2"/>
    </row>
    <row r="30" spans="1:24" ht="102.75" customHeight="1">
      <c r="A30" s="45" t="s">
        <v>130</v>
      </c>
      <c r="B30" s="57" t="s">
        <v>87</v>
      </c>
      <c r="C30" s="61" t="s">
        <v>54</v>
      </c>
      <c r="D30" s="61">
        <v>90</v>
      </c>
      <c r="E30" s="49">
        <v>44196</v>
      </c>
      <c r="F30" s="32">
        <v>90</v>
      </c>
      <c r="G30" s="32">
        <v>90</v>
      </c>
      <c r="H30" s="32">
        <v>90</v>
      </c>
      <c r="I30" s="32">
        <v>90</v>
      </c>
      <c r="J30" s="32">
        <v>90</v>
      </c>
      <c r="K30" s="32">
        <v>90</v>
      </c>
      <c r="L30" s="32">
        <v>90</v>
      </c>
      <c r="M30" s="32">
        <v>90</v>
      </c>
      <c r="N30" s="32">
        <v>90</v>
      </c>
      <c r="O30" s="32">
        <v>90</v>
      </c>
      <c r="P30" s="32">
        <v>90</v>
      </c>
      <c r="Q30" s="32">
        <v>90</v>
      </c>
      <c r="R30" s="61">
        <v>90</v>
      </c>
      <c r="S30" s="61">
        <v>90</v>
      </c>
      <c r="T30" s="61">
        <v>90</v>
      </c>
      <c r="U30" s="61">
        <v>90</v>
      </c>
      <c r="V30" s="2"/>
      <c r="W30" s="2"/>
      <c r="X30" s="2"/>
    </row>
    <row r="31" spans="1:24" ht="81" customHeight="1">
      <c r="A31" s="45" t="s">
        <v>131</v>
      </c>
      <c r="B31" s="57" t="s">
        <v>88</v>
      </c>
      <c r="C31" s="61" t="s">
        <v>54</v>
      </c>
      <c r="D31" s="42">
        <v>13.03</v>
      </c>
      <c r="E31" s="49">
        <v>44196</v>
      </c>
      <c r="F31" s="32">
        <v>0</v>
      </c>
      <c r="G31" s="32">
        <v>0.6</v>
      </c>
      <c r="H31" s="32">
        <v>1.5</v>
      </c>
      <c r="I31" s="32">
        <v>2</v>
      </c>
      <c r="J31" s="32">
        <v>3.6</v>
      </c>
      <c r="K31" s="32">
        <v>5.2</v>
      </c>
      <c r="L31" s="32">
        <v>6.8</v>
      </c>
      <c r="M31" s="32">
        <v>8.4</v>
      </c>
      <c r="N31" s="32">
        <v>10</v>
      </c>
      <c r="O31" s="32">
        <v>11.8</v>
      </c>
      <c r="P31" s="32">
        <v>13.4</v>
      </c>
      <c r="Q31" s="32">
        <v>14.5</v>
      </c>
      <c r="R31" s="61">
        <v>15</v>
      </c>
      <c r="S31" s="61">
        <v>20</v>
      </c>
      <c r="T31" s="61">
        <v>25</v>
      </c>
      <c r="U31" s="61">
        <v>30</v>
      </c>
      <c r="V31" s="2"/>
      <c r="W31" s="2"/>
      <c r="X31" s="2"/>
    </row>
    <row r="32" spans="1:24" ht="32.25" customHeight="1">
      <c r="A32" s="204" t="s">
        <v>231</v>
      </c>
      <c r="B32" s="20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2"/>
      <c r="W32" s="2"/>
      <c r="X32" s="2"/>
    </row>
    <row r="33" spans="1:24" s="85" customFormat="1" ht="60">
      <c r="A33" s="124" t="s">
        <v>226</v>
      </c>
      <c r="B33" s="125" t="s">
        <v>229</v>
      </c>
      <c r="C33" s="114" t="s">
        <v>54</v>
      </c>
      <c r="D33" s="114">
        <v>34.03</v>
      </c>
      <c r="E33" s="76">
        <v>43830</v>
      </c>
      <c r="F33" s="101">
        <v>37.880000000000003</v>
      </c>
      <c r="G33" s="101">
        <v>38.119999999999997</v>
      </c>
      <c r="H33" s="101">
        <v>38.56</v>
      </c>
      <c r="I33" s="101">
        <v>38.82</v>
      </c>
      <c r="J33" s="101">
        <v>39.14</v>
      </c>
      <c r="K33" s="101">
        <v>39.56</v>
      </c>
      <c r="L33" s="101">
        <v>39.76</v>
      </c>
      <c r="M33" s="101">
        <v>39.92</v>
      </c>
      <c r="N33" s="101">
        <v>40.479999999999997</v>
      </c>
      <c r="O33" s="101">
        <v>40.69</v>
      </c>
      <c r="P33" s="101">
        <v>40.840000000000003</v>
      </c>
      <c r="Q33" s="101">
        <v>41.32</v>
      </c>
      <c r="R33" s="114">
        <v>41.63</v>
      </c>
      <c r="S33" s="114">
        <v>46.49</v>
      </c>
      <c r="T33" s="114">
        <v>51.34</v>
      </c>
      <c r="U33" s="126">
        <v>56.2</v>
      </c>
      <c r="V33" s="77"/>
      <c r="W33" s="77"/>
      <c r="X33" s="77"/>
    </row>
    <row r="34" spans="1:24" s="85" customFormat="1" ht="45">
      <c r="A34" s="124" t="s">
        <v>228</v>
      </c>
      <c r="B34" s="125" t="s">
        <v>227</v>
      </c>
      <c r="C34" s="114"/>
      <c r="D34" s="114">
        <v>54.15</v>
      </c>
      <c r="E34" s="76">
        <v>43830</v>
      </c>
      <c r="F34" s="101">
        <v>59.09</v>
      </c>
      <c r="G34" s="101">
        <v>59.09</v>
      </c>
      <c r="H34" s="101">
        <v>59.09</v>
      </c>
      <c r="I34" s="101">
        <v>59.09</v>
      </c>
      <c r="J34" s="101">
        <v>59.09</v>
      </c>
      <c r="K34" s="101">
        <v>59.09</v>
      </c>
      <c r="L34" s="101">
        <v>59.09</v>
      </c>
      <c r="M34" s="101">
        <v>59.09</v>
      </c>
      <c r="N34" s="101">
        <v>59.09</v>
      </c>
      <c r="O34" s="101">
        <v>59.09</v>
      </c>
      <c r="P34" s="101">
        <v>59.09</v>
      </c>
      <c r="Q34" s="101">
        <v>59.09</v>
      </c>
      <c r="R34" s="114">
        <v>59.09</v>
      </c>
      <c r="S34" s="114">
        <v>59.09</v>
      </c>
      <c r="T34" s="114">
        <v>59.09</v>
      </c>
      <c r="U34" s="114">
        <v>59.09</v>
      </c>
      <c r="V34" s="77"/>
      <c r="W34" s="77"/>
      <c r="X34" s="77"/>
    </row>
    <row r="35" spans="1:24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5"/>
    </row>
    <row r="46" spans="1:24">
      <c r="A46" s="5"/>
    </row>
    <row r="47" spans="1:24">
      <c r="A47" s="5"/>
    </row>
    <row r="48" spans="1:24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</sheetData>
  <mergeCells count="18">
    <mergeCell ref="A11:U11"/>
    <mergeCell ref="A6:U6"/>
    <mergeCell ref="C4:C5"/>
    <mergeCell ref="A2:U2"/>
    <mergeCell ref="R4:R5"/>
    <mergeCell ref="F4:Q4"/>
    <mergeCell ref="S4:S5"/>
    <mergeCell ref="T4:T5"/>
    <mergeCell ref="A4:B5"/>
    <mergeCell ref="D4:E4"/>
    <mergeCell ref="U4:U5"/>
    <mergeCell ref="A32:B32"/>
    <mergeCell ref="A14:B14"/>
    <mergeCell ref="A25:B25"/>
    <mergeCell ref="A18:B18"/>
    <mergeCell ref="A27:B27"/>
    <mergeCell ref="A22:B22"/>
    <mergeCell ref="A20:B20"/>
  </mergeCells>
  <pageMargins left="0.23622047244094491" right="0.23622047244094491" top="0.74803149606299213" bottom="0.74803149606299213" header="0.31496062992125984" footer="0.31496062992125984"/>
  <pageSetup paperSize="9" scale="52" fitToHeight="0" orientation="landscape" verticalDpi="4294967295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K111"/>
  <sheetViews>
    <sheetView tabSelected="1" view="pageBreakPreview" zoomScale="85" zoomScaleNormal="70" zoomScaleSheetLayoutView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Q6" sqref="Q6"/>
    </sheetView>
  </sheetViews>
  <sheetFormatPr defaultColWidth="9.140625" defaultRowHeight="15.75"/>
  <cols>
    <col min="1" max="1" width="9.140625" style="3"/>
    <col min="2" max="2" width="50.5703125" style="3" customWidth="1"/>
    <col min="3" max="3" width="17" style="71" customWidth="1"/>
    <col min="4" max="4" width="14.28515625" style="3" customWidth="1"/>
    <col min="5" max="5" width="13.28515625" style="3" customWidth="1"/>
    <col min="6" max="6" width="20.28515625" style="3" customWidth="1"/>
    <col min="7" max="10" width="15" style="3" bestFit="1" customWidth="1"/>
    <col min="11" max="11" width="17.140625" style="3" customWidth="1"/>
    <col min="12" max="14" width="12.7109375" style="3" bestFit="1" customWidth="1"/>
    <col min="15" max="15" width="14.42578125" style="3" bestFit="1" customWidth="1"/>
    <col min="16" max="16" width="51.7109375" style="71" customWidth="1"/>
    <col min="17" max="17" width="53.28515625" style="3" customWidth="1"/>
    <col min="18" max="22" width="9.5703125" style="3" customWidth="1"/>
    <col min="23" max="26" width="10.140625" style="3" customWidth="1"/>
    <col min="27" max="16384" width="9.140625" style="3"/>
  </cols>
  <sheetData>
    <row r="1" spans="1:29">
      <c r="P1" s="131"/>
    </row>
    <row r="2" spans="1:29" ht="56.25" customHeight="1">
      <c r="A2" s="228" t="s">
        <v>237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150"/>
      <c r="Q2" s="85"/>
    </row>
    <row r="3" spans="1:29">
      <c r="A3" s="2"/>
      <c r="B3" s="2"/>
      <c r="C3" s="7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1.5" customHeight="1">
      <c r="A4" s="233" t="s">
        <v>34</v>
      </c>
      <c r="B4" s="233"/>
      <c r="C4" s="234" t="s">
        <v>204</v>
      </c>
      <c r="D4" s="230" t="s">
        <v>7</v>
      </c>
      <c r="E4" s="230"/>
      <c r="F4" s="230" t="s">
        <v>48</v>
      </c>
      <c r="G4" s="230" t="s">
        <v>20</v>
      </c>
      <c r="H4" s="230"/>
      <c r="I4" s="230"/>
      <c r="J4" s="230"/>
      <c r="K4" s="230"/>
      <c r="L4" s="230"/>
      <c r="M4" s="230"/>
      <c r="N4" s="230"/>
      <c r="O4" s="230" t="s">
        <v>21</v>
      </c>
      <c r="P4" s="230" t="s">
        <v>213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>
      <c r="A5" s="233"/>
      <c r="B5" s="233"/>
      <c r="C5" s="235"/>
      <c r="D5" s="230"/>
      <c r="E5" s="230"/>
      <c r="F5" s="230"/>
      <c r="G5" s="230" t="s">
        <v>35</v>
      </c>
      <c r="H5" s="230"/>
      <c r="I5" s="230"/>
      <c r="J5" s="230"/>
      <c r="K5" s="230"/>
      <c r="L5" s="230" t="s">
        <v>36</v>
      </c>
      <c r="M5" s="230" t="s">
        <v>37</v>
      </c>
      <c r="N5" s="230" t="s">
        <v>38</v>
      </c>
      <c r="O5" s="230"/>
      <c r="P5" s="23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0.75" customHeight="1">
      <c r="A6" s="233"/>
      <c r="B6" s="233"/>
      <c r="C6" s="235"/>
      <c r="D6" s="230" t="s">
        <v>22</v>
      </c>
      <c r="E6" s="232" t="s">
        <v>23</v>
      </c>
      <c r="F6" s="230"/>
      <c r="G6" s="230" t="s">
        <v>47</v>
      </c>
      <c r="H6" s="230"/>
      <c r="I6" s="230"/>
      <c r="J6" s="230"/>
      <c r="K6" s="232" t="s">
        <v>31</v>
      </c>
      <c r="L6" s="230"/>
      <c r="M6" s="230"/>
      <c r="N6" s="230"/>
      <c r="O6" s="230"/>
      <c r="P6" s="2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0.75" customHeight="1">
      <c r="A7" s="233"/>
      <c r="B7" s="233"/>
      <c r="C7" s="236"/>
      <c r="D7" s="230"/>
      <c r="E7" s="232"/>
      <c r="F7" s="230"/>
      <c r="G7" s="79" t="s">
        <v>43</v>
      </c>
      <c r="H7" s="79" t="s">
        <v>44</v>
      </c>
      <c r="I7" s="79" t="s">
        <v>45</v>
      </c>
      <c r="J7" s="79" t="s">
        <v>46</v>
      </c>
      <c r="K7" s="232"/>
      <c r="L7" s="230"/>
      <c r="M7" s="230"/>
      <c r="N7" s="230"/>
      <c r="O7" s="230"/>
      <c r="P7" s="23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99.95" customHeight="1">
      <c r="A8" s="231" t="s">
        <v>115</v>
      </c>
      <c r="B8" s="231"/>
      <c r="C8" s="91"/>
      <c r="D8" s="79"/>
      <c r="E8" s="80"/>
      <c r="F8" s="79" t="s">
        <v>106</v>
      </c>
      <c r="G8" s="6"/>
      <c r="H8" s="6"/>
      <c r="I8" s="6"/>
      <c r="J8" s="6"/>
      <c r="K8" s="12"/>
      <c r="L8" s="8"/>
      <c r="M8" s="8"/>
      <c r="N8" s="8"/>
      <c r="O8" s="8"/>
      <c r="P8" s="15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99.95" customHeight="1">
      <c r="A9" s="34" t="s">
        <v>0</v>
      </c>
      <c r="B9" s="38" t="s">
        <v>80</v>
      </c>
      <c r="C9" s="73" t="s">
        <v>198</v>
      </c>
      <c r="D9" s="16">
        <v>44408</v>
      </c>
      <c r="E9" s="31" t="s">
        <v>173</v>
      </c>
      <c r="F9" s="79" t="s">
        <v>103</v>
      </c>
      <c r="G9" s="8">
        <v>0</v>
      </c>
      <c r="H9" s="8">
        <v>1064.95</v>
      </c>
      <c r="I9" s="8">
        <v>1064.95</v>
      </c>
      <c r="J9" s="8">
        <v>1064.95</v>
      </c>
      <c r="K9" s="41">
        <f>1034954.32/1000</f>
        <v>1034.9543200000001</v>
      </c>
      <c r="L9" s="8">
        <v>0</v>
      </c>
      <c r="M9" s="8">
        <v>0</v>
      </c>
      <c r="N9" s="8">
        <v>0</v>
      </c>
      <c r="O9" s="8">
        <v>1064.95</v>
      </c>
      <c r="P9" s="115" t="s">
        <v>238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48.25" customHeight="1">
      <c r="A10" s="34" t="s">
        <v>120</v>
      </c>
      <c r="B10" s="38" t="s">
        <v>63</v>
      </c>
      <c r="C10" s="73" t="s">
        <v>200</v>
      </c>
      <c r="D10" s="16">
        <v>44286</v>
      </c>
      <c r="E10" s="64">
        <v>44256</v>
      </c>
      <c r="F10" s="79" t="s">
        <v>103</v>
      </c>
      <c r="G10" s="8">
        <v>0</v>
      </c>
      <c r="H10" s="8">
        <v>0</v>
      </c>
      <c r="I10" s="8">
        <v>0</v>
      </c>
      <c r="J10" s="8">
        <v>0</v>
      </c>
      <c r="K10" s="12">
        <v>0</v>
      </c>
      <c r="L10" s="8">
        <v>0</v>
      </c>
      <c r="M10" s="8">
        <v>0</v>
      </c>
      <c r="N10" s="8">
        <v>0</v>
      </c>
      <c r="O10" s="8">
        <v>0</v>
      </c>
      <c r="P10" s="115" t="s">
        <v>188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99.95" customHeight="1">
      <c r="A11" s="34" t="s">
        <v>121</v>
      </c>
      <c r="B11" s="38" t="s">
        <v>76</v>
      </c>
      <c r="C11" s="73" t="s">
        <v>199</v>
      </c>
      <c r="D11" s="16">
        <v>44347</v>
      </c>
      <c r="E11" s="31" t="s">
        <v>311</v>
      </c>
      <c r="F11" s="79" t="s">
        <v>104</v>
      </c>
      <c r="G11" s="8">
        <v>0</v>
      </c>
      <c r="H11" s="8">
        <v>0</v>
      </c>
      <c r="I11" s="8">
        <v>0</v>
      </c>
      <c r="J11" s="8">
        <v>0</v>
      </c>
      <c r="K11" s="12">
        <v>0</v>
      </c>
      <c r="L11" s="8">
        <v>0</v>
      </c>
      <c r="M11" s="8">
        <v>0</v>
      </c>
      <c r="N11" s="8">
        <v>0</v>
      </c>
      <c r="O11" s="8">
        <v>0</v>
      </c>
      <c r="P11" s="157" t="s">
        <v>312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99.95" customHeight="1">
      <c r="A12" s="34" t="s">
        <v>122</v>
      </c>
      <c r="B12" s="30" t="s">
        <v>64</v>
      </c>
      <c r="C12" s="73" t="s">
        <v>198</v>
      </c>
      <c r="D12" s="73">
        <v>44408</v>
      </c>
      <c r="E12" s="31" t="s">
        <v>173</v>
      </c>
      <c r="F12" s="79" t="s">
        <v>103</v>
      </c>
      <c r="G12" s="8">
        <v>0</v>
      </c>
      <c r="H12" s="8">
        <v>1064.95</v>
      </c>
      <c r="I12" s="8">
        <v>1064.95</v>
      </c>
      <c r="J12" s="8">
        <v>1064.95</v>
      </c>
      <c r="K12" s="41">
        <f>1034954.32/1000</f>
        <v>1034.9543200000001</v>
      </c>
      <c r="L12" s="8">
        <v>0</v>
      </c>
      <c r="M12" s="8">
        <v>0</v>
      </c>
      <c r="N12" s="8">
        <v>0</v>
      </c>
      <c r="O12" s="8">
        <v>1064.95</v>
      </c>
      <c r="P12" s="115" t="s">
        <v>238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99.95" customHeight="1">
      <c r="A13" s="34" t="s">
        <v>83</v>
      </c>
      <c r="B13" s="30" t="s">
        <v>101</v>
      </c>
      <c r="C13" s="29" t="s">
        <v>201</v>
      </c>
      <c r="D13" s="73">
        <v>44550</v>
      </c>
      <c r="E13" s="64" t="s">
        <v>174</v>
      </c>
      <c r="F13" s="79" t="s">
        <v>105</v>
      </c>
      <c r="G13" s="8">
        <v>0</v>
      </c>
      <c r="H13" s="8">
        <v>0</v>
      </c>
      <c r="I13" s="8">
        <v>0</v>
      </c>
      <c r="J13" s="8">
        <v>0</v>
      </c>
      <c r="K13" s="12">
        <v>0</v>
      </c>
      <c r="L13" s="8">
        <v>0</v>
      </c>
      <c r="M13" s="8">
        <v>0</v>
      </c>
      <c r="N13" s="8">
        <v>0</v>
      </c>
      <c r="O13" s="8">
        <v>0</v>
      </c>
      <c r="P13" s="115" t="s">
        <v>239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99.95" customHeight="1">
      <c r="A14" s="34" t="s">
        <v>98</v>
      </c>
      <c r="B14" s="7" t="s">
        <v>100</v>
      </c>
      <c r="C14" s="90">
        <v>1.6E-2</v>
      </c>
      <c r="D14" s="73">
        <v>44550</v>
      </c>
      <c r="E14" s="64" t="s">
        <v>261</v>
      </c>
      <c r="F14" s="79" t="s">
        <v>105</v>
      </c>
      <c r="G14" s="8">
        <v>0</v>
      </c>
      <c r="H14" s="8">
        <v>0</v>
      </c>
      <c r="I14" s="8">
        <v>0</v>
      </c>
      <c r="J14" s="8">
        <v>0</v>
      </c>
      <c r="K14" s="12">
        <v>0</v>
      </c>
      <c r="L14" s="8">
        <v>0</v>
      </c>
      <c r="M14" s="8">
        <v>0</v>
      </c>
      <c r="N14" s="8">
        <v>0</v>
      </c>
      <c r="O14" s="8">
        <v>0</v>
      </c>
      <c r="P14" s="115" t="s">
        <v>260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99.95" customHeight="1">
      <c r="A15" s="239" t="s">
        <v>123</v>
      </c>
      <c r="B15" s="240"/>
      <c r="C15" s="92"/>
      <c r="D15" s="75"/>
      <c r="E15" s="11"/>
      <c r="F15" s="79" t="s">
        <v>107</v>
      </c>
      <c r="G15" s="6"/>
      <c r="H15" s="6"/>
      <c r="I15" s="6"/>
      <c r="J15" s="6"/>
      <c r="K15" s="11"/>
      <c r="L15" s="6"/>
      <c r="M15" s="6"/>
      <c r="N15" s="6"/>
      <c r="O15" s="6"/>
      <c r="P15" s="11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02.75" customHeight="1">
      <c r="A16" s="15" t="s">
        <v>61</v>
      </c>
      <c r="B16" s="24" t="s">
        <v>203</v>
      </c>
      <c r="C16" s="88" t="s">
        <v>202</v>
      </c>
      <c r="D16" s="73">
        <v>44560</v>
      </c>
      <c r="E16" s="64" t="s">
        <v>259</v>
      </c>
      <c r="F16" s="79" t="s">
        <v>102</v>
      </c>
      <c r="G16" s="8">
        <v>0</v>
      </c>
      <c r="H16" s="8">
        <v>0</v>
      </c>
      <c r="I16" s="8">
        <v>0</v>
      </c>
      <c r="J16" s="8">
        <v>0</v>
      </c>
      <c r="K16" s="12">
        <v>0</v>
      </c>
      <c r="L16" s="8">
        <v>0</v>
      </c>
      <c r="M16" s="8">
        <v>0</v>
      </c>
      <c r="N16" s="8">
        <v>0</v>
      </c>
      <c r="O16" s="8">
        <v>0</v>
      </c>
      <c r="P16" s="115" t="s">
        <v>258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1025" ht="210" customHeight="1">
      <c r="A17" s="15" t="s">
        <v>74</v>
      </c>
      <c r="B17" s="24" t="s">
        <v>206</v>
      </c>
      <c r="C17" s="88" t="s">
        <v>205</v>
      </c>
      <c r="D17" s="73">
        <v>44560</v>
      </c>
      <c r="E17" s="64" t="s">
        <v>263</v>
      </c>
      <c r="F17" s="79" t="s">
        <v>102</v>
      </c>
      <c r="G17" s="8">
        <v>0</v>
      </c>
      <c r="H17" s="8">
        <v>0</v>
      </c>
      <c r="I17" s="8">
        <v>0</v>
      </c>
      <c r="J17" s="8">
        <v>0</v>
      </c>
      <c r="K17" s="12">
        <v>0</v>
      </c>
      <c r="L17" s="8">
        <v>0</v>
      </c>
      <c r="M17" s="8">
        <v>0</v>
      </c>
      <c r="N17" s="8">
        <v>0</v>
      </c>
      <c r="O17" s="8">
        <v>0</v>
      </c>
      <c r="P17" s="115" t="s">
        <v>262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1025" ht="86.25" customHeight="1">
      <c r="A18" s="241" t="s">
        <v>124</v>
      </c>
      <c r="B18" s="241"/>
      <c r="C18" s="93"/>
      <c r="D18" s="73"/>
      <c r="E18" s="31"/>
      <c r="F18" s="35" t="s">
        <v>155</v>
      </c>
      <c r="G18" s="8"/>
      <c r="H18" s="8"/>
      <c r="I18" s="8"/>
      <c r="J18" s="8"/>
      <c r="K18" s="12"/>
      <c r="L18" s="8"/>
      <c r="M18" s="8"/>
      <c r="N18" s="8"/>
      <c r="O18" s="8"/>
      <c r="P18" s="11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1025" ht="126">
      <c r="A19" s="15" t="s">
        <v>132</v>
      </c>
      <c r="B19" s="81" t="s">
        <v>207</v>
      </c>
      <c r="C19" s="35" t="s">
        <v>208</v>
      </c>
      <c r="D19" s="73">
        <v>44440</v>
      </c>
      <c r="E19" s="64" t="s">
        <v>176</v>
      </c>
      <c r="F19" s="79" t="s">
        <v>106</v>
      </c>
      <c r="G19" s="8">
        <v>0</v>
      </c>
      <c r="H19" s="8">
        <v>0</v>
      </c>
      <c r="I19" s="8">
        <v>0</v>
      </c>
      <c r="J19" s="8">
        <v>0</v>
      </c>
      <c r="K19" s="12">
        <v>0</v>
      </c>
      <c r="L19" s="8">
        <v>0</v>
      </c>
      <c r="M19" s="8">
        <v>0</v>
      </c>
      <c r="N19" s="8">
        <v>0</v>
      </c>
      <c r="O19" s="8">
        <v>0</v>
      </c>
      <c r="P19" s="115" t="s">
        <v>264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1025" ht="103.9" customHeight="1">
      <c r="A20" s="15" t="s">
        <v>62</v>
      </c>
      <c r="B20" s="24" t="s">
        <v>210</v>
      </c>
      <c r="C20" s="88" t="s">
        <v>209</v>
      </c>
      <c r="D20" s="73">
        <v>44560</v>
      </c>
      <c r="E20" s="64" t="s">
        <v>175</v>
      </c>
      <c r="F20" s="79" t="s">
        <v>102</v>
      </c>
      <c r="G20" s="8">
        <v>0</v>
      </c>
      <c r="H20" s="8">
        <v>0</v>
      </c>
      <c r="I20" s="8">
        <v>0</v>
      </c>
      <c r="J20" s="8">
        <v>0</v>
      </c>
      <c r="K20" s="12">
        <v>0</v>
      </c>
      <c r="L20" s="8">
        <v>0</v>
      </c>
      <c r="M20" s="8">
        <v>0</v>
      </c>
      <c r="N20" s="8">
        <v>0</v>
      </c>
      <c r="O20" s="8">
        <v>0</v>
      </c>
      <c r="P20" s="115" t="s">
        <v>265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1025" ht="126" customHeight="1">
      <c r="A21" s="15" t="s">
        <v>133</v>
      </c>
      <c r="B21" s="24" t="s">
        <v>211</v>
      </c>
      <c r="C21" s="88" t="s">
        <v>212</v>
      </c>
      <c r="D21" s="73">
        <v>44560</v>
      </c>
      <c r="E21" s="64" t="s">
        <v>263</v>
      </c>
      <c r="F21" s="79" t="s">
        <v>102</v>
      </c>
      <c r="G21" s="8">
        <v>0</v>
      </c>
      <c r="H21" s="8">
        <v>0</v>
      </c>
      <c r="I21" s="8">
        <v>0</v>
      </c>
      <c r="J21" s="8">
        <v>0</v>
      </c>
      <c r="K21" s="12">
        <v>0</v>
      </c>
      <c r="L21" s="8">
        <v>0</v>
      </c>
      <c r="M21" s="8">
        <v>0</v>
      </c>
      <c r="N21" s="8">
        <v>0</v>
      </c>
      <c r="O21" s="8">
        <v>0</v>
      </c>
      <c r="P21" s="115" t="s">
        <v>266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1025" customFormat="1" ht="90" customHeight="1">
      <c r="A22" s="221" t="s">
        <v>134</v>
      </c>
      <c r="B22" s="222"/>
      <c r="C22" s="94"/>
      <c r="D22" s="18"/>
      <c r="E22" s="27"/>
      <c r="F22" s="79" t="s">
        <v>110</v>
      </c>
      <c r="G22" s="21"/>
      <c r="H22" s="21"/>
      <c r="I22" s="21"/>
      <c r="J22" s="21"/>
      <c r="K22" s="82"/>
      <c r="L22" s="21"/>
      <c r="M22" s="21"/>
      <c r="N22" s="21"/>
      <c r="O22" s="21"/>
      <c r="P22" s="119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</row>
    <row r="23" spans="1:1025" ht="96.75" customHeight="1">
      <c r="A23" s="15" t="s">
        <v>52</v>
      </c>
      <c r="B23" s="20" t="s">
        <v>214</v>
      </c>
      <c r="C23" s="88" t="s">
        <v>215</v>
      </c>
      <c r="D23" s="16">
        <v>44499</v>
      </c>
      <c r="E23" s="31" t="s">
        <v>177</v>
      </c>
      <c r="F23" s="79" t="s">
        <v>110</v>
      </c>
      <c r="G23" s="108">
        <f>SUM(G24:G35)</f>
        <v>1.4999999999999999E-2</v>
      </c>
      <c r="H23" s="108">
        <f t="shared" ref="H23:O23" si="0">SUM(H24:H35)</f>
        <v>2.7999999999999997E-2</v>
      </c>
      <c r="I23" s="108">
        <f t="shared" si="0"/>
        <v>31597.827999999998</v>
      </c>
      <c r="J23" s="108">
        <f t="shared" si="0"/>
        <v>31597.827999999998</v>
      </c>
      <c r="K23" s="109">
        <f t="shared" si="0"/>
        <v>2078.9279999999999</v>
      </c>
      <c r="L23" s="108">
        <f t="shared" si="0"/>
        <v>0</v>
      </c>
      <c r="M23" s="108">
        <f t="shared" si="0"/>
        <v>0</v>
      </c>
      <c r="N23" s="108">
        <f t="shared" si="0"/>
        <v>0</v>
      </c>
      <c r="O23" s="108">
        <f t="shared" si="0"/>
        <v>31597.827999999998</v>
      </c>
      <c r="P23" s="157" t="s">
        <v>267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1025" ht="90" customHeight="1">
      <c r="A24" s="15" t="s">
        <v>135</v>
      </c>
      <c r="B24" s="7" t="s">
        <v>159</v>
      </c>
      <c r="C24" s="87" t="s">
        <v>268</v>
      </c>
      <c r="D24" s="73">
        <v>44207</v>
      </c>
      <c r="E24" s="31">
        <v>44207</v>
      </c>
      <c r="F24" s="79" t="s">
        <v>110</v>
      </c>
      <c r="G24" s="37">
        <v>0</v>
      </c>
      <c r="H24" s="37">
        <v>0</v>
      </c>
      <c r="I24" s="37">
        <v>0</v>
      </c>
      <c r="J24" s="37">
        <v>0</v>
      </c>
      <c r="K24" s="12">
        <v>0</v>
      </c>
      <c r="L24" s="14">
        <v>0</v>
      </c>
      <c r="M24" s="14">
        <v>0</v>
      </c>
      <c r="N24" s="14">
        <v>0</v>
      </c>
      <c r="O24" s="14">
        <v>0</v>
      </c>
      <c r="P24" s="115" t="s">
        <v>216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1025" ht="90" customHeight="1">
      <c r="A25" s="15" t="s">
        <v>136</v>
      </c>
      <c r="B25" s="7" t="s">
        <v>269</v>
      </c>
      <c r="C25" s="87" t="s">
        <v>270</v>
      </c>
      <c r="D25" s="29">
        <v>44253</v>
      </c>
      <c r="E25" s="31">
        <v>44253</v>
      </c>
      <c r="F25" s="79" t="s">
        <v>108</v>
      </c>
      <c r="G25" s="68">
        <v>1.4999999999999999E-2</v>
      </c>
      <c r="H25" s="68">
        <v>1.4999999999999999E-2</v>
      </c>
      <c r="I25" s="68">
        <v>1.4999999999999999E-2</v>
      </c>
      <c r="J25" s="68">
        <v>1.4999999999999999E-2</v>
      </c>
      <c r="K25" s="67">
        <v>1.4999999999999999E-2</v>
      </c>
      <c r="L25" s="14">
        <v>0</v>
      </c>
      <c r="M25" s="14">
        <v>0</v>
      </c>
      <c r="N25" s="14">
        <v>0</v>
      </c>
      <c r="O25" s="70">
        <v>1.4999999999999999E-2</v>
      </c>
      <c r="P25" s="115" t="s">
        <v>271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1025" ht="90" customHeight="1">
      <c r="A26" s="15" t="s">
        <v>137</v>
      </c>
      <c r="B26" s="7" t="s">
        <v>160</v>
      </c>
      <c r="C26" s="87" t="s">
        <v>272</v>
      </c>
      <c r="D26" s="29">
        <v>44265</v>
      </c>
      <c r="E26" s="31">
        <v>44265</v>
      </c>
      <c r="F26" s="79" t="s">
        <v>109</v>
      </c>
      <c r="G26" s="37">
        <v>0</v>
      </c>
      <c r="H26" s="37">
        <v>0</v>
      </c>
      <c r="I26" s="37">
        <v>0</v>
      </c>
      <c r="J26" s="37">
        <v>0</v>
      </c>
      <c r="K26" s="12">
        <v>0</v>
      </c>
      <c r="L26" s="14">
        <v>0</v>
      </c>
      <c r="M26" s="14">
        <v>0</v>
      </c>
      <c r="N26" s="14">
        <v>0</v>
      </c>
      <c r="O26" s="14">
        <v>0</v>
      </c>
      <c r="P26" s="115" t="s">
        <v>217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1025" ht="90" customHeight="1">
      <c r="A27" s="15" t="s">
        <v>138</v>
      </c>
      <c r="B27" s="7" t="s">
        <v>186</v>
      </c>
      <c r="C27" s="103" t="s">
        <v>273</v>
      </c>
      <c r="D27" s="16">
        <v>44277</v>
      </c>
      <c r="E27" s="31">
        <v>44277</v>
      </c>
      <c r="F27" s="79" t="s">
        <v>108</v>
      </c>
      <c r="G27" s="17">
        <v>0</v>
      </c>
      <c r="H27" s="17">
        <v>0</v>
      </c>
      <c r="I27" s="17">
        <v>0</v>
      </c>
      <c r="J27" s="17">
        <v>0</v>
      </c>
      <c r="K27" s="12">
        <v>0</v>
      </c>
      <c r="L27" s="14">
        <v>0</v>
      </c>
      <c r="M27" s="14">
        <v>0</v>
      </c>
      <c r="N27" s="14">
        <v>0</v>
      </c>
      <c r="O27" s="14">
        <v>0</v>
      </c>
      <c r="P27" s="115" t="s">
        <v>274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1025" ht="105">
      <c r="A28" s="15" t="s">
        <v>139</v>
      </c>
      <c r="B28" s="7" t="s">
        <v>161</v>
      </c>
      <c r="C28" s="87" t="s">
        <v>275</v>
      </c>
      <c r="D28" s="16">
        <v>44311</v>
      </c>
      <c r="E28" s="31" t="s">
        <v>169</v>
      </c>
      <c r="F28" s="79" t="s">
        <v>111</v>
      </c>
      <c r="G28" s="17">
        <v>0</v>
      </c>
      <c r="H28" s="17">
        <v>0</v>
      </c>
      <c r="I28" s="17">
        <v>0</v>
      </c>
      <c r="J28" s="17">
        <v>0</v>
      </c>
      <c r="K28" s="12">
        <v>0</v>
      </c>
      <c r="L28" s="14">
        <v>0</v>
      </c>
      <c r="M28" s="14">
        <v>0</v>
      </c>
      <c r="N28" s="14">
        <v>0</v>
      </c>
      <c r="O28" s="14">
        <v>0</v>
      </c>
      <c r="P28" s="116" t="s">
        <v>315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1025" ht="104.25" customHeight="1">
      <c r="A29" s="15" t="s">
        <v>140</v>
      </c>
      <c r="B29" s="7" t="s">
        <v>162</v>
      </c>
      <c r="C29" s="87" t="s">
        <v>291</v>
      </c>
      <c r="D29" s="16">
        <v>44433</v>
      </c>
      <c r="E29" s="31" t="s">
        <v>170</v>
      </c>
      <c r="F29" s="79" t="s">
        <v>108</v>
      </c>
      <c r="G29" s="17">
        <v>0</v>
      </c>
      <c r="H29" s="17">
        <v>0</v>
      </c>
      <c r="I29" s="68">
        <v>17553.099999999999</v>
      </c>
      <c r="J29" s="68">
        <v>17553.099999999999</v>
      </c>
      <c r="K29" s="41">
        <v>0</v>
      </c>
      <c r="L29" s="14">
        <v>0</v>
      </c>
      <c r="M29" s="14">
        <v>0</v>
      </c>
      <c r="N29" s="14">
        <v>0</v>
      </c>
      <c r="O29" s="68">
        <v>17553.099999999999</v>
      </c>
      <c r="P29" s="120" t="s">
        <v>185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1025" ht="90" customHeight="1">
      <c r="A30" s="15" t="s">
        <v>141</v>
      </c>
      <c r="B30" s="7" t="s">
        <v>163</v>
      </c>
      <c r="C30" s="87" t="s">
        <v>268</v>
      </c>
      <c r="D30" s="16">
        <v>44265</v>
      </c>
      <c r="E30" s="31">
        <v>44265</v>
      </c>
      <c r="F30" s="79" t="s">
        <v>108</v>
      </c>
      <c r="G30" s="17">
        <v>0</v>
      </c>
      <c r="H30" s="17">
        <v>0</v>
      </c>
      <c r="I30" s="17">
        <v>0</v>
      </c>
      <c r="J30" s="17">
        <v>0</v>
      </c>
      <c r="K30" s="12">
        <v>0</v>
      </c>
      <c r="L30" s="14">
        <v>0</v>
      </c>
      <c r="M30" s="14">
        <v>0</v>
      </c>
      <c r="N30" s="14">
        <v>0</v>
      </c>
      <c r="O30" s="14">
        <v>0</v>
      </c>
      <c r="P30" s="115" t="s">
        <v>189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1025" ht="90" customHeight="1">
      <c r="A31" s="15" t="s">
        <v>142</v>
      </c>
      <c r="B31" s="7" t="s">
        <v>164</v>
      </c>
      <c r="C31" s="87" t="s">
        <v>270</v>
      </c>
      <c r="D31" s="16">
        <v>44270</v>
      </c>
      <c r="E31" s="31">
        <v>44270</v>
      </c>
      <c r="F31" s="79" t="s">
        <v>108</v>
      </c>
      <c r="G31" s="17">
        <v>0</v>
      </c>
      <c r="H31" s="13">
        <v>1.2999999999999999E-2</v>
      </c>
      <c r="I31" s="13">
        <v>1.2999999999999999E-2</v>
      </c>
      <c r="J31" s="13">
        <v>1.2999999999999999E-2</v>
      </c>
      <c r="K31" s="12">
        <v>1.2999999999999999E-2</v>
      </c>
      <c r="L31" s="14">
        <v>0</v>
      </c>
      <c r="M31" s="14">
        <v>0</v>
      </c>
      <c r="N31" s="14">
        <v>0</v>
      </c>
      <c r="O31" s="60">
        <v>1.2999999999999999E-2</v>
      </c>
      <c r="P31" s="115" t="s">
        <v>187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1025" ht="90" customHeight="1">
      <c r="A32" s="15" t="s">
        <v>143</v>
      </c>
      <c r="B32" s="69" t="s">
        <v>172</v>
      </c>
      <c r="C32" s="103" t="s">
        <v>272</v>
      </c>
      <c r="D32" s="29">
        <v>44287</v>
      </c>
      <c r="E32" s="31" t="s">
        <v>183</v>
      </c>
      <c r="F32" s="79" t="s">
        <v>109</v>
      </c>
      <c r="G32" s="37">
        <v>0</v>
      </c>
      <c r="H32" s="37">
        <v>0</v>
      </c>
      <c r="I32" s="37">
        <v>0</v>
      </c>
      <c r="J32" s="37">
        <v>0</v>
      </c>
      <c r="K32" s="12">
        <v>0</v>
      </c>
      <c r="L32" s="14">
        <v>0</v>
      </c>
      <c r="M32" s="14">
        <v>0</v>
      </c>
      <c r="N32" s="14">
        <v>0</v>
      </c>
      <c r="O32" s="14">
        <v>0</v>
      </c>
      <c r="P32" s="120" t="s">
        <v>276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84.5" customHeight="1">
      <c r="A33" s="15" t="s">
        <v>144</v>
      </c>
      <c r="B33" s="7" t="s">
        <v>77</v>
      </c>
      <c r="C33" s="87" t="s">
        <v>277</v>
      </c>
      <c r="D33" s="16">
        <v>44469</v>
      </c>
      <c r="E33" s="31" t="s">
        <v>178</v>
      </c>
      <c r="F33" s="79" t="s">
        <v>108</v>
      </c>
      <c r="G33" s="17">
        <v>0</v>
      </c>
      <c r="H33" s="17">
        <v>0</v>
      </c>
      <c r="I33" s="17">
        <v>0</v>
      </c>
      <c r="J33" s="17">
        <v>0</v>
      </c>
      <c r="K33" s="12">
        <v>0</v>
      </c>
      <c r="L33" s="14">
        <v>0</v>
      </c>
      <c r="M33" s="14">
        <v>0</v>
      </c>
      <c r="N33" s="14">
        <v>0</v>
      </c>
      <c r="O33" s="14">
        <v>0</v>
      </c>
      <c r="P33" s="115" t="s">
        <v>278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90" customHeight="1">
      <c r="A34" s="15" t="s">
        <v>145</v>
      </c>
      <c r="B34" s="7" t="s">
        <v>246</v>
      </c>
      <c r="C34" s="87" t="s">
        <v>279</v>
      </c>
      <c r="D34" s="16">
        <v>44470</v>
      </c>
      <c r="E34" s="31" t="s">
        <v>179</v>
      </c>
      <c r="F34" s="79" t="s">
        <v>108</v>
      </c>
      <c r="G34" s="17">
        <v>0</v>
      </c>
      <c r="H34" s="17">
        <v>0</v>
      </c>
      <c r="I34" s="128">
        <v>14044.7</v>
      </c>
      <c r="J34" s="129">
        <v>14044.7</v>
      </c>
      <c r="K34" s="130">
        <f>2078900/1000</f>
        <v>2078.9</v>
      </c>
      <c r="L34" s="14">
        <v>0</v>
      </c>
      <c r="M34" s="14">
        <v>0</v>
      </c>
      <c r="N34" s="14">
        <v>0</v>
      </c>
      <c r="O34" s="63">
        <v>14044.7</v>
      </c>
      <c r="P34" s="152" t="s">
        <v>245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90" customHeight="1">
      <c r="A35" s="15" t="s">
        <v>171</v>
      </c>
      <c r="B35" s="7" t="s">
        <v>165</v>
      </c>
      <c r="C35" s="87" t="s">
        <v>281</v>
      </c>
      <c r="D35" s="16">
        <v>44499</v>
      </c>
      <c r="E35" s="31" t="s">
        <v>177</v>
      </c>
      <c r="F35" s="79" t="s">
        <v>108</v>
      </c>
      <c r="G35" s="17">
        <v>0</v>
      </c>
      <c r="H35" s="17">
        <v>0</v>
      </c>
      <c r="I35" s="17">
        <v>0</v>
      </c>
      <c r="J35" s="17">
        <v>0</v>
      </c>
      <c r="K35" s="12">
        <v>0</v>
      </c>
      <c r="L35" s="37">
        <v>0</v>
      </c>
      <c r="M35" s="37">
        <v>0</v>
      </c>
      <c r="N35" s="37">
        <v>0</v>
      </c>
      <c r="O35" s="14">
        <v>0</v>
      </c>
      <c r="P35" s="156" t="s">
        <v>280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90" customHeight="1">
      <c r="A36" s="223" t="s">
        <v>126</v>
      </c>
      <c r="B36" s="223"/>
      <c r="C36" s="95"/>
      <c r="D36" s="79"/>
      <c r="E36" s="11"/>
      <c r="F36" s="79" t="s">
        <v>112</v>
      </c>
      <c r="G36" s="6"/>
      <c r="H36" s="6"/>
      <c r="I36" s="6"/>
      <c r="J36" s="6"/>
      <c r="K36" s="11"/>
      <c r="L36" s="6"/>
      <c r="M36" s="6"/>
      <c r="N36" s="6"/>
      <c r="O36" s="6"/>
      <c r="P36" s="118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25">
      <c r="A37" s="15" t="s">
        <v>75</v>
      </c>
      <c r="B37" s="36" t="s">
        <v>82</v>
      </c>
      <c r="C37" s="13" t="s">
        <v>282</v>
      </c>
      <c r="D37" s="16">
        <v>44317</v>
      </c>
      <c r="E37" s="31" t="s">
        <v>180</v>
      </c>
      <c r="F37" s="79" t="s">
        <v>113</v>
      </c>
      <c r="G37" s="33">
        <v>0</v>
      </c>
      <c r="H37" s="17">
        <v>0</v>
      </c>
      <c r="I37" s="17">
        <v>0</v>
      </c>
      <c r="J37" s="17">
        <v>0</v>
      </c>
      <c r="K37" s="12">
        <v>0</v>
      </c>
      <c r="L37" s="17">
        <v>0</v>
      </c>
      <c r="M37" s="17">
        <v>0</v>
      </c>
      <c r="N37" s="17">
        <v>0</v>
      </c>
      <c r="O37" s="17">
        <v>0</v>
      </c>
      <c r="P37" s="116" t="s">
        <v>283</v>
      </c>
      <c r="Q37" s="237"/>
      <c r="R37" s="238"/>
      <c r="S37" s="238"/>
      <c r="T37" s="238"/>
      <c r="U37" s="247"/>
      <c r="V37" s="247"/>
      <c r="W37" s="2"/>
      <c r="X37" s="2"/>
      <c r="Y37" s="2"/>
      <c r="Z37" s="2"/>
      <c r="AA37" s="2"/>
      <c r="AB37" s="2"/>
      <c r="AC37" s="2"/>
    </row>
    <row r="38" spans="1:29" ht="99.95" customHeight="1">
      <c r="A38" s="15" t="s">
        <v>53</v>
      </c>
      <c r="B38" s="39" t="s">
        <v>220</v>
      </c>
      <c r="C38" s="96" t="s">
        <v>219</v>
      </c>
      <c r="D38" s="73">
        <v>44560</v>
      </c>
      <c r="E38" s="64" t="s">
        <v>175</v>
      </c>
      <c r="F38" s="79" t="s">
        <v>112</v>
      </c>
      <c r="G38" s="33">
        <v>0</v>
      </c>
      <c r="H38" s="17">
        <v>0</v>
      </c>
      <c r="I38" s="17">
        <v>0</v>
      </c>
      <c r="J38" s="17">
        <v>0</v>
      </c>
      <c r="K38" s="12">
        <v>0</v>
      </c>
      <c r="L38" s="17">
        <v>0</v>
      </c>
      <c r="M38" s="17">
        <v>0</v>
      </c>
      <c r="N38" s="17">
        <v>0</v>
      </c>
      <c r="O38" s="17">
        <v>0</v>
      </c>
      <c r="P38" s="115" t="s">
        <v>313</v>
      </c>
      <c r="Q38" s="237"/>
      <c r="R38" s="238"/>
      <c r="S38" s="238"/>
      <c r="T38" s="238"/>
      <c r="U38" s="2"/>
      <c r="V38" s="2"/>
      <c r="W38" s="2"/>
      <c r="X38" s="2"/>
      <c r="Y38" s="2"/>
      <c r="Z38" s="2"/>
      <c r="AA38" s="2"/>
      <c r="AB38" s="2"/>
      <c r="AC38" s="2"/>
    </row>
    <row r="39" spans="1:29" ht="114.75" customHeight="1">
      <c r="A39" s="15" t="s">
        <v>146</v>
      </c>
      <c r="B39" s="39" t="s">
        <v>221</v>
      </c>
      <c r="C39" s="96" t="s">
        <v>218</v>
      </c>
      <c r="D39" s="73">
        <v>44560</v>
      </c>
      <c r="E39" s="64" t="s">
        <v>175</v>
      </c>
      <c r="F39" s="79" t="s">
        <v>112</v>
      </c>
      <c r="G39" s="33">
        <v>0</v>
      </c>
      <c r="H39" s="17">
        <v>0</v>
      </c>
      <c r="I39" s="17">
        <v>0</v>
      </c>
      <c r="J39" s="17">
        <v>0</v>
      </c>
      <c r="K39" s="12">
        <v>0</v>
      </c>
      <c r="L39" s="17">
        <v>0</v>
      </c>
      <c r="M39" s="17">
        <v>0</v>
      </c>
      <c r="N39" s="17">
        <v>0</v>
      </c>
      <c r="O39" s="17">
        <v>0</v>
      </c>
      <c r="P39" s="115" t="s">
        <v>284</v>
      </c>
      <c r="Q39" s="237"/>
      <c r="R39" s="238"/>
      <c r="S39" s="238"/>
      <c r="T39" s="238"/>
      <c r="U39" s="2"/>
      <c r="V39" s="2"/>
      <c r="W39" s="2"/>
      <c r="X39" s="2"/>
      <c r="Y39" s="2"/>
      <c r="Z39" s="2"/>
      <c r="AA39" s="2"/>
      <c r="AB39" s="2"/>
      <c r="AC39" s="2"/>
    </row>
    <row r="40" spans="1:29" ht="85.5" customHeight="1">
      <c r="A40" s="223" t="s">
        <v>147</v>
      </c>
      <c r="B40" s="223"/>
      <c r="C40" s="95"/>
      <c r="D40" s="6"/>
      <c r="E40" s="11"/>
      <c r="F40" s="79" t="s">
        <v>108</v>
      </c>
      <c r="G40" s="6"/>
      <c r="H40" s="6"/>
      <c r="I40" s="6"/>
      <c r="J40" s="6"/>
      <c r="K40" s="12"/>
      <c r="L40" s="8"/>
      <c r="M40" s="8"/>
      <c r="N40" s="8"/>
      <c r="O40" s="8">
        <f>O41+O67</f>
        <v>27269.04898</v>
      </c>
      <c r="P40" s="118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6">
      <c r="A41" s="84" t="s">
        <v>128</v>
      </c>
      <c r="B41" s="86" t="s">
        <v>223</v>
      </c>
      <c r="C41" s="89" t="s">
        <v>222</v>
      </c>
      <c r="D41" s="18">
        <v>44484</v>
      </c>
      <c r="E41" s="25" t="s">
        <v>182</v>
      </c>
      <c r="F41" s="28" t="s">
        <v>65</v>
      </c>
      <c r="G41" s="21">
        <v>0</v>
      </c>
      <c r="H41" s="21">
        <v>0</v>
      </c>
      <c r="I41" s="66">
        <f>I42+I47+I52+I57+I62</f>
        <v>399.96370719999999</v>
      </c>
      <c r="J41" s="66">
        <f>J42+J47+J52+J57+J62</f>
        <v>11029.915220000001</v>
      </c>
      <c r="K41" s="40">
        <v>0</v>
      </c>
      <c r="L41" s="21">
        <v>0</v>
      </c>
      <c r="M41" s="21">
        <v>0</v>
      </c>
      <c r="N41" s="21">
        <v>0</v>
      </c>
      <c r="O41" s="66">
        <f>SUM(G41:J41)</f>
        <v>11429.878927200001</v>
      </c>
      <c r="P41" s="158" t="s">
        <v>287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49.5" customHeight="1">
      <c r="A42" s="225" t="s">
        <v>148</v>
      </c>
      <c r="B42" s="26" t="s">
        <v>114</v>
      </c>
      <c r="C42" s="88"/>
      <c r="D42" s="18"/>
      <c r="E42" s="25"/>
      <c r="F42" s="218" t="s">
        <v>65</v>
      </c>
      <c r="G42" s="219">
        <v>0</v>
      </c>
      <c r="H42" s="219">
        <v>0</v>
      </c>
      <c r="I42" s="226">
        <f>7581.77/1000</f>
        <v>7.5817700000000006</v>
      </c>
      <c r="J42" s="220">
        <f>1508771.96/1000</f>
        <v>1508.77196</v>
      </c>
      <c r="K42" s="227">
        <v>0</v>
      </c>
      <c r="L42" s="219">
        <v>0</v>
      </c>
      <c r="M42" s="219">
        <v>0</v>
      </c>
      <c r="N42" s="219">
        <v>0</v>
      </c>
      <c r="O42" s="219">
        <f>1516353.73/1000</f>
        <v>1516.35373</v>
      </c>
      <c r="P42" s="118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36" customHeight="1">
      <c r="A43" s="225"/>
      <c r="B43" s="24" t="s">
        <v>66</v>
      </c>
      <c r="C43" s="88"/>
      <c r="D43" s="18">
        <v>44256</v>
      </c>
      <c r="E43" s="65">
        <v>44253</v>
      </c>
      <c r="F43" s="218"/>
      <c r="G43" s="219"/>
      <c r="H43" s="219"/>
      <c r="I43" s="226"/>
      <c r="J43" s="220"/>
      <c r="K43" s="227"/>
      <c r="L43" s="219"/>
      <c r="M43" s="219"/>
      <c r="N43" s="219"/>
      <c r="O43" s="219"/>
      <c r="P43" s="115" t="s">
        <v>190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90">
      <c r="A44" s="225"/>
      <c r="B44" s="26" t="s">
        <v>67</v>
      </c>
      <c r="C44" s="88"/>
      <c r="D44" s="18">
        <v>44440</v>
      </c>
      <c r="E44" s="25" t="s">
        <v>176</v>
      </c>
      <c r="F44" s="218"/>
      <c r="G44" s="219"/>
      <c r="H44" s="219"/>
      <c r="I44" s="226"/>
      <c r="J44" s="220"/>
      <c r="K44" s="227"/>
      <c r="L44" s="219"/>
      <c r="M44" s="219"/>
      <c r="N44" s="219"/>
      <c r="O44" s="219"/>
      <c r="P44" s="115" t="s">
        <v>314</v>
      </c>
    </row>
    <row r="45" spans="1:29" ht="31.5">
      <c r="A45" s="225"/>
      <c r="B45" s="26" t="s">
        <v>68</v>
      </c>
      <c r="C45" s="88"/>
      <c r="D45" s="18">
        <v>44447</v>
      </c>
      <c r="E45" s="25" t="s">
        <v>181</v>
      </c>
      <c r="F45" s="218"/>
      <c r="G45" s="219"/>
      <c r="H45" s="219"/>
      <c r="I45" s="226"/>
      <c r="J45" s="220"/>
      <c r="K45" s="227"/>
      <c r="L45" s="219"/>
      <c r="M45" s="219"/>
      <c r="N45" s="219"/>
      <c r="O45" s="219"/>
      <c r="P45" s="115"/>
    </row>
    <row r="46" spans="1:29" ht="31.5">
      <c r="A46" s="225"/>
      <c r="B46" s="26" t="s">
        <v>81</v>
      </c>
      <c r="C46" s="88"/>
      <c r="D46" s="18">
        <v>44484</v>
      </c>
      <c r="E46" s="25" t="s">
        <v>182</v>
      </c>
      <c r="F46" s="218"/>
      <c r="G46" s="219"/>
      <c r="H46" s="219"/>
      <c r="I46" s="226"/>
      <c r="J46" s="220"/>
      <c r="K46" s="227"/>
      <c r="L46" s="219"/>
      <c r="M46" s="219"/>
      <c r="N46" s="219"/>
      <c r="O46" s="219"/>
      <c r="P46" s="115"/>
    </row>
    <row r="47" spans="1:29" ht="30.75" customHeight="1">
      <c r="A47" s="225" t="s">
        <v>149</v>
      </c>
      <c r="B47" s="26" t="s">
        <v>69</v>
      </c>
      <c r="C47" s="88"/>
      <c r="D47" s="18"/>
      <c r="E47" s="19"/>
      <c r="F47" s="218" t="s">
        <v>65</v>
      </c>
      <c r="G47" s="219">
        <v>0</v>
      </c>
      <c r="H47" s="219">
        <v>0</v>
      </c>
      <c r="I47" s="220">
        <f>9086.48/1000</f>
        <v>9.0864799999999999</v>
      </c>
      <c r="J47" s="220">
        <f>1808208.98/1000</f>
        <v>1808.2089799999999</v>
      </c>
      <c r="K47" s="227">
        <v>0</v>
      </c>
      <c r="L47" s="219">
        <v>0</v>
      </c>
      <c r="M47" s="219">
        <v>0</v>
      </c>
      <c r="N47" s="219">
        <v>0</v>
      </c>
      <c r="O47" s="219">
        <f>1817295.46/1000</f>
        <v>1817.29546</v>
      </c>
      <c r="P47" s="121"/>
    </row>
    <row r="48" spans="1:29" ht="31.5">
      <c r="A48" s="225"/>
      <c r="B48" s="24" t="s">
        <v>66</v>
      </c>
      <c r="C48" s="102" t="s">
        <v>270</v>
      </c>
      <c r="D48" s="18">
        <v>44256</v>
      </c>
      <c r="E48" s="65">
        <v>44251</v>
      </c>
      <c r="F48" s="218"/>
      <c r="G48" s="219"/>
      <c r="H48" s="219"/>
      <c r="I48" s="220"/>
      <c r="J48" s="220"/>
      <c r="K48" s="227"/>
      <c r="L48" s="219"/>
      <c r="M48" s="219"/>
      <c r="N48" s="219"/>
      <c r="O48" s="219"/>
      <c r="P48" s="115" t="s">
        <v>191</v>
      </c>
    </row>
    <row r="49" spans="1:16" ht="60">
      <c r="A49" s="225"/>
      <c r="B49" s="26" t="s">
        <v>67</v>
      </c>
      <c r="C49" s="102" t="s">
        <v>285</v>
      </c>
      <c r="D49" s="18">
        <v>44440</v>
      </c>
      <c r="E49" s="25" t="s">
        <v>176</v>
      </c>
      <c r="F49" s="218"/>
      <c r="G49" s="219"/>
      <c r="H49" s="219"/>
      <c r="I49" s="220"/>
      <c r="J49" s="220"/>
      <c r="K49" s="227"/>
      <c r="L49" s="219"/>
      <c r="M49" s="219"/>
      <c r="N49" s="219"/>
      <c r="O49" s="219"/>
      <c r="P49" s="115" t="s">
        <v>241</v>
      </c>
    </row>
    <row r="50" spans="1:16" ht="31.5">
      <c r="A50" s="225"/>
      <c r="B50" s="26" t="s">
        <v>68</v>
      </c>
      <c r="C50" s="102" t="s">
        <v>286</v>
      </c>
      <c r="D50" s="18">
        <v>44447</v>
      </c>
      <c r="E50" s="25" t="s">
        <v>181</v>
      </c>
      <c r="F50" s="218"/>
      <c r="G50" s="219"/>
      <c r="H50" s="219"/>
      <c r="I50" s="220"/>
      <c r="J50" s="220"/>
      <c r="K50" s="227"/>
      <c r="L50" s="219"/>
      <c r="M50" s="219"/>
      <c r="N50" s="219"/>
      <c r="O50" s="219"/>
      <c r="P50" s="117"/>
    </row>
    <row r="51" spans="1:16" ht="31.5">
      <c r="A51" s="225"/>
      <c r="B51" s="26" t="s">
        <v>81</v>
      </c>
      <c r="C51" s="102" t="s">
        <v>279</v>
      </c>
      <c r="D51" s="18">
        <v>44484</v>
      </c>
      <c r="E51" s="25" t="s">
        <v>182</v>
      </c>
      <c r="F51" s="218"/>
      <c r="G51" s="219"/>
      <c r="H51" s="219"/>
      <c r="I51" s="220"/>
      <c r="J51" s="220"/>
      <c r="K51" s="227"/>
      <c r="L51" s="219"/>
      <c r="M51" s="219"/>
      <c r="N51" s="219"/>
      <c r="O51" s="219"/>
      <c r="P51" s="117"/>
    </row>
    <row r="52" spans="1:16" ht="33" customHeight="1">
      <c r="A52" s="225" t="s">
        <v>150</v>
      </c>
      <c r="B52" s="26" t="s">
        <v>70</v>
      </c>
      <c r="C52" s="88"/>
      <c r="D52" s="18"/>
      <c r="E52" s="19"/>
      <c r="F52" s="218" t="s">
        <v>65</v>
      </c>
      <c r="G52" s="219">
        <v>0</v>
      </c>
      <c r="H52" s="219">
        <v>0</v>
      </c>
      <c r="I52" s="220">
        <f>13160.3972/1000</f>
        <v>13.1603972</v>
      </c>
      <c r="J52" s="220">
        <f>2618919.04/1000</f>
        <v>2618.9190400000002</v>
      </c>
      <c r="K52" s="227">
        <v>0</v>
      </c>
      <c r="L52" s="219">
        <v>0</v>
      </c>
      <c r="M52" s="219">
        <v>0</v>
      </c>
      <c r="N52" s="219">
        <v>0</v>
      </c>
      <c r="O52" s="220">
        <f>2632079.44/1000</f>
        <v>2632.07944</v>
      </c>
      <c r="P52" s="121"/>
    </row>
    <row r="53" spans="1:16" ht="45">
      <c r="A53" s="225"/>
      <c r="B53" s="24" t="s">
        <v>66</v>
      </c>
      <c r="C53" s="88" t="s">
        <v>270</v>
      </c>
      <c r="D53" s="18">
        <v>44256</v>
      </c>
      <c r="E53" s="65">
        <v>44253</v>
      </c>
      <c r="F53" s="218"/>
      <c r="G53" s="219"/>
      <c r="H53" s="219"/>
      <c r="I53" s="220"/>
      <c r="J53" s="220"/>
      <c r="K53" s="227"/>
      <c r="L53" s="219"/>
      <c r="M53" s="219"/>
      <c r="N53" s="219"/>
      <c r="O53" s="220"/>
      <c r="P53" s="115" t="s">
        <v>251</v>
      </c>
    </row>
    <row r="54" spans="1:16" ht="60">
      <c r="A54" s="225"/>
      <c r="B54" s="26" t="s">
        <v>67</v>
      </c>
      <c r="C54" s="88" t="s">
        <v>285</v>
      </c>
      <c r="D54" s="18">
        <v>44440</v>
      </c>
      <c r="E54" s="25" t="s">
        <v>176</v>
      </c>
      <c r="F54" s="218"/>
      <c r="G54" s="219"/>
      <c r="H54" s="219"/>
      <c r="I54" s="220"/>
      <c r="J54" s="220"/>
      <c r="K54" s="227"/>
      <c r="L54" s="219"/>
      <c r="M54" s="219"/>
      <c r="N54" s="219"/>
      <c r="O54" s="220"/>
      <c r="P54" s="115" t="s">
        <v>242</v>
      </c>
    </row>
    <row r="55" spans="1:16" ht="31.5">
      <c r="A55" s="225"/>
      <c r="B55" s="26" t="s">
        <v>68</v>
      </c>
      <c r="C55" s="88" t="s">
        <v>286</v>
      </c>
      <c r="D55" s="18">
        <v>44447</v>
      </c>
      <c r="E55" s="25" t="s">
        <v>181</v>
      </c>
      <c r="F55" s="218"/>
      <c r="G55" s="219"/>
      <c r="H55" s="219"/>
      <c r="I55" s="220"/>
      <c r="J55" s="220"/>
      <c r="K55" s="227"/>
      <c r="L55" s="219"/>
      <c r="M55" s="219"/>
      <c r="N55" s="219"/>
      <c r="O55" s="220"/>
      <c r="P55" s="117"/>
    </row>
    <row r="56" spans="1:16" ht="31.5">
      <c r="A56" s="225"/>
      <c r="B56" s="26" t="s">
        <v>81</v>
      </c>
      <c r="C56" s="88" t="s">
        <v>279</v>
      </c>
      <c r="D56" s="18">
        <v>44484</v>
      </c>
      <c r="E56" s="25" t="s">
        <v>182</v>
      </c>
      <c r="F56" s="218"/>
      <c r="G56" s="219"/>
      <c r="H56" s="219"/>
      <c r="I56" s="220"/>
      <c r="J56" s="220"/>
      <c r="K56" s="227"/>
      <c r="L56" s="219"/>
      <c r="M56" s="219"/>
      <c r="N56" s="219"/>
      <c r="O56" s="220"/>
      <c r="P56" s="117"/>
    </row>
    <row r="57" spans="1:16" ht="36" customHeight="1">
      <c r="A57" s="225" t="s">
        <v>151</v>
      </c>
      <c r="B57" s="26" t="s">
        <v>71</v>
      </c>
      <c r="C57" s="88"/>
      <c r="D57" s="18"/>
      <c r="E57" s="19"/>
      <c r="F57" s="218" t="s">
        <v>65</v>
      </c>
      <c r="G57" s="132">
        <v>0</v>
      </c>
      <c r="H57" s="132">
        <v>0</v>
      </c>
      <c r="I57" s="133">
        <f>(17301.43+344537)/1000</f>
        <v>361.83843000000002</v>
      </c>
      <c r="J57" s="133">
        <f>3442985.52/1000</f>
        <v>3442.9855200000002</v>
      </c>
      <c r="K57" s="134">
        <v>0</v>
      </c>
      <c r="L57" s="132">
        <v>0</v>
      </c>
      <c r="M57" s="132">
        <v>0</v>
      </c>
      <c r="N57" s="132">
        <v>0</v>
      </c>
      <c r="O57" s="133">
        <f>I57+J57</f>
        <v>3804.82395</v>
      </c>
      <c r="P57" s="172" t="s">
        <v>320</v>
      </c>
    </row>
    <row r="58" spans="1:16" ht="31.5">
      <c r="A58" s="225"/>
      <c r="B58" s="24" t="s">
        <v>66</v>
      </c>
      <c r="C58" s="102" t="s">
        <v>270</v>
      </c>
      <c r="D58" s="18">
        <v>44256</v>
      </c>
      <c r="E58" s="65">
        <v>44253</v>
      </c>
      <c r="F58" s="218"/>
      <c r="G58" s="135"/>
      <c r="H58" s="135"/>
      <c r="I58" s="136"/>
      <c r="J58" s="136"/>
      <c r="K58" s="137"/>
      <c r="L58" s="135"/>
      <c r="M58" s="135"/>
      <c r="N58" s="135"/>
      <c r="O58" s="136"/>
      <c r="P58" s="115" t="s">
        <v>192</v>
      </c>
    </row>
    <row r="59" spans="1:16" ht="60">
      <c r="A59" s="225"/>
      <c r="B59" s="26" t="s">
        <v>67</v>
      </c>
      <c r="C59" s="102" t="s">
        <v>285</v>
      </c>
      <c r="D59" s="18">
        <v>44440</v>
      </c>
      <c r="E59" s="25" t="s">
        <v>176</v>
      </c>
      <c r="F59" s="218"/>
      <c r="G59" s="135"/>
      <c r="H59" s="135"/>
      <c r="I59" s="136"/>
      <c r="J59" s="136"/>
      <c r="K59" s="137"/>
      <c r="L59" s="135"/>
      <c r="M59" s="135"/>
      <c r="N59" s="135"/>
      <c r="O59" s="136"/>
      <c r="P59" s="115" t="s">
        <v>243</v>
      </c>
    </row>
    <row r="60" spans="1:16" ht="31.5">
      <c r="A60" s="225"/>
      <c r="B60" s="26" t="s">
        <v>68</v>
      </c>
      <c r="C60" s="102" t="s">
        <v>286</v>
      </c>
      <c r="D60" s="18">
        <v>44447</v>
      </c>
      <c r="E60" s="25" t="s">
        <v>181</v>
      </c>
      <c r="F60" s="218"/>
      <c r="G60" s="135"/>
      <c r="H60" s="135"/>
      <c r="I60" s="136"/>
      <c r="J60" s="136"/>
      <c r="K60" s="137"/>
      <c r="L60" s="135"/>
      <c r="M60" s="135"/>
      <c r="N60" s="135"/>
      <c r="O60" s="136"/>
      <c r="P60" s="117"/>
    </row>
    <row r="61" spans="1:16" ht="31.5">
      <c r="A61" s="225"/>
      <c r="B61" s="26" t="s">
        <v>81</v>
      </c>
      <c r="C61" s="102" t="s">
        <v>279</v>
      </c>
      <c r="D61" s="18">
        <v>44484</v>
      </c>
      <c r="E61" s="25" t="s">
        <v>182</v>
      </c>
      <c r="F61" s="218"/>
      <c r="G61" s="138"/>
      <c r="H61" s="138"/>
      <c r="I61" s="139"/>
      <c r="J61" s="139"/>
      <c r="K61" s="140"/>
      <c r="L61" s="138"/>
      <c r="M61" s="138"/>
      <c r="N61" s="138"/>
      <c r="O61" s="139"/>
      <c r="P61" s="117"/>
    </row>
    <row r="62" spans="1:16" ht="36.6" customHeight="1">
      <c r="A62" s="225" t="s">
        <v>166</v>
      </c>
      <c r="B62" s="83" t="s">
        <v>167</v>
      </c>
      <c r="C62" s="97"/>
      <c r="D62" s="18"/>
      <c r="E62" s="19"/>
      <c r="F62" s="218" t="s">
        <v>65</v>
      </c>
      <c r="G62" s="219">
        <v>0</v>
      </c>
      <c r="H62" s="219">
        <v>0</v>
      </c>
      <c r="I62" s="220">
        <f>8296.63/1000</f>
        <v>8.2966299999999986</v>
      </c>
      <c r="J62" s="220">
        <f>1651029.72/1000</f>
        <v>1651.02972</v>
      </c>
      <c r="K62" s="227">
        <v>0</v>
      </c>
      <c r="L62" s="219">
        <v>0</v>
      </c>
      <c r="M62" s="219">
        <v>0</v>
      </c>
      <c r="N62" s="219">
        <v>0</v>
      </c>
      <c r="O62" s="220">
        <f>1659326.36/1000</f>
        <v>1659.32636</v>
      </c>
      <c r="P62" s="121"/>
    </row>
    <row r="63" spans="1:16" ht="31.5">
      <c r="A63" s="225"/>
      <c r="B63" s="24" t="s">
        <v>66</v>
      </c>
      <c r="C63" s="102" t="s">
        <v>270</v>
      </c>
      <c r="D63" s="18">
        <v>44301</v>
      </c>
      <c r="E63" s="25" t="s">
        <v>168</v>
      </c>
      <c r="F63" s="218"/>
      <c r="G63" s="219"/>
      <c r="H63" s="219"/>
      <c r="I63" s="220"/>
      <c r="J63" s="220"/>
      <c r="K63" s="227"/>
      <c r="L63" s="219"/>
      <c r="M63" s="219"/>
      <c r="N63" s="219"/>
      <c r="O63" s="220"/>
      <c r="P63" s="115" t="s">
        <v>193</v>
      </c>
    </row>
    <row r="64" spans="1:16" ht="75">
      <c r="A64" s="225"/>
      <c r="B64" s="26" t="s">
        <v>67</v>
      </c>
      <c r="C64" s="102" t="s">
        <v>285</v>
      </c>
      <c r="D64" s="18">
        <v>44440</v>
      </c>
      <c r="E64" s="25" t="s">
        <v>176</v>
      </c>
      <c r="F64" s="218"/>
      <c r="G64" s="219"/>
      <c r="H64" s="219"/>
      <c r="I64" s="220"/>
      <c r="J64" s="220"/>
      <c r="K64" s="227"/>
      <c r="L64" s="219"/>
      <c r="M64" s="219"/>
      <c r="N64" s="219"/>
      <c r="O64" s="220"/>
      <c r="P64" s="115" t="s">
        <v>244</v>
      </c>
    </row>
    <row r="65" spans="1:16" ht="31.5">
      <c r="A65" s="225"/>
      <c r="B65" s="26" t="s">
        <v>68</v>
      </c>
      <c r="C65" s="102" t="s">
        <v>286</v>
      </c>
      <c r="D65" s="18">
        <v>44447</v>
      </c>
      <c r="E65" s="25" t="s">
        <v>181</v>
      </c>
      <c r="F65" s="218"/>
      <c r="G65" s="219"/>
      <c r="H65" s="219"/>
      <c r="I65" s="220"/>
      <c r="J65" s="220"/>
      <c r="K65" s="227"/>
      <c r="L65" s="219"/>
      <c r="M65" s="219"/>
      <c r="N65" s="219"/>
      <c r="O65" s="220"/>
      <c r="P65" s="117"/>
    </row>
    <row r="66" spans="1:16" ht="31.5">
      <c r="A66" s="225"/>
      <c r="B66" s="26" t="s">
        <v>81</v>
      </c>
      <c r="C66" s="102" t="s">
        <v>279</v>
      </c>
      <c r="D66" s="18">
        <v>44484</v>
      </c>
      <c r="E66" s="25" t="s">
        <v>182</v>
      </c>
      <c r="F66" s="218"/>
      <c r="G66" s="219"/>
      <c r="H66" s="219"/>
      <c r="I66" s="220"/>
      <c r="J66" s="220"/>
      <c r="K66" s="227"/>
      <c r="L66" s="219"/>
      <c r="M66" s="219"/>
      <c r="N66" s="219"/>
      <c r="O66" s="220"/>
      <c r="P66" s="117"/>
    </row>
    <row r="67" spans="1:16" ht="126">
      <c r="A67" s="84" t="s">
        <v>129</v>
      </c>
      <c r="B67" s="86" t="s">
        <v>225</v>
      </c>
      <c r="C67" s="89" t="s">
        <v>224</v>
      </c>
      <c r="D67" s="18">
        <v>44484</v>
      </c>
      <c r="E67" s="25" t="s">
        <v>182</v>
      </c>
      <c r="F67" s="28" t="s">
        <v>65</v>
      </c>
      <c r="G67" s="99">
        <v>0</v>
      </c>
      <c r="H67" s="99">
        <v>0</v>
      </c>
      <c r="I67" s="66">
        <f>SUM(I69:I90)</f>
        <v>126.7633628</v>
      </c>
      <c r="J67" s="66">
        <f>SUM(J69:J90)</f>
        <v>15712.40669</v>
      </c>
      <c r="K67" s="147">
        <v>0</v>
      </c>
      <c r="L67" s="99">
        <v>0</v>
      </c>
      <c r="M67" s="99">
        <v>0</v>
      </c>
      <c r="N67" s="99">
        <v>0</v>
      </c>
      <c r="O67" s="151">
        <f>SUM(G67:J67)</f>
        <v>15839.1700528</v>
      </c>
      <c r="P67" s="158" t="s">
        <v>287</v>
      </c>
    </row>
    <row r="68" spans="1:16" ht="63">
      <c r="A68" s="225" t="s">
        <v>152</v>
      </c>
      <c r="B68" s="20" t="s">
        <v>247</v>
      </c>
      <c r="C68" s="88"/>
      <c r="D68" s="18"/>
      <c r="E68" s="25"/>
      <c r="F68" s="218" t="s">
        <v>65</v>
      </c>
      <c r="G68" s="153">
        <f>G69+G70</f>
        <v>0</v>
      </c>
      <c r="H68" s="153">
        <f t="shared" ref="H68:O69" si="1">H69+H70</f>
        <v>0</v>
      </c>
      <c r="I68" s="153">
        <f t="shared" si="1"/>
        <v>58.758759999999995</v>
      </c>
      <c r="J68" s="153">
        <f t="shared" si="1"/>
        <v>2179.4915099999998</v>
      </c>
      <c r="K68" s="154">
        <f t="shared" si="1"/>
        <v>0</v>
      </c>
      <c r="L68" s="153">
        <f t="shared" si="1"/>
        <v>0</v>
      </c>
      <c r="M68" s="153">
        <f t="shared" si="1"/>
        <v>0</v>
      </c>
      <c r="N68" s="153">
        <f t="shared" si="1"/>
        <v>0</v>
      </c>
      <c r="O68" s="153">
        <f t="shared" si="1"/>
        <v>2238.2503400000001</v>
      </c>
      <c r="P68" s="121"/>
    </row>
    <row r="69" spans="1:16">
      <c r="A69" s="225"/>
      <c r="B69" s="20" t="s">
        <v>248</v>
      </c>
      <c r="C69" s="100"/>
      <c r="D69" s="18"/>
      <c r="E69" s="25"/>
      <c r="F69" s="218"/>
      <c r="G69" s="142">
        <v>0</v>
      </c>
      <c r="H69" s="142">
        <v>0</v>
      </c>
      <c r="I69" s="142">
        <f>6941.12/1000</f>
        <v>6.9411199999999997</v>
      </c>
      <c r="J69" s="146">
        <f>1381282.59/1000</f>
        <v>1381.28259</v>
      </c>
      <c r="K69" s="145">
        <f t="shared" si="1"/>
        <v>0</v>
      </c>
      <c r="L69" s="142"/>
      <c r="M69" s="142"/>
      <c r="N69" s="142"/>
      <c r="O69" s="146">
        <f>1388223.78/1000</f>
        <v>1388.22378</v>
      </c>
    </row>
    <row r="70" spans="1:16" ht="75">
      <c r="A70" s="225"/>
      <c r="B70" s="20" t="s">
        <v>249</v>
      </c>
      <c r="C70" s="100"/>
      <c r="D70" s="18"/>
      <c r="E70" s="25"/>
      <c r="F70" s="218"/>
      <c r="G70" s="142">
        <v>0</v>
      </c>
      <c r="H70" s="142">
        <v>0</v>
      </c>
      <c r="I70" s="142">
        <f>51817.64/1000</f>
        <v>51.817639999999997</v>
      </c>
      <c r="J70" s="146">
        <f>798208.92/1000</f>
        <v>798.20892000000003</v>
      </c>
      <c r="K70" s="173">
        <f>K71+K74</f>
        <v>0</v>
      </c>
      <c r="L70" s="142">
        <v>0</v>
      </c>
      <c r="M70" s="142">
        <v>0</v>
      </c>
      <c r="N70" s="142">
        <v>0</v>
      </c>
      <c r="O70" s="146">
        <f>SUM(G70:J70)</f>
        <v>850.02656000000002</v>
      </c>
      <c r="P70" s="172" t="s">
        <v>305</v>
      </c>
    </row>
    <row r="71" spans="1:16" ht="18.95" customHeight="1">
      <c r="A71" s="225"/>
      <c r="B71" s="24" t="s">
        <v>66</v>
      </c>
      <c r="C71" s="88"/>
      <c r="D71" s="18"/>
      <c r="E71" s="65"/>
      <c r="F71" s="218"/>
      <c r="G71" s="142"/>
      <c r="H71" s="142"/>
      <c r="I71" s="144"/>
      <c r="J71" s="143"/>
      <c r="K71" s="141"/>
      <c r="L71" s="142"/>
      <c r="M71" s="142"/>
      <c r="N71" s="142"/>
      <c r="O71" s="143"/>
      <c r="P71" s="155"/>
    </row>
    <row r="72" spans="1:16" ht="31.5">
      <c r="A72" s="225"/>
      <c r="B72" s="20" t="s">
        <v>250</v>
      </c>
      <c r="C72" s="100" t="s">
        <v>270</v>
      </c>
      <c r="D72" s="18">
        <v>44256</v>
      </c>
      <c r="E72" s="25">
        <v>44253</v>
      </c>
      <c r="F72" s="218"/>
      <c r="G72" s="142"/>
      <c r="H72" s="142"/>
      <c r="I72" s="144"/>
      <c r="J72" s="143"/>
      <c r="K72" s="141"/>
      <c r="L72" s="142"/>
      <c r="M72" s="142"/>
      <c r="N72" s="142"/>
      <c r="O72" s="143"/>
      <c r="P72" s="115" t="s">
        <v>194</v>
      </c>
    </row>
    <row r="73" spans="1:16" ht="31.5">
      <c r="A73" s="225"/>
      <c r="B73" s="20" t="s">
        <v>249</v>
      </c>
      <c r="C73" s="102" t="s">
        <v>270</v>
      </c>
      <c r="D73" s="18">
        <v>44347</v>
      </c>
      <c r="E73" s="25">
        <v>44344</v>
      </c>
      <c r="F73" s="218"/>
      <c r="G73" s="142"/>
      <c r="H73" s="142"/>
      <c r="I73" s="144"/>
      <c r="J73" s="143"/>
      <c r="K73" s="141"/>
      <c r="L73" s="142"/>
      <c r="M73" s="142"/>
      <c r="N73" s="142"/>
      <c r="O73" s="143"/>
      <c r="P73" s="115" t="s">
        <v>252</v>
      </c>
    </row>
    <row r="74" spans="1:16">
      <c r="A74" s="225"/>
      <c r="B74" s="26" t="s">
        <v>67</v>
      </c>
      <c r="D74" s="18"/>
      <c r="E74" s="25"/>
      <c r="F74" s="218"/>
      <c r="G74" s="142"/>
      <c r="H74" s="142"/>
      <c r="I74" s="144"/>
      <c r="J74" s="143"/>
      <c r="K74" s="141"/>
      <c r="L74" s="142"/>
      <c r="M74" s="142"/>
      <c r="N74" s="142"/>
      <c r="O74" s="143"/>
      <c r="P74" s="155"/>
    </row>
    <row r="75" spans="1:16" ht="90">
      <c r="A75" s="225"/>
      <c r="B75" s="20" t="s">
        <v>250</v>
      </c>
      <c r="C75" s="88" t="s">
        <v>285</v>
      </c>
      <c r="D75" s="18">
        <v>44440</v>
      </c>
      <c r="E75" s="25" t="s">
        <v>176</v>
      </c>
      <c r="F75" s="218"/>
      <c r="G75" s="142"/>
      <c r="H75" s="142"/>
      <c r="I75" s="144"/>
      <c r="J75" s="143"/>
      <c r="K75" s="141"/>
      <c r="L75" s="142"/>
      <c r="M75" s="142"/>
      <c r="N75" s="142"/>
      <c r="O75" s="143"/>
      <c r="P75" s="115" t="s">
        <v>256</v>
      </c>
    </row>
    <row r="76" spans="1:16" ht="75">
      <c r="A76" s="225"/>
      <c r="B76" s="20" t="s">
        <v>249</v>
      </c>
      <c r="C76" s="102" t="s">
        <v>285</v>
      </c>
      <c r="D76" s="18">
        <v>44440</v>
      </c>
      <c r="E76" s="25" t="s">
        <v>176</v>
      </c>
      <c r="F76" s="218"/>
      <c r="G76" s="142"/>
      <c r="H76" s="142"/>
      <c r="I76" s="144"/>
      <c r="J76" s="143"/>
      <c r="K76" s="141"/>
      <c r="L76" s="142"/>
      <c r="M76" s="142"/>
      <c r="N76" s="142"/>
      <c r="O76" s="143"/>
      <c r="P76" s="115" t="s">
        <v>253</v>
      </c>
    </row>
    <row r="77" spans="1:16">
      <c r="A77" s="225"/>
      <c r="B77" s="26" t="s">
        <v>68</v>
      </c>
      <c r="D77" s="18"/>
      <c r="E77" s="25"/>
      <c r="F77" s="218"/>
      <c r="G77" s="142"/>
      <c r="H77" s="142"/>
      <c r="I77" s="144"/>
      <c r="J77" s="143"/>
      <c r="K77" s="141"/>
      <c r="L77" s="142"/>
      <c r="M77" s="142"/>
      <c r="N77" s="142"/>
      <c r="O77" s="143"/>
      <c r="P77" s="117"/>
    </row>
    <row r="78" spans="1:16" ht="31.5">
      <c r="A78" s="225"/>
      <c r="B78" s="20" t="s">
        <v>250</v>
      </c>
      <c r="C78" s="88" t="s">
        <v>286</v>
      </c>
      <c r="D78" s="18">
        <v>44447</v>
      </c>
      <c r="E78" s="25" t="s">
        <v>181</v>
      </c>
      <c r="F78" s="218"/>
      <c r="G78" s="142"/>
      <c r="H78" s="142"/>
      <c r="I78" s="144"/>
      <c r="J78" s="143"/>
      <c r="K78" s="141"/>
      <c r="L78" s="142"/>
      <c r="M78" s="142"/>
      <c r="N78" s="142"/>
      <c r="O78" s="143"/>
      <c r="P78" s="117"/>
    </row>
    <row r="79" spans="1:16" ht="31.5">
      <c r="A79" s="225"/>
      <c r="B79" s="20" t="s">
        <v>249</v>
      </c>
      <c r="C79" s="102" t="s">
        <v>286</v>
      </c>
      <c r="D79" s="148">
        <v>44447</v>
      </c>
      <c r="E79" s="149" t="s">
        <v>181</v>
      </c>
      <c r="F79" s="218"/>
      <c r="G79" s="142"/>
      <c r="H79" s="142"/>
      <c r="I79" s="144"/>
      <c r="J79" s="143"/>
      <c r="K79" s="141"/>
      <c r="L79" s="142"/>
      <c r="M79" s="142"/>
      <c r="N79" s="142"/>
      <c r="O79" s="143"/>
      <c r="P79" s="117"/>
    </row>
    <row r="80" spans="1:16" ht="31.5">
      <c r="A80" s="225"/>
      <c r="B80" s="26" t="s">
        <v>81</v>
      </c>
      <c r="C80" s="88" t="s">
        <v>279</v>
      </c>
      <c r="D80" s="18">
        <v>44484</v>
      </c>
      <c r="E80" s="25" t="s">
        <v>182</v>
      </c>
      <c r="F80" s="218"/>
      <c r="G80" s="142"/>
      <c r="H80" s="142"/>
      <c r="I80" s="144"/>
      <c r="J80" s="143"/>
      <c r="K80" s="141"/>
      <c r="L80" s="142"/>
      <c r="M80" s="142"/>
      <c r="N80" s="142"/>
      <c r="O80" s="143"/>
      <c r="P80" s="117"/>
    </row>
    <row r="81" spans="1:16" ht="78.75">
      <c r="A81" s="225" t="s">
        <v>153</v>
      </c>
      <c r="B81" s="24" t="s">
        <v>72</v>
      </c>
      <c r="C81" s="88"/>
      <c r="D81" s="18"/>
      <c r="E81" s="25"/>
      <c r="F81" s="218" t="s">
        <v>65</v>
      </c>
      <c r="G81" s="219">
        <v>0</v>
      </c>
      <c r="H81" s="219">
        <v>0</v>
      </c>
      <c r="I81" s="220">
        <f>38706.39/1000</f>
        <v>38.706389999999999</v>
      </c>
      <c r="J81" s="220">
        <f>7702570.84/1000</f>
        <v>7702.5708399999994</v>
      </c>
      <c r="K81" s="227">
        <v>0</v>
      </c>
      <c r="L81" s="219">
        <v>0</v>
      </c>
      <c r="M81" s="219">
        <v>0</v>
      </c>
      <c r="N81" s="219">
        <v>0</v>
      </c>
      <c r="O81" s="220">
        <f>7741277.23/1000</f>
        <v>7741.2772300000006</v>
      </c>
      <c r="P81" s="121"/>
    </row>
    <row r="82" spans="1:16" ht="31.5">
      <c r="A82" s="225"/>
      <c r="B82" s="24" t="s">
        <v>66</v>
      </c>
      <c r="C82" s="88" t="s">
        <v>270</v>
      </c>
      <c r="D82" s="18">
        <v>44256</v>
      </c>
      <c r="E82" s="65">
        <v>44251</v>
      </c>
      <c r="F82" s="218"/>
      <c r="G82" s="219"/>
      <c r="H82" s="219"/>
      <c r="I82" s="220"/>
      <c r="J82" s="220"/>
      <c r="K82" s="227"/>
      <c r="L82" s="219"/>
      <c r="M82" s="219"/>
      <c r="N82" s="219"/>
      <c r="O82" s="220"/>
      <c r="P82" s="122" t="s">
        <v>195</v>
      </c>
    </row>
    <row r="83" spans="1:16" ht="165">
      <c r="A83" s="225"/>
      <c r="B83" s="26" t="s">
        <v>67</v>
      </c>
      <c r="C83" s="88" t="s">
        <v>285</v>
      </c>
      <c r="D83" s="18">
        <v>44440</v>
      </c>
      <c r="E83" s="25" t="s">
        <v>176</v>
      </c>
      <c r="F83" s="218"/>
      <c r="G83" s="219"/>
      <c r="H83" s="219"/>
      <c r="I83" s="220"/>
      <c r="J83" s="220"/>
      <c r="K83" s="227"/>
      <c r="L83" s="219"/>
      <c r="M83" s="219"/>
      <c r="N83" s="219"/>
      <c r="O83" s="220"/>
      <c r="P83" s="115" t="s">
        <v>255</v>
      </c>
    </row>
    <row r="84" spans="1:16" ht="31.5">
      <c r="A84" s="225"/>
      <c r="B84" s="26" t="s">
        <v>68</v>
      </c>
      <c r="C84" s="88" t="s">
        <v>286</v>
      </c>
      <c r="D84" s="18">
        <v>44447</v>
      </c>
      <c r="E84" s="25" t="s">
        <v>181</v>
      </c>
      <c r="F84" s="218"/>
      <c r="G84" s="219"/>
      <c r="H84" s="219"/>
      <c r="I84" s="220"/>
      <c r="J84" s="220"/>
      <c r="K84" s="227"/>
      <c r="L84" s="219"/>
      <c r="M84" s="219"/>
      <c r="N84" s="219"/>
      <c r="O84" s="220"/>
      <c r="P84" s="117"/>
    </row>
    <row r="85" spans="1:16" ht="31.5">
      <c r="A85" s="225"/>
      <c r="B85" s="26" t="s">
        <v>81</v>
      </c>
      <c r="C85" s="88" t="s">
        <v>279</v>
      </c>
      <c r="D85" s="18">
        <v>44484</v>
      </c>
      <c r="E85" s="25" t="s">
        <v>182</v>
      </c>
      <c r="F85" s="218"/>
      <c r="G85" s="219"/>
      <c r="H85" s="219"/>
      <c r="I85" s="220"/>
      <c r="J85" s="220"/>
      <c r="K85" s="227"/>
      <c r="L85" s="219"/>
      <c r="M85" s="219"/>
      <c r="N85" s="219"/>
      <c r="O85" s="220"/>
      <c r="P85" s="117"/>
    </row>
    <row r="86" spans="1:16" ht="78.75">
      <c r="A86" s="225" t="s">
        <v>154</v>
      </c>
      <c r="B86" s="24" t="s">
        <v>73</v>
      </c>
      <c r="C86" s="88"/>
      <c r="D86" s="18"/>
      <c r="E86" s="25"/>
      <c r="F86" s="218" t="s">
        <v>65</v>
      </c>
      <c r="G86" s="219">
        <v>0</v>
      </c>
      <c r="H86" s="219">
        <v>0</v>
      </c>
      <c r="I86" s="220">
        <f>29298.2128/1000</f>
        <v>29.298212800000002</v>
      </c>
      <c r="J86" s="220">
        <f>5830344.34/1000</f>
        <v>5830.3443399999996</v>
      </c>
      <c r="K86" s="224">
        <v>0</v>
      </c>
      <c r="L86" s="219">
        <v>0</v>
      </c>
      <c r="M86" s="219">
        <v>0</v>
      </c>
      <c r="N86" s="219">
        <v>0</v>
      </c>
      <c r="O86" s="220">
        <f>5859642.56/1000</f>
        <v>5859.6425599999993</v>
      </c>
      <c r="P86" s="121"/>
    </row>
    <row r="87" spans="1:16" ht="31.5">
      <c r="A87" s="225"/>
      <c r="B87" s="24" t="s">
        <v>66</v>
      </c>
      <c r="C87" s="102" t="s">
        <v>270</v>
      </c>
      <c r="D87" s="18">
        <v>44256</v>
      </c>
      <c r="E87" s="65">
        <v>44253</v>
      </c>
      <c r="F87" s="218"/>
      <c r="G87" s="219"/>
      <c r="H87" s="219"/>
      <c r="I87" s="220"/>
      <c r="J87" s="220"/>
      <c r="K87" s="224"/>
      <c r="L87" s="219"/>
      <c r="M87" s="219"/>
      <c r="N87" s="219"/>
      <c r="O87" s="220"/>
      <c r="P87" s="115" t="s">
        <v>196</v>
      </c>
    </row>
    <row r="88" spans="1:16" ht="45">
      <c r="A88" s="225"/>
      <c r="B88" s="26" t="s">
        <v>67</v>
      </c>
      <c r="C88" s="102" t="s">
        <v>285</v>
      </c>
      <c r="D88" s="18">
        <v>44440</v>
      </c>
      <c r="E88" s="25" t="s">
        <v>176</v>
      </c>
      <c r="F88" s="218"/>
      <c r="G88" s="219"/>
      <c r="H88" s="219"/>
      <c r="I88" s="220"/>
      <c r="J88" s="220"/>
      <c r="K88" s="224"/>
      <c r="L88" s="219"/>
      <c r="M88" s="219"/>
      <c r="N88" s="219"/>
      <c r="O88" s="220"/>
      <c r="P88" s="115" t="s">
        <v>254</v>
      </c>
    </row>
    <row r="89" spans="1:16" ht="31.5">
      <c r="A89" s="225"/>
      <c r="B89" s="26" t="s">
        <v>68</v>
      </c>
      <c r="C89" s="102" t="s">
        <v>286</v>
      </c>
      <c r="D89" s="18">
        <v>44447</v>
      </c>
      <c r="E89" s="25" t="s">
        <v>181</v>
      </c>
      <c r="F89" s="218"/>
      <c r="G89" s="219"/>
      <c r="H89" s="219"/>
      <c r="I89" s="220"/>
      <c r="J89" s="220"/>
      <c r="K89" s="224"/>
      <c r="L89" s="219"/>
      <c r="M89" s="219"/>
      <c r="N89" s="219"/>
      <c r="O89" s="220"/>
      <c r="P89" s="117"/>
    </row>
    <row r="90" spans="1:16" ht="31.5">
      <c r="A90" s="225"/>
      <c r="B90" s="26" t="s">
        <v>81</v>
      </c>
      <c r="C90" s="102" t="s">
        <v>279</v>
      </c>
      <c r="D90" s="18">
        <v>44484</v>
      </c>
      <c r="E90" s="25" t="s">
        <v>182</v>
      </c>
      <c r="F90" s="218"/>
      <c r="G90" s="219"/>
      <c r="H90" s="219"/>
      <c r="I90" s="220"/>
      <c r="J90" s="220"/>
      <c r="K90" s="224"/>
      <c r="L90" s="219"/>
      <c r="M90" s="219"/>
      <c r="N90" s="219"/>
      <c r="O90" s="220"/>
      <c r="P90" s="117"/>
    </row>
    <row r="91" spans="1:16" ht="78.75">
      <c r="A91" s="177"/>
      <c r="B91" s="26" t="s">
        <v>321</v>
      </c>
      <c r="C91" s="178"/>
      <c r="D91" s="18"/>
      <c r="E91" s="25"/>
      <c r="F91" s="178"/>
      <c r="G91" s="179">
        <v>0</v>
      </c>
      <c r="H91" s="179">
        <v>175</v>
      </c>
      <c r="I91" s="180">
        <v>0</v>
      </c>
      <c r="J91" s="180">
        <v>0</v>
      </c>
      <c r="K91" s="181">
        <v>175</v>
      </c>
      <c r="L91" s="179">
        <v>0</v>
      </c>
      <c r="M91" s="179">
        <v>0</v>
      </c>
      <c r="N91" s="179">
        <v>0</v>
      </c>
      <c r="O91" s="180">
        <f>K91</f>
        <v>175</v>
      </c>
      <c r="P91" s="117"/>
    </row>
    <row r="92" spans="1:16" ht="31.5">
      <c r="A92" s="177"/>
      <c r="B92" s="189" t="s">
        <v>322</v>
      </c>
      <c r="D92" s="192"/>
      <c r="E92" s="25"/>
      <c r="F92" s="178"/>
      <c r="G92" s="179"/>
      <c r="H92" s="179"/>
      <c r="I92" s="180"/>
      <c r="J92" s="180"/>
      <c r="K92" s="181"/>
      <c r="L92" s="179"/>
      <c r="M92" s="179"/>
      <c r="N92" s="179"/>
      <c r="O92" s="180"/>
      <c r="P92" s="117"/>
    </row>
    <row r="93" spans="1:16" ht="47.25">
      <c r="A93" s="188"/>
      <c r="B93" s="190" t="s">
        <v>323</v>
      </c>
      <c r="C93" s="191" t="s">
        <v>290</v>
      </c>
      <c r="D93" s="194">
        <v>44255</v>
      </c>
      <c r="E93" s="195">
        <v>44255</v>
      </c>
      <c r="F93" s="178"/>
      <c r="G93" s="179"/>
      <c r="H93" s="179"/>
      <c r="I93" s="180"/>
      <c r="J93" s="180"/>
      <c r="K93" s="181"/>
      <c r="L93" s="179"/>
      <c r="M93" s="179"/>
      <c r="N93" s="179"/>
      <c r="O93" s="180"/>
      <c r="P93" s="117" t="s">
        <v>323</v>
      </c>
    </row>
    <row r="94" spans="1:16" ht="60">
      <c r="A94" s="188"/>
      <c r="B94" s="190" t="s">
        <v>324</v>
      </c>
      <c r="C94" s="191" t="s">
        <v>270</v>
      </c>
      <c r="D94" s="194">
        <v>44279</v>
      </c>
      <c r="E94" s="195">
        <v>44279</v>
      </c>
      <c r="F94" s="178"/>
      <c r="G94" s="179"/>
      <c r="H94" s="179"/>
      <c r="I94" s="180"/>
      <c r="J94" s="180"/>
      <c r="K94" s="181"/>
      <c r="L94" s="179"/>
      <c r="M94" s="179"/>
      <c r="N94" s="179"/>
      <c r="O94" s="180"/>
      <c r="P94" s="115" t="s">
        <v>325</v>
      </c>
    </row>
    <row r="95" spans="1:16" ht="31.5">
      <c r="A95" s="188"/>
      <c r="B95" s="190" t="s">
        <v>64</v>
      </c>
      <c r="C95" s="160" t="s">
        <v>279</v>
      </c>
      <c r="D95" s="193">
        <v>44346</v>
      </c>
      <c r="E95" s="196">
        <v>44346</v>
      </c>
      <c r="F95" s="178"/>
      <c r="G95" s="179"/>
      <c r="H95" s="179"/>
      <c r="I95" s="180"/>
      <c r="J95" s="180"/>
      <c r="K95" s="181"/>
      <c r="L95" s="179"/>
      <c r="M95" s="179"/>
      <c r="N95" s="179"/>
      <c r="O95" s="180"/>
      <c r="P95" s="117" t="s">
        <v>326</v>
      </c>
    </row>
    <row r="96" spans="1:16" ht="115.5" customHeight="1">
      <c r="A96" s="242" t="s">
        <v>231</v>
      </c>
      <c r="B96" s="243"/>
      <c r="C96" s="98" t="s">
        <v>232</v>
      </c>
      <c r="D96" s="105">
        <v>44370</v>
      </c>
      <c r="E96" s="127">
        <v>44555</v>
      </c>
      <c r="F96" s="98" t="s">
        <v>107</v>
      </c>
      <c r="G96" s="111">
        <v>0</v>
      </c>
      <c r="H96" s="111">
        <v>0</v>
      </c>
      <c r="I96" s="111">
        <v>0</v>
      </c>
      <c r="J96" s="110">
        <f>3412969.28/1000</f>
        <v>3412.9692799999998</v>
      </c>
      <c r="K96" s="112">
        <v>0</v>
      </c>
      <c r="L96" s="110">
        <v>0</v>
      </c>
      <c r="M96" s="110">
        <v>0</v>
      </c>
      <c r="N96" s="110">
        <v>0</v>
      </c>
      <c r="O96" s="110">
        <f>SUM(G96:J96)</f>
        <v>3412.9692799999998</v>
      </c>
      <c r="P96" s="123"/>
    </row>
    <row r="97" spans="1:16" ht="45">
      <c r="A97" s="215" t="s">
        <v>230</v>
      </c>
      <c r="B97" s="106" t="s">
        <v>233</v>
      </c>
      <c r="C97" s="103" t="s">
        <v>288</v>
      </c>
      <c r="D97" s="107">
        <v>44367</v>
      </c>
      <c r="E97" s="169" t="s">
        <v>302</v>
      </c>
      <c r="F97" s="245" t="s">
        <v>236</v>
      </c>
      <c r="G97" s="106"/>
      <c r="H97" s="106"/>
      <c r="I97" s="106"/>
      <c r="J97" s="106"/>
      <c r="K97" s="113"/>
      <c r="L97" s="106"/>
      <c r="M97" s="106"/>
      <c r="N97" s="106"/>
      <c r="O97" s="106"/>
      <c r="P97" s="115" t="s">
        <v>327</v>
      </c>
    </row>
    <row r="98" spans="1:16" ht="47.25">
      <c r="A98" s="215"/>
      <c r="B98" s="106" t="s">
        <v>234</v>
      </c>
      <c r="C98" s="103" t="s">
        <v>290</v>
      </c>
      <c r="D98" s="104">
        <v>44377</v>
      </c>
      <c r="E98" s="170" t="s">
        <v>303</v>
      </c>
      <c r="F98" s="246"/>
      <c r="G98" s="106"/>
      <c r="H98" s="106"/>
      <c r="I98" s="106"/>
      <c r="J98" s="106"/>
      <c r="K98" s="113"/>
      <c r="L98" s="106"/>
      <c r="M98" s="106"/>
      <c r="N98" s="106"/>
      <c r="O98" s="106"/>
      <c r="P98" s="158" t="s">
        <v>304</v>
      </c>
    </row>
    <row r="99" spans="1:16" ht="31.5">
      <c r="A99" s="215"/>
      <c r="B99" s="106" t="s">
        <v>235</v>
      </c>
      <c r="C99" s="103" t="s">
        <v>270</v>
      </c>
      <c r="D99" s="107">
        <v>44439</v>
      </c>
      <c r="E99" s="170" t="s">
        <v>301</v>
      </c>
      <c r="F99" s="246"/>
      <c r="G99" s="106"/>
      <c r="H99" s="106"/>
      <c r="I99" s="106"/>
      <c r="J99" s="106"/>
      <c r="K99" s="113"/>
      <c r="L99" s="106"/>
      <c r="M99" s="106"/>
      <c r="N99" s="106"/>
      <c r="O99" s="106"/>
      <c r="P99" s="197"/>
    </row>
    <row r="100" spans="1:16" ht="31.5">
      <c r="A100" s="244"/>
      <c r="B100" s="159" t="s">
        <v>81</v>
      </c>
      <c r="C100" s="160" t="s">
        <v>279</v>
      </c>
      <c r="D100" s="161">
        <v>44555</v>
      </c>
      <c r="E100" s="171" t="s">
        <v>289</v>
      </c>
      <c r="F100" s="246"/>
      <c r="G100" s="159"/>
      <c r="H100" s="159"/>
      <c r="I100" s="159"/>
      <c r="J100" s="159"/>
      <c r="K100" s="162"/>
      <c r="L100" s="159"/>
      <c r="M100" s="159"/>
      <c r="N100" s="159"/>
      <c r="O100" s="159"/>
      <c r="P100" s="117"/>
    </row>
    <row r="101" spans="1:16" ht="63">
      <c r="A101" s="215" t="s">
        <v>292</v>
      </c>
      <c r="B101" s="6" t="s">
        <v>293</v>
      </c>
      <c r="C101" s="106"/>
      <c r="D101" s="106"/>
      <c r="E101" s="113"/>
      <c r="F101" s="106"/>
      <c r="G101" s="184">
        <v>0</v>
      </c>
      <c r="H101" s="182">
        <f>1253925.6/1000</f>
        <v>1253.9256</v>
      </c>
      <c r="I101" s="184">
        <v>0</v>
      </c>
      <c r="J101" s="184">
        <v>0</v>
      </c>
      <c r="K101" s="183">
        <f>134348.41/1000</f>
        <v>134.34841</v>
      </c>
      <c r="L101" s="184">
        <v>0</v>
      </c>
      <c r="M101" s="184">
        <v>0</v>
      </c>
      <c r="N101" s="184">
        <v>0</v>
      </c>
      <c r="O101" s="182">
        <f>SUM(G101:J101)</f>
        <v>1253.9256</v>
      </c>
      <c r="P101" s="6" t="s">
        <v>319</v>
      </c>
    </row>
    <row r="102" spans="1:16" ht="31.5">
      <c r="A102" s="215"/>
      <c r="B102" s="6" t="s">
        <v>317</v>
      </c>
      <c r="C102" s="186" t="s">
        <v>294</v>
      </c>
      <c r="D102" s="174">
        <v>44190</v>
      </c>
      <c r="E102" s="19" t="s">
        <v>295</v>
      </c>
      <c r="F102" s="106"/>
      <c r="G102" s="184"/>
      <c r="H102" s="182"/>
      <c r="I102" s="184"/>
      <c r="J102" s="184"/>
      <c r="K102" s="183"/>
      <c r="L102" s="184"/>
      <c r="M102" s="184"/>
      <c r="N102" s="184"/>
      <c r="O102" s="182"/>
      <c r="P102" s="163" t="s">
        <v>296</v>
      </c>
    </row>
    <row r="103" spans="1:16" ht="31.5">
      <c r="A103" s="215"/>
      <c r="B103" s="187" t="s">
        <v>297</v>
      </c>
      <c r="C103" s="175" t="s">
        <v>316</v>
      </c>
      <c r="D103" s="174">
        <v>44378</v>
      </c>
      <c r="E103" s="19" t="s">
        <v>307</v>
      </c>
      <c r="F103" s="106"/>
      <c r="G103" s="106"/>
      <c r="H103" s="106"/>
      <c r="I103" s="106"/>
      <c r="J103" s="106"/>
      <c r="K103" s="113"/>
      <c r="L103" s="106"/>
      <c r="M103" s="106"/>
      <c r="N103" s="106"/>
      <c r="O103" s="106"/>
      <c r="P103" s="163"/>
    </row>
    <row r="104" spans="1:16" ht="60">
      <c r="A104" s="215"/>
      <c r="B104" s="187" t="s">
        <v>298</v>
      </c>
      <c r="C104" s="175" t="s">
        <v>288</v>
      </c>
      <c r="D104" s="216">
        <v>44602</v>
      </c>
      <c r="E104" s="217" t="s">
        <v>306</v>
      </c>
      <c r="F104" s="106"/>
      <c r="G104" s="106"/>
      <c r="H104" s="106"/>
      <c r="I104" s="106"/>
      <c r="J104" s="106"/>
      <c r="K104" s="113"/>
      <c r="L104" s="106"/>
      <c r="M104" s="106"/>
      <c r="N104" s="106"/>
      <c r="O104" s="106"/>
      <c r="P104" s="158" t="s">
        <v>318</v>
      </c>
    </row>
    <row r="105" spans="1:16" ht="53.25" customHeight="1">
      <c r="A105" s="215"/>
      <c r="B105" s="187" t="s">
        <v>234</v>
      </c>
      <c r="C105" s="175" t="s">
        <v>290</v>
      </c>
      <c r="D105" s="216"/>
      <c r="E105" s="217"/>
      <c r="F105" s="106"/>
      <c r="G105" s="106"/>
      <c r="H105" s="106"/>
      <c r="I105" s="106"/>
      <c r="J105" s="106"/>
      <c r="K105" s="113"/>
      <c r="L105" s="106"/>
      <c r="M105" s="106"/>
      <c r="N105" s="106"/>
      <c r="O105" s="106"/>
      <c r="P105" s="176"/>
    </row>
    <row r="106" spans="1:16" ht="63">
      <c r="A106" s="215"/>
      <c r="B106" s="187" t="s">
        <v>299</v>
      </c>
      <c r="C106" s="175" t="s">
        <v>300</v>
      </c>
      <c r="D106" s="174">
        <v>44609</v>
      </c>
      <c r="E106" s="19" t="s">
        <v>308</v>
      </c>
      <c r="F106" s="106"/>
      <c r="G106" s="106"/>
      <c r="H106" s="106"/>
      <c r="I106" s="106"/>
      <c r="J106" s="106"/>
      <c r="K106" s="113"/>
      <c r="L106" s="106"/>
      <c r="M106" s="106"/>
      <c r="N106" s="106"/>
      <c r="O106" s="106"/>
      <c r="P106" s="176"/>
    </row>
    <row r="107" spans="1:16" ht="31.5">
      <c r="A107" s="215"/>
      <c r="B107" s="187" t="s">
        <v>235</v>
      </c>
      <c r="C107" s="175" t="s">
        <v>270</v>
      </c>
      <c r="D107" s="174">
        <v>44681</v>
      </c>
      <c r="E107" s="19" t="s">
        <v>309</v>
      </c>
      <c r="F107" s="106"/>
      <c r="G107" s="106"/>
      <c r="H107" s="106"/>
      <c r="I107" s="106"/>
      <c r="J107" s="106"/>
      <c r="K107" s="113"/>
      <c r="L107" s="106"/>
      <c r="M107" s="106"/>
      <c r="N107" s="106"/>
      <c r="O107" s="106"/>
      <c r="P107" s="176"/>
    </row>
    <row r="108" spans="1:16" ht="31.5">
      <c r="A108" s="215"/>
      <c r="B108" s="187" t="s">
        <v>81</v>
      </c>
      <c r="C108" s="185" t="s">
        <v>279</v>
      </c>
      <c r="D108" s="174">
        <v>44712</v>
      </c>
      <c r="E108" s="19" t="s">
        <v>310</v>
      </c>
      <c r="F108" s="106"/>
      <c r="G108" s="106"/>
      <c r="H108" s="106"/>
      <c r="I108" s="106"/>
      <c r="J108" s="106"/>
      <c r="K108" s="113"/>
      <c r="L108" s="106"/>
      <c r="M108" s="106"/>
      <c r="N108" s="106"/>
      <c r="O108" s="106"/>
      <c r="P108" s="176"/>
    </row>
    <row r="109" spans="1:16" s="164" customFormat="1">
      <c r="C109" s="168"/>
      <c r="D109" s="166"/>
      <c r="E109" s="167"/>
      <c r="P109" s="165"/>
    </row>
    <row r="110" spans="1:16" s="164" customFormat="1">
      <c r="C110" s="165"/>
      <c r="D110" s="166"/>
      <c r="E110" s="167"/>
      <c r="K110" s="198">
        <f>K101+K91+K25+K23+K31+K9</f>
        <v>3423.2587299999996</v>
      </c>
      <c r="O110" s="198">
        <f>O96+O67+O41+O23+O9</f>
        <v>63344.796260000003</v>
      </c>
      <c r="P110" s="165"/>
    </row>
    <row r="111" spans="1:16" s="164" customFormat="1">
      <c r="C111" s="165"/>
      <c r="P111" s="165"/>
    </row>
  </sheetData>
  <mergeCells count="101">
    <mergeCell ref="A96:B96"/>
    <mergeCell ref="A97:A100"/>
    <mergeCell ref="F97:F100"/>
    <mergeCell ref="Q37:V37"/>
    <mergeCell ref="Q39:T39"/>
    <mergeCell ref="A62:A66"/>
    <mergeCell ref="F62:F66"/>
    <mergeCell ref="G62:G66"/>
    <mergeCell ref="H62:H66"/>
    <mergeCell ref="I62:I66"/>
    <mergeCell ref="A52:A56"/>
    <mergeCell ref="F52:F56"/>
    <mergeCell ref="G47:G51"/>
    <mergeCell ref="M47:M51"/>
    <mergeCell ref="N47:N51"/>
    <mergeCell ref="L47:L51"/>
    <mergeCell ref="O62:O66"/>
    <mergeCell ref="J62:J66"/>
    <mergeCell ref="K62:K66"/>
    <mergeCell ref="L62:L66"/>
    <mergeCell ref="M62:M66"/>
    <mergeCell ref="N62:N66"/>
    <mergeCell ref="O47:O51"/>
    <mergeCell ref="N52:N56"/>
    <mergeCell ref="A42:A46"/>
    <mergeCell ref="F42:F46"/>
    <mergeCell ref="G42:G46"/>
    <mergeCell ref="P4:P7"/>
    <mergeCell ref="Q38:T38"/>
    <mergeCell ref="N42:N46"/>
    <mergeCell ref="K42:K46"/>
    <mergeCell ref="L42:L46"/>
    <mergeCell ref="A15:B15"/>
    <mergeCell ref="A40:B40"/>
    <mergeCell ref="A18:B18"/>
    <mergeCell ref="O42:O46"/>
    <mergeCell ref="O4:O7"/>
    <mergeCell ref="J42:J46"/>
    <mergeCell ref="A2:O2"/>
    <mergeCell ref="L5:L7"/>
    <mergeCell ref="M5:M7"/>
    <mergeCell ref="N5:N7"/>
    <mergeCell ref="A8:B8"/>
    <mergeCell ref="D4:E5"/>
    <mergeCell ref="K6:K7"/>
    <mergeCell ref="G4:N4"/>
    <mergeCell ref="G5:K5"/>
    <mergeCell ref="G6:J6"/>
    <mergeCell ref="F4:F7"/>
    <mergeCell ref="A4:B7"/>
    <mergeCell ref="E6:E7"/>
    <mergeCell ref="D6:D7"/>
    <mergeCell ref="C4:C7"/>
    <mergeCell ref="O81:O85"/>
    <mergeCell ref="G81:G85"/>
    <mergeCell ref="H81:H85"/>
    <mergeCell ref="I81:I85"/>
    <mergeCell ref="J81:J85"/>
    <mergeCell ref="K81:K85"/>
    <mergeCell ref="F47:F51"/>
    <mergeCell ref="A47:A51"/>
    <mergeCell ref="H42:H46"/>
    <mergeCell ref="A57:A61"/>
    <mergeCell ref="F57:F61"/>
    <mergeCell ref="M42:M46"/>
    <mergeCell ref="G52:G56"/>
    <mergeCell ref="M52:M56"/>
    <mergeCell ref="H47:H51"/>
    <mergeCell ref="I47:I51"/>
    <mergeCell ref="J47:J51"/>
    <mergeCell ref="K47:K51"/>
    <mergeCell ref="H52:H56"/>
    <mergeCell ref="I52:I56"/>
    <mergeCell ref="J52:J56"/>
    <mergeCell ref="K52:K56"/>
    <mergeCell ref="L52:L56"/>
    <mergeCell ref="O52:O56"/>
    <mergeCell ref="A101:A108"/>
    <mergeCell ref="D104:D105"/>
    <mergeCell ref="E104:E105"/>
    <mergeCell ref="F68:F80"/>
    <mergeCell ref="L81:L85"/>
    <mergeCell ref="M81:M85"/>
    <mergeCell ref="N81:N85"/>
    <mergeCell ref="O86:O90"/>
    <mergeCell ref="A22:B22"/>
    <mergeCell ref="A36:B36"/>
    <mergeCell ref="J86:J90"/>
    <mergeCell ref="K86:K90"/>
    <mergeCell ref="L86:L90"/>
    <mergeCell ref="M86:M90"/>
    <mergeCell ref="N86:N90"/>
    <mergeCell ref="A86:A90"/>
    <mergeCell ref="F86:F90"/>
    <mergeCell ref="G86:G90"/>
    <mergeCell ref="H86:H90"/>
    <mergeCell ref="I86:I90"/>
    <mergeCell ref="A81:A85"/>
    <mergeCell ref="F81:F85"/>
    <mergeCell ref="A68:A80"/>
    <mergeCell ref="I42:I46"/>
  </mergeCells>
  <printOptions horizontalCentered="1"/>
  <pageMargins left="3.937007874015748E-2" right="3.937007874015748E-2" top="0.35433070866141736" bottom="0.15748031496062992" header="0.31496062992125984" footer="0.31496062992125984"/>
  <pageSetup paperSize="9" scale="45" fitToHeight="0" orientation="landscape" verticalDpi="4294967295" r:id="rId1"/>
  <rowBreaks count="4" manualBreakCount="4">
    <brk id="15" max="16383" man="1"/>
    <brk id="21" max="16383" man="1"/>
    <brk id="32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Титульный лист</vt:lpstr>
      <vt:lpstr>Показатели</vt:lpstr>
      <vt:lpstr>Объекты, мероприятия и финансы</vt:lpstr>
      <vt:lpstr>'Объекты, мероприятия и финансы'!Заголовки_для_печати</vt:lpstr>
      <vt:lpstr>Показатели!Заголовки_для_печати</vt:lpstr>
      <vt:lpstr>'Объекты, мероприятия и финансы'!Область_печати</vt:lpstr>
      <vt:lpstr>'Титульный лист'!Область_печати</vt:lpstr>
    </vt:vector>
  </TitlesOfParts>
  <Company>APK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 Леонид Александрович</dc:creator>
  <cp:lastModifiedBy>RePack by SPecialiST</cp:lastModifiedBy>
  <cp:lastPrinted>2021-07-08T00:10:59Z</cp:lastPrinted>
  <dcterms:created xsi:type="dcterms:W3CDTF">2021-01-18T02:06:16Z</dcterms:created>
  <dcterms:modified xsi:type="dcterms:W3CDTF">2021-07-26T04:00:43Z</dcterms:modified>
</cp:coreProperties>
</file>