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9"/>
  </bookViews>
  <sheets>
    <sheet name="п.1" sheetId="8" r:id="rId1"/>
    <sheet name="п.2" sheetId="3" r:id="rId2"/>
    <sheet name="п.3" sheetId="5" r:id="rId3"/>
    <sheet name="п.4" sheetId="6" r:id="rId4"/>
    <sheet name="п.5" sheetId="1" r:id="rId5"/>
    <sheet name="п.6" sheetId="10" r:id="rId6"/>
    <sheet name="п.7" sheetId="13" r:id="rId7"/>
    <sheet name="п.8" sheetId="14" r:id="rId8"/>
    <sheet name="п.9" sheetId="15" r:id="rId9"/>
    <sheet name="п.11" sheetId="16" r:id="rId10"/>
  </sheets>
  <calcPr calcId="152511" refMode="R1C1"/>
</workbook>
</file>

<file path=xl/calcChain.xml><?xml version="1.0" encoding="utf-8"?>
<calcChain xmlns="http://schemas.openxmlformats.org/spreadsheetml/2006/main">
  <c r="F28" i="13" l="1"/>
  <c r="J12" i="10" l="1"/>
  <c r="F116" i="13"/>
  <c r="F110" i="13" l="1"/>
  <c r="J38" i="10" l="1"/>
  <c r="J27" i="10"/>
  <c r="J17" i="10" l="1"/>
  <c r="J20" i="10"/>
  <c r="J25" i="10" l="1"/>
  <c r="F56" i="13" l="1"/>
  <c r="F42" i="13"/>
  <c r="F67" i="13" l="1"/>
  <c r="F60" i="13"/>
  <c r="F53" i="13"/>
  <c r="F46" i="13"/>
  <c r="J13" i="10"/>
  <c r="J19" i="10"/>
  <c r="F74" i="13" s="1"/>
  <c r="J14" i="10"/>
  <c r="F39" i="13" s="1"/>
  <c r="J10" i="10" l="1"/>
  <c r="F32" i="13"/>
  <c r="F95" i="13"/>
  <c r="J10" i="1"/>
  <c r="K10" i="1"/>
  <c r="L10" i="1"/>
  <c r="E28" i="13" l="1"/>
  <c r="I40" i="10"/>
  <c r="I39" i="10"/>
  <c r="I32" i="10" l="1"/>
  <c r="I42" i="10"/>
  <c r="I43" i="10"/>
  <c r="I12" i="10"/>
  <c r="I10" i="1" s="1"/>
  <c r="A25" i="16" l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H17" i="16"/>
  <c r="H18" i="16"/>
  <c r="H19" i="16"/>
  <c r="J28" i="10"/>
  <c r="J23" i="10" s="1"/>
  <c r="J22" i="10" s="1"/>
  <c r="K28" i="10"/>
  <c r="L28" i="10"/>
  <c r="E222" i="13"/>
  <c r="F222" i="13"/>
  <c r="G222" i="13"/>
  <c r="H222" i="13"/>
  <c r="D222" i="13"/>
  <c r="F201" i="13"/>
  <c r="G201" i="13"/>
  <c r="H201" i="13"/>
  <c r="F194" i="13"/>
  <c r="G194" i="13"/>
  <c r="H194" i="13"/>
  <c r="F145" i="13"/>
  <c r="G145" i="13"/>
  <c r="H145" i="13"/>
  <c r="D131" i="13"/>
  <c r="F131" i="13"/>
  <c r="F128" i="13" s="1"/>
  <c r="G131" i="13"/>
  <c r="G128" i="13" s="1"/>
  <c r="H131" i="13"/>
  <c r="H128" i="13" s="1"/>
  <c r="G16" i="13"/>
  <c r="H16" i="13"/>
  <c r="G17" i="13"/>
  <c r="H17" i="13"/>
  <c r="G19" i="13"/>
  <c r="H19" i="13"/>
  <c r="G20" i="13"/>
  <c r="H20" i="13"/>
  <c r="F16" i="13"/>
  <c r="F17" i="13"/>
  <c r="F19" i="13"/>
  <c r="F20" i="13"/>
  <c r="F21" i="13"/>
  <c r="H28" i="13"/>
  <c r="H21" i="13" s="1"/>
  <c r="G28" i="13"/>
  <c r="G21" i="13" s="1"/>
  <c r="E81" i="13"/>
  <c r="F81" i="13"/>
  <c r="F78" i="13" s="1"/>
  <c r="G81" i="13"/>
  <c r="H81" i="13"/>
  <c r="H78" i="13" s="1"/>
  <c r="D81" i="13"/>
  <c r="B78" i="13"/>
  <c r="B71" i="13"/>
  <c r="B64" i="13"/>
  <c r="G78" i="13"/>
  <c r="E78" i="13"/>
  <c r="D78" i="13"/>
  <c r="H71" i="13"/>
  <c r="G71" i="13"/>
  <c r="F71" i="13"/>
  <c r="E71" i="13"/>
  <c r="D71" i="13"/>
  <c r="H64" i="13"/>
  <c r="G64" i="13"/>
  <c r="F64" i="13"/>
  <c r="E64" i="13"/>
  <c r="D64" i="13"/>
  <c r="D25" i="13"/>
  <c r="F25" i="13"/>
  <c r="G25" i="13"/>
  <c r="G18" i="13" s="1"/>
  <c r="H25" i="13"/>
  <c r="K10" i="10"/>
  <c r="L10" i="10"/>
  <c r="H18" i="13" l="1"/>
  <c r="F18" i="13"/>
  <c r="I15" i="10"/>
  <c r="E46" i="13" s="1"/>
  <c r="E201" i="13" l="1"/>
  <c r="E194" i="13"/>
  <c r="E145" i="13"/>
  <c r="E109" i="13"/>
  <c r="E110" i="13"/>
  <c r="I30" i="10"/>
  <c r="E131" i="13" s="1"/>
  <c r="I27" i="10"/>
  <c r="I16" i="10"/>
  <c r="E53" i="13" s="1"/>
  <c r="E25" i="13"/>
  <c r="D225" i="13" l="1"/>
  <c r="D224" i="13"/>
  <c r="D223" i="13"/>
  <c r="D216" i="13" s="1"/>
  <c r="D209" i="13" s="1"/>
  <c r="D202" i="13" s="1"/>
  <c r="D195" i="13" s="1"/>
  <c r="D221" i="13"/>
  <c r="D220" i="13"/>
  <c r="D219" i="13"/>
  <c r="D218" i="13"/>
  <c r="D217" i="13"/>
  <c r="D215" i="13"/>
  <c r="D208" i="13" s="1"/>
  <c r="D214" i="13"/>
  <c r="D207" i="13" s="1"/>
  <c r="D213" i="13"/>
  <c r="D206" i="13" s="1"/>
  <c r="D212" i="13"/>
  <c r="D205" i="13" s="1"/>
  <c r="D211" i="13"/>
  <c r="D204" i="13" s="1"/>
  <c r="D197" i="13" s="1"/>
  <c r="D190" i="13" s="1"/>
  <c r="D210" i="13"/>
  <c r="D203" i="13" s="1"/>
  <c r="E121" i="13"/>
  <c r="H120" i="13"/>
  <c r="G120" i="13"/>
  <c r="F120" i="13"/>
  <c r="E120" i="13"/>
  <c r="D120" i="13"/>
  <c r="D119" i="13"/>
  <c r="E119" i="13"/>
  <c r="F119" i="13"/>
  <c r="G119" i="13"/>
  <c r="H119" i="13"/>
  <c r="H118" i="13"/>
  <c r="G118" i="13"/>
  <c r="F118" i="13"/>
  <c r="E118" i="13"/>
  <c r="D118" i="13"/>
  <c r="D117" i="13"/>
  <c r="H117" i="13"/>
  <c r="G117" i="13"/>
  <c r="F117" i="13"/>
  <c r="E20" i="13"/>
  <c r="E19" i="13"/>
  <c r="E17" i="13"/>
  <c r="E16" i="13"/>
  <c r="D200" i="13" l="1"/>
  <c r="D31" i="13"/>
  <c r="D199" i="13"/>
  <c r="D192" i="13" s="1"/>
  <c r="D30" i="13"/>
  <c r="D29" i="13" s="1"/>
  <c r="D193" i="13"/>
  <c r="D27" i="13"/>
  <c r="D196" i="13"/>
  <c r="D189" i="13" s="1"/>
  <c r="D26" i="13"/>
  <c r="D19" i="13" s="1"/>
  <c r="D20" i="13"/>
  <c r="D13" i="13" s="1"/>
  <c r="D23" i="13" l="1"/>
  <c r="D16" i="13" s="1"/>
  <c r="D24" i="13"/>
  <c r="D17" i="13" s="1"/>
  <c r="H38" i="16"/>
  <c r="H40" i="16"/>
  <c r="H36" i="16"/>
  <c r="H37" i="16"/>
  <c r="H33" i="16"/>
  <c r="H34" i="16"/>
  <c r="H29" i="16"/>
  <c r="H30" i="16"/>
  <c r="H31" i="16"/>
  <c r="H32" i="16"/>
  <c r="H26" i="16"/>
  <c r="H27" i="16"/>
  <c r="H28" i="16"/>
  <c r="H23" i="16"/>
  <c r="H24" i="16"/>
  <c r="H14" i="16"/>
  <c r="H15" i="16"/>
  <c r="H16" i="16"/>
  <c r="H12" i="16"/>
  <c r="H13" i="16"/>
  <c r="H11" i="16"/>
  <c r="I28" i="10"/>
  <c r="I25" i="10"/>
  <c r="E95" i="13" l="1"/>
  <c r="D96" i="13"/>
  <c r="D93" i="13" s="1"/>
  <c r="F96" i="13"/>
  <c r="F89" i="13" s="1"/>
  <c r="G96" i="13"/>
  <c r="H96" i="13"/>
  <c r="D115" i="13"/>
  <c r="D116" i="13"/>
  <c r="E115" i="13"/>
  <c r="F115" i="13"/>
  <c r="G115" i="13"/>
  <c r="H115" i="13"/>
  <c r="E116" i="13"/>
  <c r="F88" i="13"/>
  <c r="G116" i="13"/>
  <c r="G88" i="13" s="1"/>
  <c r="H116" i="13"/>
  <c r="H88" i="13" s="1"/>
  <c r="E117" i="13"/>
  <c r="E128" i="13"/>
  <c r="E96" i="13"/>
  <c r="E18" i="13"/>
  <c r="E21" i="13"/>
  <c r="D21" i="13"/>
  <c r="D18" i="13"/>
  <c r="E88" i="13" l="1"/>
  <c r="D89" i="13"/>
  <c r="D100" i="13"/>
  <c r="H107" i="13"/>
  <c r="G107" i="13"/>
  <c r="F107" i="13"/>
  <c r="E107" i="13"/>
  <c r="D107" i="13"/>
  <c r="H121" i="13"/>
  <c r="G121" i="13"/>
  <c r="F121" i="13"/>
  <c r="D121" i="13"/>
  <c r="D163" i="13"/>
  <c r="D170" i="13"/>
  <c r="H177" i="13"/>
  <c r="G177" i="13"/>
  <c r="F177" i="13"/>
  <c r="E177" i="13"/>
  <c r="D177" i="13"/>
  <c r="H28" i="10" l="1"/>
  <c r="H42" i="10"/>
  <c r="L25" i="10"/>
  <c r="K25" i="10"/>
  <c r="I23" i="10"/>
  <c r="H25" i="10"/>
  <c r="H22" i="16" l="1"/>
  <c r="L23" i="10"/>
  <c r="H24" i="10"/>
  <c r="H25" i="16"/>
  <c r="K23" i="10"/>
  <c r="H23" i="10"/>
  <c r="K22" i="10" l="1"/>
  <c r="L22" i="10"/>
  <c r="K38" i="10"/>
  <c r="L38" i="10"/>
  <c r="K42" i="10"/>
  <c r="L42" i="10"/>
  <c r="G93" i="13"/>
  <c r="H93" i="13"/>
  <c r="G114" i="13"/>
  <c r="H114" i="13"/>
  <c r="G135" i="13"/>
  <c r="H135" i="13"/>
  <c r="G142" i="13"/>
  <c r="H142" i="13"/>
  <c r="G149" i="13"/>
  <c r="H149" i="13"/>
  <c r="G156" i="13"/>
  <c r="H156" i="13"/>
  <c r="G185" i="13"/>
  <c r="H185" i="13"/>
  <c r="G186" i="13"/>
  <c r="H186" i="13"/>
  <c r="G187" i="13"/>
  <c r="H187" i="13"/>
  <c r="G188" i="13"/>
  <c r="H188" i="13"/>
  <c r="G189" i="13"/>
  <c r="H189" i="13"/>
  <c r="G190" i="13"/>
  <c r="H190" i="13"/>
  <c r="G191" i="13"/>
  <c r="H191" i="13"/>
  <c r="G198" i="13"/>
  <c r="H198" i="13"/>
  <c r="I22" i="10"/>
  <c r="I10" i="10"/>
  <c r="I38" i="10"/>
  <c r="H38" i="10"/>
  <c r="J42" i="10"/>
  <c r="J8" i="10" s="1"/>
  <c r="H39" i="16" l="1"/>
  <c r="I8" i="10"/>
  <c r="H35" i="16"/>
  <c r="K8" i="10"/>
  <c r="L8" i="10"/>
  <c r="H184" i="13"/>
  <c r="G184" i="13"/>
  <c r="G87" i="13"/>
  <c r="H87" i="13"/>
  <c r="G89" i="13"/>
  <c r="H89" i="13"/>
  <c r="G90" i="13"/>
  <c r="H90" i="13"/>
  <c r="G91" i="13"/>
  <c r="H91" i="13"/>
  <c r="G92" i="13"/>
  <c r="H92" i="13"/>
  <c r="E87" i="13"/>
  <c r="D88" i="13"/>
  <c r="E89" i="13"/>
  <c r="E90" i="13"/>
  <c r="E91" i="13"/>
  <c r="E92" i="13"/>
  <c r="F90" i="13"/>
  <c r="F91" i="13"/>
  <c r="F92" i="13"/>
  <c r="F87" i="13"/>
  <c r="E185" i="13" l="1"/>
  <c r="F185" i="13"/>
  <c r="E186" i="13"/>
  <c r="F186" i="13"/>
  <c r="E187" i="13"/>
  <c r="F187" i="13"/>
  <c r="E188" i="13"/>
  <c r="F188" i="13"/>
  <c r="E189" i="13"/>
  <c r="F189" i="13"/>
  <c r="E190" i="13"/>
  <c r="F190" i="13"/>
  <c r="D185" i="13"/>
  <c r="D9" i="13" s="1"/>
  <c r="D186" i="13"/>
  <c r="D188" i="13"/>
  <c r="D12" i="13" s="1"/>
  <c r="D187" i="13"/>
  <c r="E191" i="13"/>
  <c r="F191" i="13"/>
  <c r="E198" i="13"/>
  <c r="F198" i="13"/>
  <c r="E205" i="13"/>
  <c r="F205" i="13"/>
  <c r="G205" i="13"/>
  <c r="H205" i="13"/>
  <c r="F213" i="13"/>
  <c r="G213" i="13"/>
  <c r="H213" i="13"/>
  <c r="F214" i="13"/>
  <c r="G214" i="13"/>
  <c r="G10" i="13" s="1"/>
  <c r="H214" i="13"/>
  <c r="H10" i="13" s="1"/>
  <c r="F215" i="13"/>
  <c r="G215" i="13"/>
  <c r="H215" i="13"/>
  <c r="F216" i="13"/>
  <c r="G216" i="13"/>
  <c r="H216" i="13"/>
  <c r="F217" i="13"/>
  <c r="G217" i="13"/>
  <c r="H217" i="13"/>
  <c r="F218" i="13"/>
  <c r="G218" i="13"/>
  <c r="H218" i="13"/>
  <c r="E216" i="13"/>
  <c r="E217" i="13"/>
  <c r="E218" i="13"/>
  <c r="E213" i="13"/>
  <c r="E214" i="13"/>
  <c r="E215" i="13"/>
  <c r="F184" i="13" l="1"/>
  <c r="F11" i="13"/>
  <c r="F10" i="13"/>
  <c r="E10" i="13"/>
  <c r="H212" i="13"/>
  <c r="F212" i="13"/>
  <c r="E212" i="13"/>
  <c r="G212" i="13"/>
  <c r="D184" i="13"/>
  <c r="E184" i="13"/>
  <c r="E156" i="13"/>
  <c r="F156" i="13"/>
  <c r="H8" i="10" l="1"/>
  <c r="H9" i="10"/>
  <c r="H7" i="10" l="1"/>
  <c r="D156" i="13"/>
  <c r="H10" i="10" l="1"/>
  <c r="H10" i="16" s="1"/>
  <c r="I7" i="10"/>
  <c r="L7" i="10"/>
  <c r="E9" i="13"/>
  <c r="F9" i="13"/>
  <c r="G9" i="13"/>
  <c r="H9" i="13"/>
  <c r="D10" i="13"/>
  <c r="E12" i="13"/>
  <c r="F12" i="13"/>
  <c r="G12" i="13"/>
  <c r="H12" i="13"/>
  <c r="E13" i="13"/>
  <c r="F13" i="13"/>
  <c r="G13" i="13"/>
  <c r="H13" i="13"/>
  <c r="D14" i="13"/>
  <c r="E14" i="13"/>
  <c r="F14" i="13"/>
  <c r="G14" i="13"/>
  <c r="H14" i="13"/>
  <c r="E11" i="13"/>
  <c r="G11" i="13"/>
  <c r="H11" i="13"/>
  <c r="D11" i="13"/>
  <c r="E22" i="13"/>
  <c r="F22" i="13"/>
  <c r="G22" i="13"/>
  <c r="H22" i="13"/>
  <c r="D22" i="13"/>
  <c r="E29" i="13"/>
  <c r="F29" i="13"/>
  <c r="G29" i="13"/>
  <c r="H29" i="13"/>
  <c r="E36" i="13"/>
  <c r="F36" i="13"/>
  <c r="G36" i="13"/>
  <c r="H36" i="13"/>
  <c r="D36" i="13"/>
  <c r="E43" i="13"/>
  <c r="F43" i="13"/>
  <c r="G43" i="13"/>
  <c r="H43" i="13"/>
  <c r="D43" i="13"/>
  <c r="E50" i="13"/>
  <c r="F50" i="13"/>
  <c r="G50" i="13"/>
  <c r="H50" i="13"/>
  <c r="D50" i="13"/>
  <c r="E57" i="13"/>
  <c r="F57" i="13"/>
  <c r="G57" i="13"/>
  <c r="H57" i="13"/>
  <c r="D57" i="13"/>
  <c r="E93" i="13"/>
  <c r="F93" i="13"/>
  <c r="D114" i="13"/>
  <c r="E114" i="13"/>
  <c r="F114" i="13"/>
  <c r="F135" i="13"/>
  <c r="D135" i="13"/>
  <c r="E135" i="13"/>
  <c r="F142" i="13"/>
  <c r="D142" i="13"/>
  <c r="E142" i="13"/>
  <c r="F149" i="13"/>
  <c r="D149" i="13"/>
  <c r="E149" i="13"/>
  <c r="D198" i="13"/>
  <c r="F219" i="13"/>
  <c r="G219" i="13"/>
  <c r="H219" i="13"/>
  <c r="E219" i="13"/>
  <c r="D191" i="13"/>
  <c r="J7" i="10" l="1"/>
  <c r="K7" i="10"/>
  <c r="H22" i="10"/>
  <c r="H21" i="16" s="1"/>
  <c r="H15" i="13"/>
  <c r="D86" i="13"/>
  <c r="G15" i="13"/>
  <c r="E15" i="13"/>
  <c r="F15" i="13"/>
  <c r="E8" i="13"/>
  <c r="G8" i="13"/>
  <c r="D15" i="13"/>
  <c r="G86" i="13"/>
  <c r="E86" i="13"/>
  <c r="F86" i="13"/>
  <c r="H86" i="13"/>
  <c r="H9" i="16" l="1"/>
  <c r="F8" i="13"/>
  <c r="H8" i="13"/>
  <c r="D8" i="13"/>
</calcChain>
</file>

<file path=xl/sharedStrings.xml><?xml version="1.0" encoding="utf-8"?>
<sst xmlns="http://schemas.openxmlformats.org/spreadsheetml/2006/main" count="910" uniqueCount="299">
  <si>
    <t>№ п/п</t>
  </si>
  <si>
    <t>Целевой индикатор, показатель (наименование)</t>
  </si>
  <si>
    <t>Единица измерения</t>
  </si>
  <si>
    <t>Значение целевого индикатора, показателя</t>
  </si>
  <si>
    <t>Муниципальная программа «Развитие физической культуры и спорта в Дальнегорском городском округе на 2015 – 2019 годы»</t>
  </si>
  <si>
    <t>1.</t>
  </si>
  <si>
    <t>Увеличение доли населения Дальнегорского городского округа, участвующего в массовых спортивных мероприятиях, проводимых на территории Дальнегорского городского округа</t>
  </si>
  <si>
    <t>Увеличение количества муниципальных учреждений, предоставляющих услуги дополнительного образования в сфере физической культуры и спорта, прошедших сертификацию</t>
  </si>
  <si>
    <t>Увеличение количества тренеров, прошедших переподготовку и повышение квалификации</t>
  </si>
  <si>
    <t>отчетный финансовый год (2013)</t>
  </si>
  <si>
    <t>текущий финансовый год (2014)</t>
  </si>
  <si>
    <t>%</t>
  </si>
  <si>
    <t>Человек</t>
  </si>
  <si>
    <t>Единиц</t>
  </si>
  <si>
    <t>Подпрограмма «Развитие детско-юношеского спорта на территории Дальнегорского городского округа»</t>
  </si>
  <si>
    <t>Наименование подпрограммы, отдельного мероприятия муниципальной программы</t>
  </si>
  <si>
    <t>Ответственный исполнитель, соисполнители</t>
  </si>
  <si>
    <t>Срок</t>
  </si>
  <si>
    <t>Ожидаемый результат (краткое описание)</t>
  </si>
  <si>
    <t>Последствия не реализации муниципальной программы, подпрограммы, отдельного мероприятия</t>
  </si>
  <si>
    <t>Связь подпрограммы,  отдельного мероприятия с показателями муниципальной программы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</si>
  <si>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</si>
  <si>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</si>
  <si>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</si>
  <si>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 xml:space="preserve">Управление культуры, спорта и молодежной политики администрации Дальнегорского городского округа </t>
  </si>
  <si>
    <t>Не выполнение требований Федерального закона от 23.11.2009 № 261-ФЗ «Об энергосбережении и повышении энергетической эффективности и о внесении изменений в отдельные законодательные акты Российской Федерации»</t>
  </si>
  <si>
    <t>Отдельные мероприятия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</si>
  <si>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</si>
  <si>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</si>
  <si>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 xml:space="preserve">Обеспечение доступности качественного дополнительного образования в области физичес
кой культуры и спорта
</t>
  </si>
  <si>
    <t xml:space="preserve">Выявление и поддержка одарённых детей;
распространение норм и установок здорового образа жизни, толерантного сознания и законопослушного поведения
</t>
  </si>
  <si>
    <t>Отсутствие условий для выявления и поддержки одарённых детей</t>
  </si>
  <si>
    <t>Увеличение охвата обучающихся организованными мероприятиями, выявления наиболее талантливых детей</t>
  </si>
  <si>
    <t>Создание условий для эффективного использования новых форм и технологий образовательного процесса</t>
  </si>
  <si>
    <t>Отсутствие условий для применения современных технологий, снижение качества образования</t>
  </si>
  <si>
    <t>Увеличение доли муниципальных учреждений дополнительного образования Дальнегорского городского округа, соответствующих требованиям федеральных государственных образовательных стандартов</t>
  </si>
  <si>
    <t>Увеличение количества учащихся, имеющих возможность по выбору получать доступные качественные услуги</t>
  </si>
  <si>
    <t>Уменьшение доли обучающихся  количества учащихся, имеющих возможность по выбору получать доступные качественные услуги</t>
  </si>
  <si>
    <t>Увеличение численности обучающихся с ограниченными возможностями здоровья, имеющих возможность по выбору получать доступные услуги дополнительного</t>
  </si>
  <si>
    <t>Улучшение условий труда работников</t>
  </si>
  <si>
    <t xml:space="preserve">Неготовность к новому учебному году
увеличение производственного травматизма в муниципальных учреждениях Дальнегорского городского округа
</t>
  </si>
  <si>
    <t>Готовность к началу каждого нового учебного года, уменьшение производственного травматизма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</si>
  <si>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</si>
  <si>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 xml:space="preserve">Повышение энергетической эффективности  </t>
  </si>
  <si>
    <t xml:space="preserve">Создание дополнительных условий для занятий физической культурой и спортом, возможность проведения официальных краевых, региональных соревнований
</t>
  </si>
  <si>
    <t xml:space="preserve">Не достижение запланированного значения показателя, отсутствие возможности проведения официальных краевых, региональных соревнований
</t>
  </si>
  <si>
    <t>Соответствует целевым индикаторам и показателю муниципальной программы</t>
  </si>
  <si>
    <t xml:space="preserve">Обеспечение выполнения ежегодного календарного плана физкультурных и спортивных мероприятий
</t>
  </si>
  <si>
    <t xml:space="preserve">Не достижение запланированного значения показателя
</t>
  </si>
  <si>
    <t>Распространение норм и установок здорового образа жизни, толерантного сознания и законопослушного поведения</t>
  </si>
  <si>
    <t>Отсутствие условий для выявления и поддержки наиболее одаренных спортсменов</t>
  </si>
  <si>
    <t>Увеличение охвата обучающихся организованными мероприятиями, выявления наиболее одаренных спортсменов</t>
  </si>
  <si>
    <t>Возможность повышения и роста профессионального мастерства, накопление методического опыта</t>
  </si>
  <si>
    <t>Отсутствие возможности повышения и роста профессионального мастерства, накопление методического опыта</t>
  </si>
  <si>
    <t>Увеличение количества тренеров Дальнегорского городского округа прошедших профессиональную подготовку, переподготовку и повышение квалификации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</si>
  <si>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</si>
  <si>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</si>
  <si>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</si>
  <si>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Финансовая оценка результатов применения мер государственного регулирования (тыс. руб.), годы</t>
  </si>
  <si>
    <t>Второй год планового периода</t>
  </si>
  <si>
    <t>Первый год планового периода</t>
  </si>
  <si>
    <t>Очередной финансовый год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</si>
  <si>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</si>
  <si>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</si>
  <si>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-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</si>
  <si>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</si>
  <si>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</si>
  <si>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</si>
  <si>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</si>
  <si>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</si>
  <si>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</si>
  <si>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</si>
  <si>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</si>
  <si>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Четвёртый год планового периода (2019)</t>
  </si>
  <si>
    <t>Расходы бюджета Дальнегорского городского округа на оказание муниципальной услуги (выполнение работы), тыс. руб.</t>
  </si>
  <si>
    <t>Наименование муниципальной
услуги (выполняемой работы), показателя объёма услуги (выполняемой работы)</t>
  </si>
  <si>
    <t>Наименование подпрограммы, мероприятия подпрограммы, отдельного мероприятия</t>
  </si>
  <si>
    <t>ГРБС</t>
  </si>
  <si>
    <t>РзПр</t>
  </si>
  <si>
    <t>ЦСР</t>
  </si>
  <si>
    <t>ВР</t>
  </si>
  <si>
    <t>Программа «Развитие физической культуры и спорта в Дальнегорском городском округе на 2015-2019 годы»</t>
  </si>
  <si>
    <t>Всего, в том числе:</t>
  </si>
  <si>
    <t>Управление культуры, спорта и молодёжной политики</t>
  </si>
  <si>
    <t>Управление образования</t>
  </si>
  <si>
    <t>Х</t>
  </si>
  <si>
    <t>Оценка расходов (тыс. руб.), годы</t>
  </si>
  <si>
    <t>Наименование подпрограммы, отдельного мероприятия</t>
  </si>
  <si>
    <t>Источники ресурсного обеспечения</t>
  </si>
  <si>
    <t>Четвертый год планового периода (2019)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</si>
  <si>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</si>
  <si>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</si>
  <si>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</si>
  <si>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</si>
  <si>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</si>
  <si>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</si>
  <si>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</si>
  <si>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иные внебюджетные источники</t>
  </si>
  <si>
    <t>Текущий финансовый год (2014 год)</t>
  </si>
  <si>
    <t>№п/п</t>
  </si>
  <si>
    <t>Выделение дополнительных объемов ресурсов не планируется</t>
  </si>
  <si>
    <t>с учетом доп. ресурс-ов</t>
  </si>
  <si>
    <t>без учета доп. ресурс-ов</t>
  </si>
  <si>
    <t>Целевой индикатор, показатель программы 
«Развитие физической культуры и спорта в Дальнегорском городском округе на 2015 – 2019 годы»</t>
  </si>
  <si>
    <t>Ответственный исполнитель, соисполнитель</t>
  </si>
  <si>
    <t>Объем дополнительных ресурсов              (тыс. руб.)</t>
  </si>
  <si>
    <t>С учетом дополнительных ресурсов</t>
  </si>
  <si>
    <t>срок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</si>
  <si>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</si>
  <si>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</si>
  <si>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</si>
  <si>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>3</t>
  </si>
  <si>
    <t>4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</si>
  <si>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</si>
  <si>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</si>
  <si>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</si>
  <si>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</si>
  <si>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</si>
  <si>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Значение показателя объема муниципальной услуги (выполняемой работы),  количество обучающихся (человек)</t>
  </si>
  <si>
    <t>Объем финансирования 
(тыс. руб.)</t>
  </si>
  <si>
    <t>Мероприятие 1.1
Расходы на финансовое обеспечение выполнения муниципального задания на оказание муниципальной услуги</t>
  </si>
  <si>
    <t>Мероприятие 1.2
Организация и проведение соревнований, игр, турниров</t>
  </si>
  <si>
    <t>5</t>
  </si>
  <si>
    <t>6</t>
  </si>
  <si>
    <t>7</t>
  </si>
  <si>
    <t>8</t>
  </si>
  <si>
    <t>9</t>
  </si>
  <si>
    <t>10</t>
  </si>
  <si>
    <t>Мероприятие 2
Развитие материально-технической базы для занятий физической культурой и спортом в Дальнегорском городском округе</t>
  </si>
  <si>
    <t>Мероприятие 2.1
Реконструкция МОБУ ДОД ДЮСШ "Гранит"</t>
  </si>
  <si>
    <t>Мероприятие 2.4
Приобретение спортивного инвентаря, оборудования и спортивных транспортных средств</t>
  </si>
  <si>
    <t>Мероприятие 2.5
Проведение сертификации в системе добровольной сертификации в области физической культуры и спорта</t>
  </si>
  <si>
    <t>Мероприятие 2.6
Установка многофункциональных спортивных площадок</t>
  </si>
  <si>
    <t>11</t>
  </si>
  <si>
    <t>12</t>
  </si>
  <si>
    <t>13</t>
  </si>
  <si>
    <t>14</t>
  </si>
  <si>
    <t>15</t>
  </si>
  <si>
    <t>16</t>
  </si>
  <si>
    <t>17</t>
  </si>
  <si>
    <t>Мероприятие 3.1
Организация проведения массовых спортивных мероприятий на территории Дальнегорского городского округа</t>
  </si>
  <si>
    <t>Мероприятие 3.3
Обеспечение профессиональной подготовки, переподготовки и повышение квалификации тренеров по видам спорта</t>
  </si>
  <si>
    <t>18</t>
  </si>
  <si>
    <t>19</t>
  </si>
  <si>
    <t>20</t>
  </si>
  <si>
    <t>21</t>
  </si>
  <si>
    <t>22</t>
  </si>
  <si>
    <t>23</t>
  </si>
  <si>
    <t>Мероприятие 1.3
Укрепление материально- технической базы (оснащение медицинского кабинета, приобретение спортивного инвентаря)</t>
  </si>
  <si>
    <t>Мероприятие 2.1
Реконструкция МОБУ ДОД ДЮСШ «Гранит»</t>
  </si>
  <si>
    <t>Мероприятие 3.1
Организация проведения официальных физкультурно-оздоровительных и спортивных мероприятий на территории Дальнегорского городского округа</t>
  </si>
  <si>
    <t>Мероприятие 3.2
Участие в краевых, региональных и всероссийских мероприятиях (соревнованиях, турнирах) обучающихся, в том числе оплата проезда, проживания и суточных</t>
  </si>
  <si>
    <t>Подпрограмма 1 «Развитие детско-юношеского спорта на территории Дальнегорского городского округа»</t>
  </si>
  <si>
    <t>Мероприятия подпрограммы</t>
  </si>
  <si>
    <t xml:space="preserve">Мероприятие 2.1
Реконструкция МОБУ ДОД ДЮСШ "Гранит" </t>
  </si>
  <si>
    <t>Мероприятие 1.3
Укрепление материально-технической базы (оснащение медицинского кабинета, приобретение спортивного инвентаря)</t>
  </si>
  <si>
    <t>Подпрограмма  «Развитие детско-юношеского спорта на территории Дальнегорского городского округа»</t>
  </si>
  <si>
    <t>Увеличение количества лиц с ограниченными физическими возможностями   систематически занимающихся спортом</t>
  </si>
  <si>
    <t>Уменьшение количества муниципальных учреждений, предоставляющих услуги дополнительного образования в сфере физической культуры и спорта, здания которых находятся в аварийном состоянии или требуют капитального ремонта, в общем количестве муниципальных учреждений, предоставляющих услуги дополнительного образования в сфере физической культуры и спорта</t>
  </si>
  <si>
    <t>Увеличение количества обучающихся, систематически занимающихся физической культурой и спортом</t>
  </si>
  <si>
    <t>Уменьшение количества обучающихся, систематически занимающихся физической культурой и спортом</t>
  </si>
  <si>
    <t>Мероприятие 2.1.1
Оплата работ по реконструкции за 2014 год в рамках исполнительного судебного решения</t>
  </si>
  <si>
    <t>Мероприятие 2.1.2
Изготовление ПСД</t>
  </si>
  <si>
    <t>Мероприятие 2.2.1
Оплата работ по реконструкции за 2014 год в рамках исполнительного судебного решения</t>
  </si>
  <si>
    <t>Мероприятие 2.7
Исполнение решений, принятых судебными органами  МОБУ ДОД ДЮСШ «Гранит»</t>
  </si>
  <si>
    <t>Сводные показатели муниципального задания на оказание муниципальных услуг (выполнение работ) МОБУ ДОД ДЮСШ «Гранит»</t>
  </si>
  <si>
    <t>Управление образования / Управление культуры, спорта и молодёжной политики</t>
  </si>
  <si>
    <t>965 / 966</t>
  </si>
  <si>
    <t>Мероприятие 2.8
Исполнение решений, принятых судебными органами  МОБУ ДОД ДЮСШ «Гранит»</t>
  </si>
  <si>
    <t>24</t>
  </si>
  <si>
    <t>25</t>
  </si>
  <si>
    <t>26</t>
  </si>
  <si>
    <t>27</t>
  </si>
  <si>
    <t>28</t>
  </si>
  <si>
    <t xml:space="preserve">Мероприятие 2
Развитие материально-технической базы для занятий физической культурой и спортом в Дальнегорском городском округе
</t>
  </si>
  <si>
    <t xml:space="preserve">Мероприятие 3.3
Обеспечение профессиональной подготовки, переподготовки и повышение квалификации тренеров по видам спорта
</t>
  </si>
  <si>
    <t xml:space="preserve">Мероприятие 3.1
Организация проведения массовых спортивных мероприятий на территории Дальнегорского городского округа
</t>
  </si>
  <si>
    <t xml:space="preserve">Мероприятие 2.6
Установка многофункциональных спортивных площадок
</t>
  </si>
  <si>
    <t xml:space="preserve">Мероприятие 2.5
Проведение сертификации в системе добровольной сертификации в области физической культуры и спорта
</t>
  </si>
  <si>
    <t xml:space="preserve">Мероприятие 2.4
Приобретение спортивного инвентаря, оборудования и спортивных транспортных средств
</t>
  </si>
  <si>
    <t xml:space="preserve">Мероприятие 1.3
Укрепление материально-технической базы  (оснащение медицинского кабинета, приобретение спортивного инвентаря)
</t>
  </si>
  <si>
    <t xml:space="preserve">Мероприятие 1.2
Организация и проведение соревнований, игр, турниров
</t>
  </si>
  <si>
    <t xml:space="preserve">Мероприятие 1.1
Расходы на финансовое обеспечение выполнения муниципального задания на оказание муниципальной услуги
</t>
  </si>
  <si>
    <t xml:space="preserve">Подпрограмма 1
Подпрограмма «Развитие детско-юношеского спорта на территории Дальнегорского городского округа»
</t>
  </si>
  <si>
    <t>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</t>
  </si>
  <si>
    <t>Мероприятие 4.1
Обеспечение наградной атрибутикой школьных спортивных и физкультурно-оздоровительных мероприятий на территории Дальнегорского городского округа</t>
  </si>
  <si>
    <t>Увеличение доли обучающихся, имеющих спортивные разряды (от общей численности систематически занимающихся физической культурой и спортом)</t>
  </si>
  <si>
    <t>Увеличение доли обучающихся, занявших призовые места на городских, краевых, региональных, всероссийских соревнованиях (от общей численности систематически занимающихся физической культурой и спортом)</t>
  </si>
  <si>
    <t>Мероприятие 2.3
Реконструкция МБУ ДО ДЮСШ "Лотос"</t>
  </si>
  <si>
    <t>Мероприятие 2.9
Исполнение решений, принятых судебными органами  МБУ ДО ДЮСШ «Вертикаль»</t>
  </si>
  <si>
    <t>Мероприятие 2.2
Реконструкция МБУ ДО ДЮСШ "Вертикаль"</t>
  </si>
  <si>
    <t>Мероприятие 2.9
Исполнение решений, принятых судебными органами МБУ ДО ДЮСШ «Вертикаль»</t>
  </si>
  <si>
    <t xml:space="preserve">Мероприятие 2.3
Реконструкция МБУ ДО ДЮСШ "Лотос" 
</t>
  </si>
  <si>
    <t xml:space="preserve">Мероприятие 2.2
Реконструкция МБУ ДО ДЮСШ "Вертикаль" 
</t>
  </si>
  <si>
    <t xml:space="preserve">Мероприятие 2.3
Реконструкция МБУ ДО ДЮСШ "Лотос" </t>
  </si>
  <si>
    <t xml:space="preserve">Мероприятие 2.2
Реконструкция МБУ ДО ДЮСШ "Вертикаль" </t>
  </si>
  <si>
    <t>Мероприятие 2.8
Исполнение решений, принятых судебными органами  МБУ ДО ДЮСШ «Вертикаль»</t>
  </si>
  <si>
    <t>Мероприятие 2.3
Реконструкция МБУ ДО ДЮСШ «Лотос»</t>
  </si>
  <si>
    <t>Мероприятие 2.2
Реконструкция МБУ ДО ДЮСШ «Вертикаль»</t>
  </si>
  <si>
    <t>Мероприятие 2.7
Укрепление материально-технической базы (оснащение медицинского кабинета, приобретение спортивного инвентаря)</t>
  </si>
  <si>
    <t>Мероприятие 2.7
Укрепление матереально-технической базы (оснащение медицинского кабинета, приобретение спортивного инвентаря)</t>
  </si>
  <si>
    <t>Мероприятие 1.4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</si>
  <si>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 xml:space="preserve">Мероприятие 1.5
Улучшение условий и охрана труда </t>
  </si>
  <si>
    <t xml:space="preserve">Мероприятие 1.6
Энергосбережение и повышение энергетической эффективности </t>
  </si>
  <si>
    <t xml:space="preserve">Мероприятие 1.5
Улучшение условий и охрана труда
</t>
  </si>
  <si>
    <t xml:space="preserve">Мероприятие 1.6
Энергосбережение и повышение энергетической эффективности
</t>
  </si>
  <si>
    <t>Мероприятие 2.1.1
Оплата работ по реконструкции за 2014 год в рамках исполнительного судебного решения)</t>
  </si>
  <si>
    <t>Мероприятие 2.2.1
Реконструкция (Оплата работ по реконструкции за 2014 год в рамках исполнительного судебного решения</t>
  </si>
  <si>
    <t>Мероприятие 2.1.2
Реконструкция МОБУ ДОД ДЮСШ "Гранит" в том числе изготовление ПСД</t>
  </si>
  <si>
    <t>Мероприятие 2.2.2
Реконструкция  МБУ ДО ДЮСШ "Вертикаль"</t>
  </si>
  <si>
    <t>Мероприятие 2.2.2
Реконструкция МБУ ДО ДЮСШ "Вертикаль"</t>
  </si>
  <si>
    <t>Обеспечение доступа к открытым спортивным объектам для свободного пользования (бассеин) МБУ ДО ДЮСШ "Лотос"</t>
  </si>
  <si>
    <t>Уровень удовлетворенности пользователей качеством открытых спортивных сооружений (%)</t>
  </si>
  <si>
    <t>Площадь открытых спортивных объектов приходящихся на одного жителя территории (м2)</t>
  </si>
  <si>
    <t>Количество спортивных объединений (клубов, команд) пользующихся на регулярной основе спортивными сооружениями (ед.)</t>
  </si>
  <si>
    <t>Площадь строений, нуждающихся в капитальном ремонте (м2)</t>
  </si>
  <si>
    <t>Доля строений, нуждающихся в каитальном ремонте (%)</t>
  </si>
  <si>
    <t>Обеспечение доступа к открытым спортивным объектам для свободного пользования (стадион) МОБУ ДОД ДЮСШ "Гранит"</t>
  </si>
  <si>
    <t>Количество занятий</t>
  </si>
  <si>
    <t xml:space="preserve">Проведение занятий физкультурно-спортивной направленности по месту проживания граждан                         </t>
  </si>
  <si>
    <t>МБУ ДО ДЮСШ "Лотос"</t>
  </si>
  <si>
    <t>МОБУ ДОД ДЮСШ "Гранит"</t>
  </si>
  <si>
    <t>МБУ ДО ДЮСШ "Вертикаль"</t>
  </si>
  <si>
    <t>Пропаганда физической культуры, спорта и здорового образа жизни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</si>
  <si>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</si>
  <si>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Мероприятие 2.1.2 Реконструкция МОБУ ДОД ДЮСШ "Гранит" в том числе изготовление ПСД</t>
  </si>
  <si>
    <t>000 09 1 0000 000      000 09 1 00 00000 000</t>
  </si>
  <si>
    <t>000 09 0 0000 000      000 09 0 00 00000 000</t>
  </si>
  <si>
    <t>966 09 1 8059 600             966 09 1 01 8059 600</t>
  </si>
  <si>
    <t>000 09 9 0000 000           000 09 9 00 00000 000</t>
  </si>
  <si>
    <t>966 09 9 4100 400             966 09 9 00 41030 400</t>
  </si>
  <si>
    <t>966 09 9 4100 400</t>
  </si>
  <si>
    <t xml:space="preserve">966 09 9 4100 400          966 09 9 00 41030 400            </t>
  </si>
  <si>
    <t>965  09 9 9219 400</t>
  </si>
  <si>
    <t>965  09 9 9219 000</t>
  </si>
  <si>
    <t>966 09 9 00 41040 400</t>
  </si>
  <si>
    <t>2016 год</t>
  </si>
  <si>
    <t>966 09 9 8059 600           966 09 9 00 8059 600</t>
  </si>
  <si>
    <t>965 09 9 4100 600</t>
  </si>
  <si>
    <t>966 09 9 1205 600</t>
  </si>
  <si>
    <t>965 09 9 1205 600</t>
  </si>
  <si>
    <t>966 09 9 7400 000           966 09 9 00 23400 000</t>
  </si>
  <si>
    <t>966 09 9 7400 200           966 09 9 00 23400 200</t>
  </si>
  <si>
    <t>Мероприятие 1.5
Улучшение условий и охрана труда</t>
  </si>
  <si>
    <t>Мероприятие 1.6
Энергосбережение и повышение энергетической эффективности</t>
  </si>
  <si>
    <t>Обеспечение условий для развития на территории городского округа физической культуры и массового спорта, организация проведения  спортивных мероприятий городского округа</t>
  </si>
  <si>
    <t>Создание условий и  обеспечение доступности качественного дополнительного образования в области физичес
кой культуры и спорта.</t>
  </si>
  <si>
    <t>Создание дополнительных условий для занятий физической культурой и спортом, возможность проведения официальных краевых, региональных соревнований.</t>
  </si>
  <si>
    <t xml:space="preserve">Обеспечение выполнения ежегодного календарного плана физкультурных и спортивных мероприятий. Возможность повышения и роста профессионального мастерства, накопление методического опыта
</t>
  </si>
  <si>
    <t>Программа «Развитие физической культуры и спорта в Дальнегорском городском округе" на 2015-2019 годы»</t>
  </si>
  <si>
    <t>Программа «Развитие физической культуры и спорта в Дальнегорском городском округе» на 2015-2019 годы»</t>
  </si>
  <si>
    <t>Сведения о целевых индикаторах, показателях  муниципальной программы
«Развитие физической культуры и спорта Дальнегорского городского округа» на 2015 – 2019 годы»</t>
  </si>
  <si>
    <t>Сведения об основных мерах правового регулирования в сфере реализации муниципальной программы
«Развитие физической культуры и спорта Дальнегорского городского округе» на 2015 – 2019 годы»</t>
  </si>
  <si>
    <t>План реализации муниципальной программы на очередной финансовый год и плановый период
«Развитие физической культуры и спорта Дальнегорского городского округа» на 2015 – 2019 годы»</t>
  </si>
  <si>
    <t>Обобщенная характеристика реализуемых в составе муниципальной программы подпрограмм и отдельных мероприятий
«Развитие физической культуры и спорта Дальнегорского городского округа» на 2015 – 2019 годы»</t>
  </si>
  <si>
    <t>Оценка применения мер государственного регулирования в сфере реализации муниципальной программы
«Развитие физической культуры и спорта Дальнегорского городского округа» на 2015 – 2019 годы»</t>
  </si>
  <si>
    <t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«Развитие физической культуры и спорта Дальнегорского городского округа» на 2015 – 2019 годы»</t>
  </si>
  <si>
    <t>Оценка степени влияния выделения дополнительных объемов ресурсов на сроки и  непосредственные ожидаемые результаты реализации муниципальной программы
«Развитие физической культуры и спорта Дальнегорского городского округа» на 2015 – 2019 годы»</t>
  </si>
  <si>
    <t>Мероприятие 1.7
Обеспечение пожарной безопасности</t>
  </si>
  <si>
    <t>Мероприятие 1.8
Обеспечение общественного порядка, в том числе защита от проявлений терроризма и экстремизма</t>
  </si>
  <si>
    <t>Мероприятие 1.9
Ремонт объектов  спорта Дальнегорского городского округа</t>
  </si>
  <si>
    <t>2017 год</t>
  </si>
  <si>
    <t>966 09 1 01 8059 600</t>
  </si>
  <si>
    <t>29</t>
  </si>
  <si>
    <t>30</t>
  </si>
  <si>
    <t>31</t>
  </si>
  <si>
    <t>Мероприятие 1.7     Обеспечение пожарной безопасности</t>
  </si>
  <si>
    <t>Мероприятие 1.8    Обеспечение общественного порядка, в том числе защита от проявлений терроризма и экстремизма</t>
  </si>
  <si>
    <t>Мероприятие 1.9   Ремонт объектов спорта Дальнегорского городского округа</t>
  </si>
  <si>
    <t xml:space="preserve"> Приведение зданий (помещений) учреждений в соответствие с общими требованиям пожарной безопасности </t>
  </si>
  <si>
    <t xml:space="preserve">Приведение зданий (помещений) учреждений в соответствие с нормами антитеррористической защищенности 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</si>
  <si>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</t>
  </si>
  <si>
    <t>Нарушение правил по обеспечению эксплуатационных требований, предъявляемых к зданиям учреждений, осуществляющих деятельность в сфере спорта и как следствие закрытие учреждений</t>
  </si>
  <si>
    <t>Создание условий для повышения уровня удовлетворенности населения Дальнегорского городского округа качеством предоставления услуг в сфере спорта</t>
  </si>
  <si>
    <t>Снижение антитеррористической защищенности учреждений спорта</t>
  </si>
  <si>
    <r>
      <t xml:space="preserve">Создание условий для повышения </t>
    </r>
    <r>
      <rPr>
        <sz val="11"/>
        <color rgb="FF000000"/>
        <rFont val="Times New Roman"/>
        <family val="1"/>
        <charset val="204"/>
      </rPr>
      <t xml:space="preserve">уровня безопасности населения Дальнегорского городского округа пользующихся услугами учреждений спорта </t>
    </r>
  </si>
  <si>
    <t>Снижение пожарной опасности учреждений спорта</t>
  </si>
  <si>
    <t>Увеличение уровня удовлетворенности населения Дальнегорского городского округа качеством предоставления услуг в сфере физической культуры и спорта</t>
  </si>
  <si>
    <t>Целевые индикаторы</t>
  </si>
  <si>
    <t>Целевые показатели</t>
  </si>
  <si>
    <t>Увеличение количества детей, систематически занимающихся физической культурой и спортом *</t>
  </si>
  <si>
    <t>* Увеличение показателя с 2423 человек в 2013 году до 2980 человек в 2016 году.С 2016 года изменился статус учреждений, переименованы в спортивные школы, поэтому произошло изменение показателя: увеличение с 2160 человек в 2017 году до 2168 человек в 2019 году.</t>
  </si>
  <si>
    <t>Мероприятие 2.7
Укрепление материально-технической базы (приобретение спортивного инвентаря, оборудования)</t>
  </si>
  <si>
    <t>Мероприятие 3
Развитие массового спорта</t>
  </si>
  <si>
    <t>Мероприятие 4
Развитие школьного спорта</t>
  </si>
  <si>
    <t xml:space="preserve">Мероприятие 4
Развитие школьного спорта
</t>
  </si>
  <si>
    <t xml:space="preserve">                  Приложение № 1
к  муниципальной программе «Развитие              
физической культуры и спорта Дальнегорского городского округа»
на 2015 – 2019 годы»</t>
  </si>
  <si>
    <r>
      <t>Увеличение доли населения Дальнегорского городского округа,</t>
    </r>
    <r>
      <rPr>
        <sz val="11"/>
        <color rgb="FF0000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систематически занимающегося физической культурой и спортом</t>
    </r>
  </si>
  <si>
    <t xml:space="preserve">                Приложение № 2
к  муниципальной программе «Развитие              
физической культуры и спорта Дальнегорского городского округа»
на 2015 – 2019 годы»</t>
  </si>
  <si>
    <t xml:space="preserve">                   Приложение № 3
к  муниципальной программе «Развитие              
физической культуры и спорта Дальнегорского городского округа»
на 2015 – 2019 годы»</t>
  </si>
  <si>
    <t xml:space="preserve">                    Приложение № 4
к  муниципальной программе «Развитие              
физической культуры и спорта Дальнегорского городского округа»
на 2015 – 2019 годы»</t>
  </si>
  <si>
    <t xml:space="preserve">                    Приложение № 5
к  муниципальной программе «Развитие              
физической культуры и спорта Дальнегорского городского округа»
на 2015 – 2019 годы»</t>
  </si>
  <si>
    <t xml:space="preserve">                   Приложение № 6
к  муниципальной программе «Развитие              
физической культуры и спорта Дальнегорского городского округа»
на 2015 – 2019 годы»</t>
  </si>
  <si>
    <t xml:space="preserve">Ресурсное обеспечение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физической культуры и спорта Дальнегорского городского округа» на 2015 – 2019 годы»
за счет средств  бюджета Дальнегорского городского округа
</t>
  </si>
  <si>
    <t xml:space="preserve">                    Приложение № 7
 к  муниципальной программе «Развитие              
физической культуры и спорта Дальнегорского городского округа»
на 2015 – 2019 годы»</t>
  </si>
  <si>
    <t xml:space="preserve">Информация о ресурсном обеспечении муниципальной программы «Развитие физической культуры и спорта Дальнегорского городского округа» на 2015 – 2019 годы» за счет средств бюджета Дальнегорского городского округа
 и прогнозная оценка привлекаемых на реализацию ее целей средств федерального бюджета, краевого бюджета, 
бюджетов государственных внебюджетных фондов, иных внебюджетных источников
</t>
  </si>
  <si>
    <t xml:space="preserve">                      Приложение № 8
к  муниципальной программе «Развитие              
физической культуры и спорта Дальнегорского городского округа»
на 2015 – 2019 годы»</t>
  </si>
  <si>
    <t xml:space="preserve">                  Приложение № 9
к  муниципальной программе «Развитие              
физической культуры и спорта Дальнегорского городского округа»
на 2015 – 2019 годы»</t>
  </si>
  <si>
    <t xml:space="preserve">                 Приложение №11
к  муниципальной программе «Развитие  физической культуры и спорта Дальнегорского городского округа» на 2015 – 2019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</si>
</sst>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8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8" xfId="0" applyNumberFormat="1" applyFont="1" applyBorder="1" applyAlignment="1">
      <alignment vertical="top" wrapText="1"/>
    </xf>
    <xf numFmtId="0" fontId="5" fillId="0" borderId="17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49" fontId="7" fillId="0" borderId="8" xfId="0" applyNumberFormat="1" applyFont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16" fillId="0" borderId="3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164" fontId="6" fillId="0" borderId="3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Layout" zoomScaleNormal="70" workbookViewId="0">
      <selection activeCell="F6" sqref="F6"/>
    </sheetView>
  </sheetViews>
  <sheetFormatPr defaultRowHeight="15" x14ac:dyDescent="0.25"/>
  <cols>
    <col min="1" max="1" width="4.7109375" style="1" customWidth="1"/>
    <col min="2" max="2" width="37" style="1" customWidth="1"/>
    <col min="3" max="3" width="11.5703125" style="1" customWidth="1"/>
    <col min="4" max="4" width="12" style="1" customWidth="1"/>
    <col min="5" max="5" width="11.85546875" style="1" customWidth="1"/>
    <col min="6" max="6" width="10.140625" style="1" customWidth="1"/>
    <col min="7" max="7" width="10.7109375" style="1" customWidth="1"/>
    <col min="8" max="8" width="11" style="45" customWidth="1"/>
    <col min="9" max="9" width="10.28515625" style="1" customWidth="1"/>
    <col min="10" max="10" width="11.140625" style="1" customWidth="1"/>
    <col min="11" max="16384" width="9.140625" style="1"/>
  </cols>
  <sheetData>
    <row r="1" spans="1:10" ht="90" customHeight="1" x14ac:dyDescent="0.3">
      <c r="A1" s="4"/>
      <c r="B1" s="33"/>
      <c r="C1" s="4"/>
      <c r="D1" s="4"/>
      <c r="E1" s="4"/>
      <c r="F1" s="4"/>
      <c r="G1" s="70" t="s">
        <v>286</v>
      </c>
      <c r="H1" s="70"/>
      <c r="I1" s="70"/>
      <c r="J1" s="70"/>
    </row>
    <row r="2" spans="1:10" ht="15" customHeight="1" x14ac:dyDescent="0.25">
      <c r="A2" s="4"/>
      <c r="B2" s="4"/>
      <c r="C2" s="4"/>
      <c r="D2" s="4"/>
      <c r="E2" s="4"/>
      <c r="F2" s="4"/>
      <c r="G2" s="3"/>
      <c r="H2" s="66"/>
      <c r="I2" s="3"/>
      <c r="J2" s="3"/>
    </row>
    <row r="3" spans="1:10" ht="39" customHeight="1" x14ac:dyDescent="0.25">
      <c r="A3" s="71" t="s">
        <v>251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 x14ac:dyDescent="0.25">
      <c r="A4" s="4"/>
      <c r="B4" s="4"/>
      <c r="C4" s="4"/>
      <c r="D4" s="4"/>
      <c r="E4" s="4"/>
      <c r="F4" s="4"/>
      <c r="G4" s="4"/>
      <c r="H4" s="67"/>
      <c r="I4" s="4"/>
      <c r="J4" s="4"/>
    </row>
    <row r="5" spans="1:10" ht="24" customHeight="1" x14ac:dyDescent="0.25">
      <c r="A5" s="94" t="s">
        <v>0</v>
      </c>
      <c r="B5" s="94" t="s">
        <v>1</v>
      </c>
      <c r="C5" s="94" t="s">
        <v>2</v>
      </c>
      <c r="D5" s="94" t="s">
        <v>3</v>
      </c>
      <c r="E5" s="94"/>
      <c r="F5" s="94"/>
      <c r="G5" s="94"/>
      <c r="H5" s="94"/>
      <c r="I5" s="94"/>
      <c r="J5" s="94"/>
    </row>
    <row r="6" spans="1:10" ht="66.75" customHeight="1" x14ac:dyDescent="0.25">
      <c r="A6" s="94"/>
      <c r="B6" s="94"/>
      <c r="C6" s="94"/>
      <c r="D6" s="95" t="s">
        <v>9</v>
      </c>
      <c r="E6" s="96" t="s">
        <v>10</v>
      </c>
      <c r="F6" s="96">
        <v>2015</v>
      </c>
      <c r="G6" s="96">
        <v>2016</v>
      </c>
      <c r="H6" s="96">
        <v>2017</v>
      </c>
      <c r="I6" s="96">
        <v>2018</v>
      </c>
      <c r="J6" s="96">
        <v>2019</v>
      </c>
    </row>
    <row r="7" spans="1:10" x14ac:dyDescent="0.25">
      <c r="A7" s="96">
        <v>1</v>
      </c>
      <c r="B7" s="96">
        <v>2</v>
      </c>
      <c r="C7" s="96">
        <v>3</v>
      </c>
      <c r="D7" s="96">
        <v>4</v>
      </c>
      <c r="E7" s="96">
        <v>5</v>
      </c>
      <c r="F7" s="96">
        <v>6</v>
      </c>
      <c r="G7" s="96">
        <v>7</v>
      </c>
      <c r="H7" s="96">
        <v>8</v>
      </c>
      <c r="I7" s="96">
        <v>9</v>
      </c>
      <c r="J7" s="96">
        <v>10</v>
      </c>
    </row>
    <row r="8" spans="1:10" ht="25.5" customHeight="1" x14ac:dyDescent="0.25">
      <c r="A8" s="94" t="s">
        <v>4</v>
      </c>
      <c r="B8" s="94"/>
      <c r="C8" s="94"/>
      <c r="D8" s="94"/>
      <c r="E8" s="94"/>
      <c r="F8" s="94"/>
      <c r="G8" s="94"/>
      <c r="H8" s="94"/>
      <c r="I8" s="94"/>
      <c r="J8" s="94"/>
    </row>
    <row r="9" spans="1:10" s="68" customFormat="1" ht="24.75" customHeight="1" x14ac:dyDescent="0.25">
      <c r="A9" s="97" t="s">
        <v>278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s="64" customFormat="1" ht="60.75" customHeight="1" x14ac:dyDescent="0.25">
      <c r="A10" s="96">
        <v>1</v>
      </c>
      <c r="B10" s="96" t="s">
        <v>277</v>
      </c>
      <c r="C10" s="96" t="s">
        <v>11</v>
      </c>
      <c r="D10" s="96"/>
      <c r="E10" s="96"/>
      <c r="F10" s="96"/>
      <c r="G10" s="96"/>
      <c r="H10" s="96">
        <v>85</v>
      </c>
      <c r="I10" s="96">
        <v>86</v>
      </c>
      <c r="J10" s="96">
        <v>87</v>
      </c>
    </row>
    <row r="11" spans="1:10" ht="54.75" customHeight="1" x14ac:dyDescent="0.25">
      <c r="A11" s="100">
        <v>2</v>
      </c>
      <c r="B11" s="96" t="s">
        <v>287</v>
      </c>
      <c r="C11" s="96" t="s">
        <v>11</v>
      </c>
      <c r="D11" s="96">
        <v>17.34</v>
      </c>
      <c r="E11" s="96">
        <v>16.22</v>
      </c>
      <c r="F11" s="101">
        <v>18.43</v>
      </c>
      <c r="G11" s="96">
        <v>19.190000000000001</v>
      </c>
      <c r="H11" s="96">
        <v>19.2</v>
      </c>
      <c r="I11" s="96">
        <v>19.3</v>
      </c>
      <c r="J11" s="96">
        <v>19.5</v>
      </c>
    </row>
    <row r="12" spans="1:10" ht="86.25" customHeight="1" x14ac:dyDescent="0.25">
      <c r="A12" s="100">
        <v>3</v>
      </c>
      <c r="B12" s="96" t="s">
        <v>6</v>
      </c>
      <c r="C12" s="96" t="s">
        <v>11</v>
      </c>
      <c r="D12" s="96">
        <v>11.98</v>
      </c>
      <c r="E12" s="96">
        <v>13.06</v>
      </c>
      <c r="F12" s="101">
        <v>14.21</v>
      </c>
      <c r="G12" s="96">
        <v>15.08</v>
      </c>
      <c r="H12" s="96">
        <v>16.16</v>
      </c>
      <c r="I12" s="96">
        <v>17.27</v>
      </c>
      <c r="J12" s="96">
        <v>17.93</v>
      </c>
    </row>
    <row r="13" spans="1:10" s="68" customFormat="1" ht="22.5" customHeight="1" x14ac:dyDescent="0.25">
      <c r="A13" s="102" t="s">
        <v>279</v>
      </c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ht="57" customHeight="1" x14ac:dyDescent="0.25">
      <c r="A14" s="100">
        <v>1</v>
      </c>
      <c r="B14" s="96" t="s">
        <v>157</v>
      </c>
      <c r="C14" s="96" t="s">
        <v>12</v>
      </c>
      <c r="D14" s="101">
        <v>57</v>
      </c>
      <c r="E14" s="101">
        <v>59</v>
      </c>
      <c r="F14" s="101">
        <v>61</v>
      </c>
      <c r="G14" s="101">
        <v>63</v>
      </c>
      <c r="H14" s="101">
        <v>65</v>
      </c>
      <c r="I14" s="96">
        <v>67</v>
      </c>
      <c r="J14" s="96">
        <v>70</v>
      </c>
    </row>
    <row r="15" spans="1:10" ht="180.75" customHeight="1" x14ac:dyDescent="0.25">
      <c r="A15" s="100">
        <v>2</v>
      </c>
      <c r="B15" s="96" t="s">
        <v>158</v>
      </c>
      <c r="C15" s="96" t="s">
        <v>13</v>
      </c>
      <c r="D15" s="101">
        <v>3</v>
      </c>
      <c r="E15" s="101">
        <v>3</v>
      </c>
      <c r="F15" s="101">
        <v>3</v>
      </c>
      <c r="G15" s="101">
        <v>2</v>
      </c>
      <c r="H15" s="101">
        <v>1</v>
      </c>
      <c r="I15" s="96">
        <v>1</v>
      </c>
      <c r="J15" s="96">
        <v>1</v>
      </c>
    </row>
    <row r="16" spans="1:10" ht="74.25" customHeight="1" x14ac:dyDescent="0.25">
      <c r="A16" s="100">
        <v>3</v>
      </c>
      <c r="B16" s="96" t="s">
        <v>7</v>
      </c>
      <c r="C16" s="96" t="s">
        <v>13</v>
      </c>
      <c r="D16" s="96">
        <v>0</v>
      </c>
      <c r="E16" s="96">
        <v>0</v>
      </c>
      <c r="F16" s="96">
        <v>0</v>
      </c>
      <c r="G16" s="96">
        <v>0</v>
      </c>
      <c r="H16" s="96">
        <v>2</v>
      </c>
      <c r="I16" s="96">
        <v>3</v>
      </c>
      <c r="J16" s="96">
        <v>3</v>
      </c>
    </row>
    <row r="17" spans="1:10" ht="47.25" customHeight="1" x14ac:dyDescent="0.25">
      <c r="A17" s="100">
        <v>4</v>
      </c>
      <c r="B17" s="96" t="s">
        <v>8</v>
      </c>
      <c r="C17" s="96" t="s">
        <v>12</v>
      </c>
      <c r="D17" s="96">
        <v>4</v>
      </c>
      <c r="E17" s="96">
        <v>29</v>
      </c>
      <c r="F17" s="96">
        <v>36</v>
      </c>
      <c r="G17" s="96">
        <v>43</v>
      </c>
      <c r="H17" s="96">
        <v>64</v>
      </c>
      <c r="I17" s="96">
        <v>66</v>
      </c>
      <c r="J17" s="96">
        <v>68</v>
      </c>
    </row>
    <row r="18" spans="1:10" ht="18.75" customHeight="1" x14ac:dyDescent="0.25">
      <c r="A18" s="105" t="s">
        <v>14</v>
      </c>
      <c r="B18" s="105"/>
      <c r="C18" s="105"/>
      <c r="D18" s="105"/>
      <c r="E18" s="105"/>
      <c r="F18" s="105"/>
      <c r="G18" s="105"/>
      <c r="H18" s="105"/>
      <c r="I18" s="105"/>
      <c r="J18" s="105"/>
    </row>
    <row r="19" spans="1:10" s="68" customFormat="1" ht="18.75" customHeight="1" x14ac:dyDescent="0.25">
      <c r="A19" s="97" t="s">
        <v>278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s="65" customFormat="1" ht="58.5" customHeight="1" x14ac:dyDescent="0.25">
      <c r="A20" s="106">
        <v>1</v>
      </c>
      <c r="B20" s="96" t="s">
        <v>277</v>
      </c>
      <c r="C20" s="96" t="s">
        <v>11</v>
      </c>
      <c r="D20" s="96"/>
      <c r="E20" s="96"/>
      <c r="F20" s="96"/>
      <c r="G20" s="96"/>
      <c r="H20" s="96">
        <v>85</v>
      </c>
      <c r="I20" s="96">
        <v>86</v>
      </c>
      <c r="J20" s="96">
        <v>87</v>
      </c>
    </row>
    <row r="21" spans="1:10" s="68" customFormat="1" ht="22.5" customHeight="1" x14ac:dyDescent="0.25">
      <c r="A21" s="102" t="s">
        <v>279</v>
      </c>
      <c r="B21" s="103"/>
      <c r="C21" s="103"/>
      <c r="D21" s="103"/>
      <c r="E21" s="103"/>
      <c r="F21" s="103"/>
      <c r="G21" s="103"/>
      <c r="H21" s="103"/>
      <c r="I21" s="103"/>
      <c r="J21" s="104"/>
    </row>
    <row r="22" spans="1:10" s="31" customFormat="1" ht="91.5" customHeight="1" x14ac:dyDescent="0.25">
      <c r="A22" s="107">
        <v>1</v>
      </c>
      <c r="B22" s="107" t="s">
        <v>187</v>
      </c>
      <c r="C22" s="108" t="s">
        <v>11</v>
      </c>
      <c r="D22" s="109">
        <v>39.200000000000003</v>
      </c>
      <c r="E22" s="109">
        <v>40.01</v>
      </c>
      <c r="F22" s="109">
        <v>41.07</v>
      </c>
      <c r="G22" s="109">
        <v>41.3</v>
      </c>
      <c r="H22" s="109">
        <v>86.9</v>
      </c>
      <c r="I22" s="109">
        <v>87</v>
      </c>
      <c r="J22" s="109">
        <v>87.1</v>
      </c>
    </row>
    <row r="23" spans="1:10" s="31" customFormat="1" ht="74.25" customHeight="1" x14ac:dyDescent="0.25">
      <c r="A23" s="107">
        <v>2</v>
      </c>
      <c r="B23" s="107" t="s">
        <v>186</v>
      </c>
      <c r="C23" s="108" t="s">
        <v>11</v>
      </c>
      <c r="D23" s="109">
        <v>11</v>
      </c>
      <c r="E23" s="109">
        <v>11.03</v>
      </c>
      <c r="F23" s="109">
        <v>11.07</v>
      </c>
      <c r="G23" s="109">
        <v>11.1</v>
      </c>
      <c r="H23" s="109">
        <v>27.4</v>
      </c>
      <c r="I23" s="109">
        <v>27.42</v>
      </c>
      <c r="J23" s="109">
        <v>24.75</v>
      </c>
    </row>
    <row r="24" spans="1:10" ht="45.75" customHeight="1" x14ac:dyDescent="0.25">
      <c r="A24" s="107">
        <v>3</v>
      </c>
      <c r="B24" s="107" t="s">
        <v>280</v>
      </c>
      <c r="C24" s="108" t="s">
        <v>12</v>
      </c>
      <c r="D24" s="96">
        <v>2423</v>
      </c>
      <c r="E24" s="96">
        <v>2556</v>
      </c>
      <c r="F24" s="96">
        <v>2790</v>
      </c>
      <c r="G24" s="96">
        <v>2980</v>
      </c>
      <c r="H24" s="96">
        <v>2160</v>
      </c>
      <c r="I24" s="96">
        <v>2164</v>
      </c>
      <c r="J24" s="96">
        <v>2168</v>
      </c>
    </row>
    <row r="25" spans="1:10" ht="15.7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45" customHeight="1" x14ac:dyDescent="0.25">
      <c r="A27" s="10"/>
      <c r="B27" s="72" t="s">
        <v>281</v>
      </c>
      <c r="C27" s="72"/>
      <c r="D27" s="72"/>
      <c r="E27" s="72"/>
      <c r="F27" s="72"/>
      <c r="G27" s="72"/>
      <c r="H27" s="72"/>
      <c r="I27" s="72"/>
      <c r="J27" s="72"/>
    </row>
  </sheetData>
  <mergeCells count="13">
    <mergeCell ref="A19:J19"/>
    <mergeCell ref="A21:J21"/>
    <mergeCell ref="B27:J27"/>
    <mergeCell ref="A8:J8"/>
    <mergeCell ref="A18:J18"/>
    <mergeCell ref="A9:J9"/>
    <mergeCell ref="A13:J13"/>
    <mergeCell ref="G1:J1"/>
    <mergeCell ref="A3:J3"/>
    <mergeCell ref="A5:A6"/>
    <mergeCell ref="B5:B6"/>
    <mergeCell ref="C5:C6"/>
    <mergeCell ref="D5:J5"/>
  </mergeCells>
  <pageMargins left="0.82677165354330717" right="0.23622047244094491" top="0.55118110236220474" bottom="0.35433070866141736" header="0.11811023622047245" footer="0.11811023622047245"/>
  <pageSetup paperSize="9" scale="70" firstPageNumber="15" fitToHeight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3"/>
  <sheetViews>
    <sheetView tabSelected="1" view="pageLayout" workbookViewId="0">
      <selection activeCell="E9" sqref="E9"/>
    </sheetView>
  </sheetViews>
  <sheetFormatPr defaultRowHeight="15" x14ac:dyDescent="0.25"/>
  <cols>
    <col min="1" max="1" width="5.42578125" style="49" customWidth="1"/>
    <col min="2" max="2" width="21.5703125" style="49" customWidth="1"/>
    <col min="3" max="3" width="16.140625" style="49" customWidth="1"/>
    <col min="4" max="4" width="14.7109375" style="49" customWidth="1"/>
    <col min="5" max="5" width="14.28515625" style="49" customWidth="1"/>
    <col min="6" max="6" width="18.5703125" style="49" customWidth="1"/>
    <col min="7" max="7" width="17.42578125" style="39" customWidth="1"/>
    <col min="8" max="8" width="15" style="49" customWidth="1"/>
  </cols>
  <sheetData>
    <row r="1" spans="1:8" s="29" customFormat="1" ht="75.75" customHeight="1" x14ac:dyDescent="0.25">
      <c r="A1" s="44"/>
      <c r="B1" s="44"/>
      <c r="C1" s="44"/>
      <c r="D1" s="44"/>
      <c r="E1" s="44"/>
      <c r="F1" s="90" t="s">
        <v>298</v>
      </c>
      <c r="G1" s="90"/>
      <c r="H1" s="90"/>
    </row>
    <row r="2" spans="1:8" s="29" customFormat="1" ht="13.5" customHeight="1" x14ac:dyDescent="0.25">
      <c r="A2" s="44"/>
      <c r="B2" s="44"/>
      <c r="C2" s="44"/>
      <c r="D2" s="44"/>
      <c r="E2" s="44"/>
      <c r="F2" s="44"/>
      <c r="G2" s="40"/>
      <c r="H2" s="45"/>
    </row>
    <row r="3" spans="1:8" x14ac:dyDescent="0.25">
      <c r="A3" s="91" t="s">
        <v>253</v>
      </c>
      <c r="B3" s="92"/>
      <c r="C3" s="92"/>
      <c r="D3" s="92"/>
      <c r="E3" s="92"/>
      <c r="F3" s="92"/>
      <c r="G3" s="92"/>
      <c r="H3" s="92"/>
    </row>
    <row r="4" spans="1:8" ht="22.5" customHeight="1" x14ac:dyDescent="0.25">
      <c r="A4" s="93"/>
      <c r="B4" s="93"/>
      <c r="C4" s="93"/>
      <c r="D4" s="93"/>
      <c r="E4" s="93"/>
      <c r="F4" s="93"/>
      <c r="G4" s="93"/>
      <c r="H4" s="93"/>
    </row>
    <row r="5" spans="1:8" x14ac:dyDescent="0.25">
      <c r="A5" s="46"/>
      <c r="B5" s="46"/>
      <c r="C5" s="46"/>
      <c r="D5" s="46"/>
      <c r="E5" s="46"/>
      <c r="F5" s="46"/>
      <c r="G5" s="41"/>
      <c r="H5" s="46"/>
    </row>
    <row r="6" spans="1:8" x14ac:dyDescent="0.25">
      <c r="A6" s="245" t="s">
        <v>0</v>
      </c>
      <c r="B6" s="246" t="s">
        <v>113</v>
      </c>
      <c r="C6" s="246" t="s">
        <v>104</v>
      </c>
      <c r="D6" s="247" t="s">
        <v>17</v>
      </c>
      <c r="E6" s="247"/>
      <c r="F6" s="248" t="s">
        <v>114</v>
      </c>
      <c r="G6" s="248" t="s">
        <v>115</v>
      </c>
      <c r="H6" s="249" t="s">
        <v>119</v>
      </c>
    </row>
    <row r="7" spans="1:8" ht="102.75" customHeight="1" x14ac:dyDescent="0.25">
      <c r="A7" s="245"/>
      <c r="B7" s="246"/>
      <c r="C7" s="246"/>
      <c r="D7" s="250" t="s">
        <v>116</v>
      </c>
      <c r="E7" s="250" t="s">
        <v>117</v>
      </c>
      <c r="F7" s="248"/>
      <c r="G7" s="248"/>
      <c r="H7" s="251"/>
    </row>
    <row r="8" spans="1:8" x14ac:dyDescent="0.25">
      <c r="A8" s="252">
        <v>1</v>
      </c>
      <c r="B8" s="252">
        <v>2</v>
      </c>
      <c r="C8" s="252">
        <v>3</v>
      </c>
      <c r="D8" s="252">
        <v>4</v>
      </c>
      <c r="E8" s="252">
        <v>5</v>
      </c>
      <c r="F8" s="252">
        <v>6</v>
      </c>
      <c r="G8" s="253">
        <v>7</v>
      </c>
      <c r="H8" s="252">
        <v>8</v>
      </c>
    </row>
    <row r="9" spans="1:8" ht="196.5" customHeight="1" x14ac:dyDescent="0.25">
      <c r="A9" s="252">
        <v>1</v>
      </c>
      <c r="B9" s="254" t="s">
        <v>249</v>
      </c>
      <c r="C9" s="253" t="s">
        <v>21</v>
      </c>
      <c r="D9" s="252" t="s">
        <v>22</v>
      </c>
      <c r="E9" s="252" t="s">
        <v>23</v>
      </c>
      <c r="F9" s="255" t="s">
        <v>245</v>
      </c>
      <c r="G9" s="256" t="s">
        <v>227</v>
      </c>
      <c r="H9" s="257">
        <f>п.6!H7+п.6!I7+п.6!J7+п.6!K7+п.6!L7</f>
        <v>230031.55633000002</v>
      </c>
    </row>
    <row r="10" spans="1:8" ht="93" customHeight="1" x14ac:dyDescent="0.25">
      <c r="A10" s="252">
        <v>2</v>
      </c>
      <c r="B10" s="254" t="s">
        <v>152</v>
      </c>
      <c r="C10" s="258" t="s">
        <v>21</v>
      </c>
      <c r="D10" s="259" t="s">
        <v>22</v>
      </c>
      <c r="E10" s="259" t="s">
        <v>23</v>
      </c>
      <c r="F10" s="258" t="s">
        <v>246</v>
      </c>
      <c r="G10" s="256" t="s">
        <v>226</v>
      </c>
      <c r="H10" s="257">
        <f>п.6!H10+п.6!I10+п.6!J10+п.6!K10+п.6!L10</f>
        <v>207004.71737000003</v>
      </c>
    </row>
    <row r="11" spans="1:8" ht="119.25" customHeight="1" x14ac:dyDescent="0.25">
      <c r="A11" s="252">
        <v>3</v>
      </c>
      <c r="B11" s="254" t="s">
        <v>120</v>
      </c>
      <c r="C11" s="260"/>
      <c r="D11" s="259" t="s">
        <v>22</v>
      </c>
      <c r="E11" s="259" t="s">
        <v>23</v>
      </c>
      <c r="F11" s="260"/>
      <c r="G11" s="261" t="s">
        <v>228</v>
      </c>
      <c r="H11" s="257">
        <f>п.6!H12+п.6!I12+п.6!J12+п.6!K12+п.6!L12</f>
        <v>202320.40000000002</v>
      </c>
    </row>
    <row r="12" spans="1:8" ht="74.25" customHeight="1" x14ac:dyDescent="0.25">
      <c r="A12" s="252">
        <v>4</v>
      </c>
      <c r="B12" s="254" t="s">
        <v>121</v>
      </c>
      <c r="C12" s="260"/>
      <c r="D12" s="259" t="s">
        <v>22</v>
      </c>
      <c r="E12" s="259" t="s">
        <v>23</v>
      </c>
      <c r="F12" s="260"/>
      <c r="G12" s="261" t="s">
        <v>228</v>
      </c>
      <c r="H12" s="257">
        <f>п.6!H13+п.6!I13+п.6!J13+п.6!K13+п.6!L13</f>
        <v>220</v>
      </c>
    </row>
    <row r="13" spans="1:8" ht="153.75" customHeight="1" x14ac:dyDescent="0.25">
      <c r="A13" s="252">
        <v>5</v>
      </c>
      <c r="B13" s="254" t="s">
        <v>155</v>
      </c>
      <c r="C13" s="260"/>
      <c r="D13" s="259" t="s">
        <v>22</v>
      </c>
      <c r="E13" s="259" t="s">
        <v>23</v>
      </c>
      <c r="F13" s="260"/>
      <c r="G13" s="261" t="s">
        <v>228</v>
      </c>
      <c r="H13" s="257">
        <f>п.6!H14+п.6!I14+п.6!J14+п.6!K14+п.6!L14</f>
        <v>221.5</v>
      </c>
    </row>
    <row r="14" spans="1:8" ht="192" customHeight="1" x14ac:dyDescent="0.25">
      <c r="A14" s="252">
        <v>6</v>
      </c>
      <c r="B14" s="254" t="s">
        <v>201</v>
      </c>
      <c r="C14" s="260"/>
      <c r="D14" s="259" t="s">
        <v>22</v>
      </c>
      <c r="E14" s="259" t="s">
        <v>23</v>
      </c>
      <c r="F14" s="260"/>
      <c r="G14" s="261" t="s">
        <v>228</v>
      </c>
      <c r="H14" s="257">
        <f>п.6!H15+п.6!I15+п.6!J15+п.6!K15+п.6!L15</f>
        <v>36.599999999999994</v>
      </c>
    </row>
    <row r="15" spans="1:8" ht="51.75" customHeight="1" x14ac:dyDescent="0.25">
      <c r="A15" s="252">
        <v>7</v>
      </c>
      <c r="B15" s="254" t="s">
        <v>243</v>
      </c>
      <c r="C15" s="260"/>
      <c r="D15" s="262" t="s">
        <v>22</v>
      </c>
      <c r="E15" s="262" t="s">
        <v>23</v>
      </c>
      <c r="F15" s="260"/>
      <c r="G15" s="261" t="s">
        <v>228</v>
      </c>
      <c r="H15" s="257">
        <f>п.6!H16+п.6!I16+п.6!J16+п.6!K16+п.6!L16</f>
        <v>271.26600000000002</v>
      </c>
    </row>
    <row r="16" spans="1:8" ht="77.25" customHeight="1" x14ac:dyDescent="0.25">
      <c r="A16" s="252">
        <v>8</v>
      </c>
      <c r="B16" s="254" t="s">
        <v>244</v>
      </c>
      <c r="C16" s="260"/>
      <c r="D16" s="263" t="s">
        <v>22</v>
      </c>
      <c r="E16" s="263" t="s">
        <v>23</v>
      </c>
      <c r="F16" s="260"/>
      <c r="G16" s="261" t="s">
        <v>228</v>
      </c>
      <c r="H16" s="257">
        <f>п.6!H17+п.6!I17+п.6!J17+п.6!K17+п.6!L17</f>
        <v>684.95137</v>
      </c>
    </row>
    <row r="17" spans="1:8" s="51" customFormat="1" ht="50.25" customHeight="1" x14ac:dyDescent="0.25">
      <c r="A17" s="207" t="s">
        <v>126</v>
      </c>
      <c r="B17" s="184" t="s">
        <v>258</v>
      </c>
      <c r="C17" s="260"/>
      <c r="D17" s="263" t="s">
        <v>261</v>
      </c>
      <c r="E17" s="263" t="s">
        <v>23</v>
      </c>
      <c r="F17" s="260"/>
      <c r="G17" s="199" t="s">
        <v>262</v>
      </c>
      <c r="H17" s="257">
        <f>п.6!H18+п.6!I18+п.6!J18+п.6!K18+п.6!L18</f>
        <v>0</v>
      </c>
    </row>
    <row r="18" spans="1:8" s="51" customFormat="1" ht="108" customHeight="1" x14ac:dyDescent="0.25">
      <c r="A18" s="207" t="s">
        <v>127</v>
      </c>
      <c r="B18" s="184" t="s">
        <v>259</v>
      </c>
      <c r="C18" s="260"/>
      <c r="D18" s="263" t="s">
        <v>261</v>
      </c>
      <c r="E18" s="263" t="s">
        <v>23</v>
      </c>
      <c r="F18" s="260"/>
      <c r="G18" s="199" t="s">
        <v>262</v>
      </c>
      <c r="H18" s="257">
        <f>п.6!H19+п.6!I19+п.6!J19+п.6!K19+п.6!L19</f>
        <v>250</v>
      </c>
    </row>
    <row r="19" spans="1:8" s="51" customFormat="1" ht="63" customHeight="1" x14ac:dyDescent="0.25">
      <c r="A19" s="207" t="s">
        <v>133</v>
      </c>
      <c r="B19" s="184" t="s">
        <v>260</v>
      </c>
      <c r="C19" s="264"/>
      <c r="D19" s="263" t="s">
        <v>261</v>
      </c>
      <c r="E19" s="263" t="s">
        <v>23</v>
      </c>
      <c r="F19" s="264"/>
      <c r="G19" s="199" t="s">
        <v>262</v>
      </c>
      <c r="H19" s="257">
        <f>п.6!H20+п.6!I20+п.6!J20+п.6!K20+п.6!L20</f>
        <v>3000</v>
      </c>
    </row>
    <row r="20" spans="1:8" ht="19.5" customHeight="1" x14ac:dyDescent="0.25">
      <c r="A20" s="265" t="s">
        <v>26</v>
      </c>
      <c r="B20" s="266"/>
      <c r="C20" s="266"/>
      <c r="D20" s="266"/>
      <c r="E20" s="266"/>
      <c r="F20" s="266"/>
      <c r="G20" s="266"/>
      <c r="H20" s="267"/>
    </row>
    <row r="21" spans="1:8" ht="109.5" customHeight="1" x14ac:dyDescent="0.25">
      <c r="A21" s="252">
        <v>12</v>
      </c>
      <c r="B21" s="254" t="s">
        <v>128</v>
      </c>
      <c r="C21" s="258" t="s">
        <v>184</v>
      </c>
      <c r="D21" s="263" t="s">
        <v>22</v>
      </c>
      <c r="E21" s="263" t="s">
        <v>23</v>
      </c>
      <c r="F21" s="268" t="s">
        <v>247</v>
      </c>
      <c r="G21" s="256" t="s">
        <v>229</v>
      </c>
      <c r="H21" s="257">
        <f>п.6!H22+п.6!I22+п.6!J22+п.6!K22+п.6!L22</f>
        <v>18509.488959999999</v>
      </c>
    </row>
    <row r="22" spans="1:8" ht="42.75" customHeight="1" x14ac:dyDescent="0.25">
      <c r="A22" s="252">
        <v>13</v>
      </c>
      <c r="B22" s="254" t="s">
        <v>154</v>
      </c>
      <c r="C22" s="269"/>
      <c r="D22" s="263" t="s">
        <v>22</v>
      </c>
      <c r="E22" s="263" t="s">
        <v>23</v>
      </c>
      <c r="F22" s="269"/>
      <c r="G22" s="261" t="s">
        <v>230</v>
      </c>
      <c r="H22" s="257">
        <f>п.6!H25+п.6!I25+п.6!J25+п.6!K25+п.6!L25</f>
        <v>7990.1912300000004</v>
      </c>
    </row>
    <row r="23" spans="1:8" ht="91.5" customHeight="1" x14ac:dyDescent="0.25">
      <c r="A23" s="252">
        <v>14</v>
      </c>
      <c r="B23" s="254" t="s">
        <v>161</v>
      </c>
      <c r="C23" s="269"/>
      <c r="D23" s="263" t="s">
        <v>22</v>
      </c>
      <c r="E23" s="263" t="s">
        <v>22</v>
      </c>
      <c r="F23" s="269"/>
      <c r="G23" s="261" t="s">
        <v>231</v>
      </c>
      <c r="H23" s="257">
        <f>п.6!H26+п.6!I26+п.6!J26+п.6!K26+п.6!L26</f>
        <v>1716.9566</v>
      </c>
    </row>
    <row r="24" spans="1:8" ht="76.5" customHeight="1" x14ac:dyDescent="0.25">
      <c r="A24" s="252">
        <v>15</v>
      </c>
      <c r="B24" s="254" t="s">
        <v>208</v>
      </c>
      <c r="C24" s="269"/>
      <c r="D24" s="263" t="s">
        <v>22</v>
      </c>
      <c r="E24" s="263" t="s">
        <v>23</v>
      </c>
      <c r="F24" s="270"/>
      <c r="G24" s="261" t="s">
        <v>232</v>
      </c>
      <c r="H24" s="257">
        <f>п.6!H27+п.6!I27+п.6!J27+п.6!K27+п.6!L27</f>
        <v>6273.2346299999999</v>
      </c>
    </row>
    <row r="25" spans="1:8" ht="61.5" customHeight="1" x14ac:dyDescent="0.25">
      <c r="A25" s="252">
        <f>A24+1</f>
        <v>16</v>
      </c>
      <c r="B25" s="254" t="s">
        <v>195</v>
      </c>
      <c r="C25" s="269"/>
      <c r="D25" s="263" t="s">
        <v>22</v>
      </c>
      <c r="E25" s="263" t="s">
        <v>23</v>
      </c>
      <c r="F25" s="270"/>
      <c r="G25" s="261" t="s">
        <v>234</v>
      </c>
      <c r="H25" s="257">
        <f>п.6!H28+п.6!I28+п.6!J28+п.6!K28+п.6!L28</f>
        <v>6159.7340000000004</v>
      </c>
    </row>
    <row r="26" spans="1:8" ht="95.25" customHeight="1" x14ac:dyDescent="0.25">
      <c r="A26" s="252">
        <f t="shared" ref="A26:A40" si="0">A25+1</f>
        <v>17</v>
      </c>
      <c r="B26" s="254" t="s">
        <v>163</v>
      </c>
      <c r="C26" s="269"/>
      <c r="D26" s="263" t="s">
        <v>22</v>
      </c>
      <c r="E26" s="263" t="s">
        <v>22</v>
      </c>
      <c r="F26" s="270"/>
      <c r="G26" s="261" t="s">
        <v>233</v>
      </c>
      <c r="H26" s="257">
        <f>п.6!H29+п.6!I29+п.6!J29+п.6!K29+п.6!L29</f>
        <v>0</v>
      </c>
    </row>
    <row r="27" spans="1:8" ht="60.75" customHeight="1" x14ac:dyDescent="0.25">
      <c r="A27" s="252">
        <f t="shared" si="0"/>
        <v>18</v>
      </c>
      <c r="B27" s="254" t="s">
        <v>210</v>
      </c>
      <c r="C27" s="269"/>
      <c r="D27" s="263" t="s">
        <v>22</v>
      </c>
      <c r="E27" s="263" t="s">
        <v>23</v>
      </c>
      <c r="F27" s="270"/>
      <c r="G27" s="261" t="s">
        <v>235</v>
      </c>
      <c r="H27" s="257">
        <f>п.6!H30+п.6!I30+п.6!J30+п.6!K30+п.6!L30</f>
        <v>6159.7340000000004</v>
      </c>
    </row>
    <row r="28" spans="1:8" ht="43.5" customHeight="1" x14ac:dyDescent="0.25">
      <c r="A28" s="252">
        <f t="shared" si="0"/>
        <v>19</v>
      </c>
      <c r="B28" s="254" t="s">
        <v>194</v>
      </c>
      <c r="C28" s="269"/>
      <c r="D28" s="263" t="s">
        <v>22</v>
      </c>
      <c r="E28" s="263" t="s">
        <v>23</v>
      </c>
      <c r="F28" s="270"/>
      <c r="G28" s="271"/>
      <c r="H28" s="257">
        <f>п.6!H31+п.6!I31+п.6!J31+п.6!K31+п.6!L31</f>
        <v>0</v>
      </c>
    </row>
    <row r="29" spans="1:8" ht="93.75" customHeight="1" x14ac:dyDescent="0.25">
      <c r="A29" s="252">
        <f>A28+1</f>
        <v>20</v>
      </c>
      <c r="B29" s="254" t="s">
        <v>130</v>
      </c>
      <c r="C29" s="269"/>
      <c r="D29" s="262" t="s">
        <v>22</v>
      </c>
      <c r="E29" s="262" t="s">
        <v>23</v>
      </c>
      <c r="F29" s="270"/>
      <c r="G29" s="261" t="s">
        <v>237</v>
      </c>
      <c r="H29" s="257">
        <f>п.6!H32+п.6!I32+п.6!J32+п.6!K32+п.6!L32</f>
        <v>482.65</v>
      </c>
    </row>
    <row r="30" spans="1:8" ht="105.75" customHeight="1" x14ac:dyDescent="0.25">
      <c r="A30" s="252">
        <f t="shared" si="0"/>
        <v>21</v>
      </c>
      <c r="B30" s="254" t="s">
        <v>131</v>
      </c>
      <c r="C30" s="269"/>
      <c r="D30" s="263" t="s">
        <v>22</v>
      </c>
      <c r="E30" s="263" t="s">
        <v>23</v>
      </c>
      <c r="F30" s="270"/>
      <c r="G30" s="261" t="s">
        <v>237</v>
      </c>
      <c r="H30" s="257">
        <f>п.6!H33+п.6!I33+п.6!J33+п.6!K33+п.6!L33</f>
        <v>0</v>
      </c>
    </row>
    <row r="31" spans="1:8" ht="62.25" customHeight="1" x14ac:dyDescent="0.25">
      <c r="A31" s="252">
        <f t="shared" si="0"/>
        <v>22</v>
      </c>
      <c r="B31" s="254" t="s">
        <v>132</v>
      </c>
      <c r="C31" s="269"/>
      <c r="D31" s="263" t="s">
        <v>22</v>
      </c>
      <c r="E31" s="263" t="s">
        <v>22</v>
      </c>
      <c r="F31" s="270"/>
      <c r="G31" s="261" t="s">
        <v>238</v>
      </c>
      <c r="H31" s="257">
        <f>п.6!H34+п.6!I34+п.6!J34+п.6!K34+п.6!L34</f>
        <v>1712</v>
      </c>
    </row>
    <row r="32" spans="1:8" ht="107.25" customHeight="1" x14ac:dyDescent="0.25">
      <c r="A32" s="252">
        <f t="shared" si="0"/>
        <v>23</v>
      </c>
      <c r="B32" s="254" t="s">
        <v>282</v>
      </c>
      <c r="C32" s="269"/>
      <c r="D32" s="263" t="s">
        <v>22</v>
      </c>
      <c r="E32" s="263" t="s">
        <v>23</v>
      </c>
      <c r="F32" s="270"/>
      <c r="G32" s="261" t="s">
        <v>237</v>
      </c>
      <c r="H32" s="257">
        <f>п.6!H35+п.6!I35+п.6!J35+п.6!K35+п.6!L35</f>
        <v>846.23699999999997</v>
      </c>
    </row>
    <row r="33" spans="1:8" ht="76.5" customHeight="1" x14ac:dyDescent="0.25">
      <c r="A33" s="252">
        <f t="shared" si="0"/>
        <v>24</v>
      </c>
      <c r="B33" s="254" t="s">
        <v>168</v>
      </c>
      <c r="C33" s="269"/>
      <c r="D33" s="263" t="s">
        <v>22</v>
      </c>
      <c r="E33" s="263" t="s">
        <v>22</v>
      </c>
      <c r="F33" s="270"/>
      <c r="G33" s="261" t="s">
        <v>239</v>
      </c>
      <c r="H33" s="257">
        <f>п.6!H36+п.6!I36+п.6!J36+п.6!K36+п.6!L36</f>
        <v>126.30839999999999</v>
      </c>
    </row>
    <row r="34" spans="1:8" ht="76.5" customHeight="1" x14ac:dyDescent="0.25">
      <c r="A34" s="252">
        <f t="shared" si="0"/>
        <v>25</v>
      </c>
      <c r="B34" s="254" t="s">
        <v>189</v>
      </c>
      <c r="C34" s="272"/>
      <c r="D34" s="263" t="s">
        <v>22</v>
      </c>
      <c r="E34" s="263" t="s">
        <v>23</v>
      </c>
      <c r="F34" s="270"/>
      <c r="G34" s="261" t="s">
        <v>240</v>
      </c>
      <c r="H34" s="257">
        <f>п.6!H37+п.6!I37+п.6!J37+п.6!K37+п.6!L37</f>
        <v>1192.36833</v>
      </c>
    </row>
    <row r="35" spans="1:8" ht="50.25" customHeight="1" x14ac:dyDescent="0.25">
      <c r="A35" s="252">
        <f t="shared" si="0"/>
        <v>26</v>
      </c>
      <c r="B35" s="254" t="s">
        <v>283</v>
      </c>
      <c r="C35" s="258" t="s">
        <v>21</v>
      </c>
      <c r="D35" s="263" t="s">
        <v>22</v>
      </c>
      <c r="E35" s="263" t="s">
        <v>23</v>
      </c>
      <c r="F35" s="137" t="s">
        <v>248</v>
      </c>
      <c r="G35" s="261" t="s">
        <v>241</v>
      </c>
      <c r="H35" s="257">
        <f>п.6!H38+п.6!I38+п.6!J38+п.6!K38+п.6!L38</f>
        <v>4277.3500000000004</v>
      </c>
    </row>
    <row r="36" spans="1:8" ht="121.5" customHeight="1" x14ac:dyDescent="0.25">
      <c r="A36" s="252">
        <f t="shared" si="0"/>
        <v>27</v>
      </c>
      <c r="B36" s="254" t="s">
        <v>140</v>
      </c>
      <c r="C36" s="133"/>
      <c r="D36" s="263" t="s">
        <v>22</v>
      </c>
      <c r="E36" s="263" t="s">
        <v>23</v>
      </c>
      <c r="F36" s="133"/>
      <c r="G36" s="261" t="s">
        <v>242</v>
      </c>
      <c r="H36" s="257">
        <f>п.6!H39+п.6!I39+п.6!J39+п.6!K39+п.6!L39</f>
        <v>1927.8025</v>
      </c>
    </row>
    <row r="37" spans="1:8" ht="167.25" customHeight="1" x14ac:dyDescent="0.25">
      <c r="A37" s="252">
        <f t="shared" si="0"/>
        <v>28</v>
      </c>
      <c r="B37" s="254" t="s">
        <v>151</v>
      </c>
      <c r="C37" s="133"/>
      <c r="D37" s="263" t="s">
        <v>22</v>
      </c>
      <c r="E37" s="263" t="s">
        <v>23</v>
      </c>
      <c r="F37" s="269"/>
      <c r="G37" s="261" t="s">
        <v>242</v>
      </c>
      <c r="H37" s="257">
        <f>п.6!H40+п.6!I40+п.6!J40+п.6!K40+п.6!L40</f>
        <v>2349.5475000000001</v>
      </c>
    </row>
    <row r="38" spans="1:8" ht="150.75" customHeight="1" x14ac:dyDescent="0.25">
      <c r="A38" s="252">
        <f t="shared" si="0"/>
        <v>29</v>
      </c>
      <c r="B38" s="254" t="s">
        <v>141</v>
      </c>
      <c r="C38" s="210"/>
      <c r="D38" s="263" t="s">
        <v>22</v>
      </c>
      <c r="E38" s="263" t="s">
        <v>23</v>
      </c>
      <c r="F38" s="272"/>
      <c r="G38" s="261" t="s">
        <v>242</v>
      </c>
      <c r="H38" s="257">
        <f>п.6!H41+п.6!I41+п.6!J41+п.6!K41+п.6!L41</f>
        <v>0</v>
      </c>
    </row>
    <row r="39" spans="1:8" ht="49.5" customHeight="1" x14ac:dyDescent="0.25">
      <c r="A39" s="252">
        <f t="shared" si="0"/>
        <v>30</v>
      </c>
      <c r="B39" s="254" t="s">
        <v>285</v>
      </c>
      <c r="C39" s="258" t="s">
        <v>21</v>
      </c>
      <c r="D39" s="263" t="s">
        <v>236</v>
      </c>
      <c r="E39" s="263" t="s">
        <v>23</v>
      </c>
      <c r="F39" s="134" t="s">
        <v>47</v>
      </c>
      <c r="G39" s="261" t="s">
        <v>242</v>
      </c>
      <c r="H39" s="257">
        <f>п.6!H42+п.6!I42+п.6!J42+п.6!K42+п.6!L42</f>
        <v>240</v>
      </c>
    </row>
    <row r="40" spans="1:8" ht="150.75" customHeight="1" x14ac:dyDescent="0.25">
      <c r="A40" s="252">
        <f t="shared" si="0"/>
        <v>31</v>
      </c>
      <c r="B40" s="254" t="s">
        <v>185</v>
      </c>
      <c r="C40" s="210"/>
      <c r="D40" s="262" t="s">
        <v>236</v>
      </c>
      <c r="E40" s="262" t="s">
        <v>23</v>
      </c>
      <c r="F40" s="138"/>
      <c r="G40" s="261" t="s">
        <v>242</v>
      </c>
      <c r="H40" s="257">
        <f>п.6!H43+п.6!I43+п.6!J43+п.6!K43+п.6!L43</f>
        <v>240</v>
      </c>
    </row>
    <row r="41" spans="1:8" x14ac:dyDescent="0.25">
      <c r="A41" s="47"/>
      <c r="B41" s="47"/>
      <c r="C41" s="47"/>
      <c r="D41" s="47"/>
      <c r="E41" s="47"/>
      <c r="F41" s="47"/>
      <c r="G41" s="42"/>
      <c r="H41"/>
    </row>
    <row r="42" spans="1:8" x14ac:dyDescent="0.25">
      <c r="A42" s="47"/>
      <c r="B42" s="47"/>
      <c r="C42" s="47"/>
      <c r="D42" s="47"/>
      <c r="E42" s="47"/>
      <c r="F42" s="47"/>
      <c r="G42" s="42"/>
      <c r="H42"/>
    </row>
    <row r="43" spans="1:8" x14ac:dyDescent="0.25">
      <c r="A43" s="48"/>
      <c r="B43" s="48"/>
      <c r="C43" s="48"/>
      <c r="D43" s="48"/>
      <c r="E43" s="48"/>
      <c r="F43" s="48"/>
      <c r="G43" s="43"/>
      <c r="H43"/>
    </row>
    <row r="44" spans="1:8" s="38" customFormat="1" x14ac:dyDescent="0.25">
      <c r="A44" s="48"/>
      <c r="B44" s="48"/>
      <c r="C44" s="48"/>
      <c r="D44" s="48"/>
      <c r="E44" s="48"/>
      <c r="F44" s="48"/>
      <c r="G44" s="43"/>
    </row>
    <row r="45" spans="1:8" x14ac:dyDescent="0.25">
      <c r="H45"/>
    </row>
    <row r="46" spans="1:8" x14ac:dyDescent="0.25">
      <c r="H46"/>
    </row>
    <row r="47" spans="1:8" x14ac:dyDescent="0.25">
      <c r="H47"/>
    </row>
    <row r="48" spans="1:8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</sheetData>
  <mergeCells count="18">
    <mergeCell ref="A20:H20"/>
    <mergeCell ref="C35:C38"/>
    <mergeCell ref="C39:C40"/>
    <mergeCell ref="C21:C34"/>
    <mergeCell ref="F6:F7"/>
    <mergeCell ref="F21:F23"/>
    <mergeCell ref="F39:F40"/>
    <mergeCell ref="F35:F38"/>
    <mergeCell ref="C10:C19"/>
    <mergeCell ref="F10:F19"/>
    <mergeCell ref="G6:G7"/>
    <mergeCell ref="H6:H7"/>
    <mergeCell ref="A3:H4"/>
    <mergeCell ref="A6:A7"/>
    <mergeCell ref="B6:B7"/>
    <mergeCell ref="C6:C7"/>
    <mergeCell ref="D6:E6"/>
    <mergeCell ref="F1:H1"/>
  </mergeCells>
  <pageMargins left="0.62992125984251968" right="0.1484375" top="0.43307086614173229" bottom="0.55118110236220474" header="0.11811023622047245" footer="0.11811023622047245"/>
  <pageSetup paperSize="9" scale="75" firstPageNumber="5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Layout" zoomScaleNormal="70" workbookViewId="0">
      <selection activeCell="B26" sqref="B26"/>
    </sheetView>
  </sheetViews>
  <sheetFormatPr defaultRowHeight="15" x14ac:dyDescent="0.25"/>
  <cols>
    <col min="1" max="1" width="4.42578125" style="1" customWidth="1"/>
    <col min="2" max="2" width="21.85546875" style="1" customWidth="1"/>
    <col min="3" max="3" width="18.28515625" style="1" customWidth="1"/>
    <col min="4" max="4" width="15.28515625" style="1" customWidth="1"/>
    <col min="5" max="5" width="14.42578125" style="1" customWidth="1"/>
    <col min="6" max="6" width="21.140625" style="1" customWidth="1"/>
    <col min="7" max="7" width="21.7109375" style="1" customWidth="1"/>
    <col min="8" max="8" width="20.7109375" style="1" customWidth="1"/>
    <col min="9" max="9" width="27.5703125" style="1" customWidth="1"/>
    <col min="10" max="16384" width="9.140625" style="1"/>
  </cols>
  <sheetData>
    <row r="1" spans="1:8" ht="90" customHeight="1" x14ac:dyDescent="0.25">
      <c r="A1" s="4"/>
      <c r="B1" s="4"/>
      <c r="C1" s="4"/>
      <c r="D1" s="4"/>
      <c r="E1" s="4"/>
      <c r="F1" s="4"/>
      <c r="G1" s="70" t="s">
        <v>288</v>
      </c>
      <c r="H1" s="70"/>
    </row>
    <row r="2" spans="1:8" ht="10.5" customHeight="1" x14ac:dyDescent="0.25">
      <c r="A2" s="4"/>
      <c r="B2" s="4"/>
      <c r="C2" s="4"/>
      <c r="D2" s="4"/>
      <c r="E2" s="4"/>
      <c r="F2" s="4"/>
      <c r="G2" s="3"/>
      <c r="H2" s="3"/>
    </row>
    <row r="3" spans="1:8" ht="38.25" customHeight="1" x14ac:dyDescent="0.25">
      <c r="A3" s="71" t="s">
        <v>254</v>
      </c>
      <c r="B3" s="71"/>
      <c r="C3" s="71"/>
      <c r="D3" s="71"/>
      <c r="E3" s="71"/>
      <c r="F3" s="71"/>
      <c r="G3" s="71"/>
      <c r="H3" s="71"/>
    </row>
    <row r="4" spans="1:8" ht="12" customHeight="1" x14ac:dyDescent="0.25">
      <c r="A4" s="4"/>
      <c r="B4" s="4"/>
      <c r="C4" s="4"/>
      <c r="D4" s="4"/>
      <c r="E4" s="4"/>
      <c r="F4" s="4"/>
      <c r="G4" s="4"/>
      <c r="H4" s="4"/>
    </row>
    <row r="5" spans="1:8" ht="21" customHeight="1" x14ac:dyDescent="0.25">
      <c r="A5" s="110" t="s">
        <v>0</v>
      </c>
      <c r="B5" s="111" t="s">
        <v>15</v>
      </c>
      <c r="C5" s="111" t="s">
        <v>16</v>
      </c>
      <c r="D5" s="111" t="s">
        <v>17</v>
      </c>
      <c r="E5" s="111"/>
      <c r="F5" s="111"/>
      <c r="G5" s="111"/>
      <c r="H5" s="111"/>
    </row>
    <row r="6" spans="1:8" ht="115.5" customHeight="1" x14ac:dyDescent="0.25">
      <c r="A6" s="110"/>
      <c r="B6" s="111"/>
      <c r="C6" s="111"/>
      <c r="D6" s="112" t="s">
        <v>27</v>
      </c>
      <c r="E6" s="112" t="s">
        <v>28</v>
      </c>
      <c r="F6" s="112" t="s">
        <v>18</v>
      </c>
      <c r="G6" s="112" t="s">
        <v>19</v>
      </c>
      <c r="H6" s="112" t="s">
        <v>20</v>
      </c>
    </row>
    <row r="7" spans="1:8" x14ac:dyDescent="0.2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113">
        <v>6</v>
      </c>
      <c r="G7" s="113">
        <v>7</v>
      </c>
      <c r="H7" s="113">
        <v>8</v>
      </c>
    </row>
    <row r="8" spans="1:8" ht="20.25" customHeight="1" x14ac:dyDescent="0.25">
      <c r="A8" s="110" t="s">
        <v>14</v>
      </c>
      <c r="B8" s="110"/>
      <c r="C8" s="110"/>
      <c r="D8" s="110"/>
      <c r="E8" s="110"/>
      <c r="F8" s="110"/>
      <c r="G8" s="110"/>
      <c r="H8" s="110"/>
    </row>
    <row r="9" spans="1:8" ht="120" customHeight="1" x14ac:dyDescent="0.25">
      <c r="A9" s="114"/>
      <c r="B9" s="58" t="s">
        <v>120</v>
      </c>
      <c r="C9" s="115" t="s">
        <v>21</v>
      </c>
      <c r="D9" s="113" t="s">
        <v>22</v>
      </c>
      <c r="E9" s="113" t="s">
        <v>23</v>
      </c>
      <c r="F9" s="112" t="s">
        <v>159</v>
      </c>
      <c r="G9" s="112" t="s">
        <v>160</v>
      </c>
      <c r="H9" s="112" t="s">
        <v>29</v>
      </c>
    </row>
    <row r="10" spans="1:8" ht="136.5" customHeight="1" x14ac:dyDescent="0.25">
      <c r="A10" s="114"/>
      <c r="B10" s="58" t="s">
        <v>121</v>
      </c>
      <c r="C10" s="116"/>
      <c r="D10" s="113" t="s">
        <v>22</v>
      </c>
      <c r="E10" s="113" t="s">
        <v>23</v>
      </c>
      <c r="F10" s="112" t="s">
        <v>30</v>
      </c>
      <c r="G10" s="112" t="s">
        <v>31</v>
      </c>
      <c r="H10" s="112" t="s">
        <v>32</v>
      </c>
    </row>
    <row r="11" spans="1:8" ht="192" customHeight="1" x14ac:dyDescent="0.25">
      <c r="A11" s="114"/>
      <c r="B11" s="58" t="s">
        <v>148</v>
      </c>
      <c r="C11" s="116"/>
      <c r="D11" s="113" t="s">
        <v>22</v>
      </c>
      <c r="E11" s="113" t="s">
        <v>23</v>
      </c>
      <c r="F11" s="112" t="s">
        <v>33</v>
      </c>
      <c r="G11" s="112" t="s">
        <v>34</v>
      </c>
      <c r="H11" s="112" t="s">
        <v>35</v>
      </c>
    </row>
    <row r="12" spans="1:8" ht="204.75" customHeight="1" x14ac:dyDescent="0.25">
      <c r="A12" s="117"/>
      <c r="B12" s="58" t="s">
        <v>201</v>
      </c>
      <c r="C12" s="116"/>
      <c r="D12" s="113" t="s">
        <v>22</v>
      </c>
      <c r="E12" s="113" t="s">
        <v>23</v>
      </c>
      <c r="F12" s="112" t="s">
        <v>36</v>
      </c>
      <c r="G12" s="112" t="s">
        <v>37</v>
      </c>
      <c r="H12" s="112" t="s">
        <v>38</v>
      </c>
    </row>
    <row r="13" spans="1:8" ht="135" customHeight="1" x14ac:dyDescent="0.25">
      <c r="A13" s="117"/>
      <c r="B13" s="58" t="s">
        <v>243</v>
      </c>
      <c r="C13" s="116"/>
      <c r="D13" s="113" t="s">
        <v>22</v>
      </c>
      <c r="E13" s="113" t="s">
        <v>23</v>
      </c>
      <c r="F13" s="112" t="s">
        <v>39</v>
      </c>
      <c r="G13" s="112" t="s">
        <v>40</v>
      </c>
      <c r="H13" s="112" t="s">
        <v>41</v>
      </c>
    </row>
    <row r="14" spans="1:8" ht="253.5" customHeight="1" x14ac:dyDescent="0.25">
      <c r="A14" s="118"/>
      <c r="B14" s="119" t="s">
        <v>244</v>
      </c>
      <c r="C14" s="116"/>
      <c r="D14" s="120" t="s">
        <v>22</v>
      </c>
      <c r="E14" s="120" t="s">
        <v>23</v>
      </c>
      <c r="F14" s="121" t="s">
        <v>42</v>
      </c>
      <c r="G14" s="121" t="s">
        <v>25</v>
      </c>
      <c r="H14" s="122" t="s">
        <v>43</v>
      </c>
    </row>
    <row r="15" spans="1:8" s="56" customFormat="1" ht="136.5" customHeight="1" x14ac:dyDescent="0.25">
      <c r="A15" s="114"/>
      <c r="B15" s="123" t="s">
        <v>266</v>
      </c>
      <c r="C15" s="116"/>
      <c r="D15" s="112" t="s">
        <v>261</v>
      </c>
      <c r="E15" s="112" t="s">
        <v>23</v>
      </c>
      <c r="F15" s="57" t="s">
        <v>269</v>
      </c>
      <c r="G15" s="58" t="s">
        <v>276</v>
      </c>
      <c r="H15" s="58" t="s">
        <v>275</v>
      </c>
    </row>
    <row r="16" spans="1:8" s="56" customFormat="1" ht="138" customHeight="1" x14ac:dyDescent="0.25">
      <c r="A16" s="114"/>
      <c r="B16" s="123" t="s">
        <v>267</v>
      </c>
      <c r="C16" s="116"/>
      <c r="D16" s="112" t="s">
        <v>261</v>
      </c>
      <c r="E16" s="112" t="s">
        <v>23</v>
      </c>
      <c r="F16" s="59" t="s">
        <v>270</v>
      </c>
      <c r="G16" s="40" t="s">
        <v>274</v>
      </c>
      <c r="H16" s="58" t="s">
        <v>275</v>
      </c>
    </row>
    <row r="17" spans="1:8" s="56" customFormat="1" ht="148.5" customHeight="1" x14ac:dyDescent="0.25">
      <c r="A17" s="114"/>
      <c r="B17" s="124" t="s">
        <v>268</v>
      </c>
      <c r="C17" s="125"/>
      <c r="D17" s="112" t="s">
        <v>261</v>
      </c>
      <c r="E17" s="112" t="s">
        <v>23</v>
      </c>
      <c r="F17" s="58" t="s">
        <v>271</v>
      </c>
      <c r="G17" s="58" t="s">
        <v>272</v>
      </c>
      <c r="H17" s="58" t="s">
        <v>273</v>
      </c>
    </row>
    <row r="18" spans="1:8" ht="18.75" customHeight="1" x14ac:dyDescent="0.25">
      <c r="A18" s="110" t="s">
        <v>26</v>
      </c>
      <c r="B18" s="126"/>
      <c r="C18" s="126"/>
      <c r="D18" s="126"/>
      <c r="E18" s="126"/>
      <c r="F18" s="126"/>
      <c r="G18" s="126"/>
      <c r="H18" s="126"/>
    </row>
    <row r="19" spans="1:8" ht="111" customHeight="1" x14ac:dyDescent="0.25">
      <c r="A19" s="127"/>
      <c r="B19" s="128" t="s">
        <v>128</v>
      </c>
      <c r="C19" s="129" t="s">
        <v>24</v>
      </c>
      <c r="D19" s="116" t="s">
        <v>22</v>
      </c>
      <c r="E19" s="130" t="s">
        <v>23</v>
      </c>
      <c r="F19" s="131" t="s">
        <v>44</v>
      </c>
      <c r="G19" s="131" t="s">
        <v>45</v>
      </c>
      <c r="H19" s="131" t="s">
        <v>46</v>
      </c>
    </row>
    <row r="20" spans="1:8" ht="51" customHeight="1" x14ac:dyDescent="0.25">
      <c r="A20" s="132"/>
      <c r="B20" s="58" t="s">
        <v>149</v>
      </c>
      <c r="C20" s="133"/>
      <c r="D20" s="133"/>
      <c r="E20" s="133"/>
      <c r="F20" s="134"/>
      <c r="G20" s="134"/>
      <c r="H20" s="134"/>
    </row>
    <row r="21" spans="1:8" s="31" customFormat="1" ht="91.5" customHeight="1" x14ac:dyDescent="0.25">
      <c r="A21" s="132"/>
      <c r="B21" s="58" t="s">
        <v>161</v>
      </c>
      <c r="C21" s="133"/>
      <c r="D21" s="133"/>
      <c r="E21" s="133"/>
      <c r="F21" s="134"/>
      <c r="G21" s="134"/>
      <c r="H21" s="134"/>
    </row>
    <row r="22" spans="1:8" s="31" customFormat="1" ht="31.5" customHeight="1" x14ac:dyDescent="0.25">
      <c r="A22" s="132"/>
      <c r="B22" s="58" t="s">
        <v>162</v>
      </c>
      <c r="C22" s="133"/>
      <c r="D22" s="133"/>
      <c r="E22" s="133"/>
      <c r="F22" s="134"/>
      <c r="G22" s="134"/>
      <c r="H22" s="134"/>
    </row>
    <row r="23" spans="1:8" ht="60.75" customHeight="1" x14ac:dyDescent="0.25">
      <c r="A23" s="132"/>
      <c r="B23" s="58" t="s">
        <v>198</v>
      </c>
      <c r="C23" s="133"/>
      <c r="D23" s="133"/>
      <c r="E23" s="133"/>
      <c r="F23" s="134"/>
      <c r="G23" s="134"/>
      <c r="H23" s="134"/>
    </row>
    <row r="24" spans="1:8" s="31" customFormat="1" ht="98.25" customHeight="1" x14ac:dyDescent="0.25">
      <c r="A24" s="132"/>
      <c r="B24" s="58" t="s">
        <v>163</v>
      </c>
      <c r="C24" s="133"/>
      <c r="D24" s="133"/>
      <c r="E24" s="133"/>
      <c r="F24" s="134"/>
      <c r="G24" s="134"/>
      <c r="H24" s="134"/>
    </row>
    <row r="25" spans="1:8" s="36" customFormat="1" ht="62.25" customHeight="1" x14ac:dyDescent="0.25">
      <c r="A25" s="132"/>
      <c r="B25" s="58" t="s">
        <v>209</v>
      </c>
      <c r="C25" s="133"/>
      <c r="D25" s="133"/>
      <c r="E25" s="133"/>
      <c r="F25" s="134"/>
      <c r="G25" s="134"/>
      <c r="H25" s="134"/>
    </row>
    <row r="26" spans="1:8" ht="50.25" customHeight="1" x14ac:dyDescent="0.25">
      <c r="A26" s="132"/>
      <c r="B26" s="58" t="s">
        <v>197</v>
      </c>
      <c r="C26" s="133"/>
      <c r="D26" s="133"/>
      <c r="E26" s="133"/>
      <c r="F26" s="134"/>
      <c r="G26" s="134"/>
      <c r="H26" s="134"/>
    </row>
    <row r="27" spans="1:8" s="28" customFormat="1" ht="90" customHeight="1" x14ac:dyDescent="0.25">
      <c r="A27" s="132"/>
      <c r="B27" s="135" t="s">
        <v>130</v>
      </c>
      <c r="C27" s="133"/>
      <c r="D27" s="133"/>
      <c r="E27" s="133"/>
      <c r="F27" s="134"/>
      <c r="G27" s="134"/>
      <c r="H27" s="134"/>
    </row>
    <row r="28" spans="1:8" s="26" customFormat="1" ht="105.75" customHeight="1" x14ac:dyDescent="0.25">
      <c r="A28" s="132"/>
      <c r="B28" s="58" t="s">
        <v>131</v>
      </c>
      <c r="C28" s="133"/>
      <c r="D28" s="133"/>
      <c r="E28" s="133"/>
      <c r="F28" s="134"/>
      <c r="G28" s="134"/>
      <c r="H28" s="134"/>
    </row>
    <row r="29" spans="1:8" s="31" customFormat="1" ht="60.75" customHeight="1" x14ac:dyDescent="0.25">
      <c r="A29" s="132"/>
      <c r="B29" s="136" t="s">
        <v>132</v>
      </c>
      <c r="C29" s="133"/>
      <c r="D29" s="133"/>
      <c r="E29" s="133"/>
      <c r="F29" s="137"/>
      <c r="G29" s="137"/>
      <c r="H29" s="137"/>
    </row>
    <row r="30" spans="1:8" s="31" customFormat="1" ht="105.75" customHeight="1" x14ac:dyDescent="0.25">
      <c r="A30" s="132"/>
      <c r="B30" s="58" t="s">
        <v>282</v>
      </c>
      <c r="C30" s="133"/>
      <c r="D30" s="133"/>
      <c r="E30" s="133"/>
      <c r="F30" s="137"/>
      <c r="G30" s="137"/>
      <c r="H30" s="137"/>
    </row>
    <row r="31" spans="1:8" s="31" customFormat="1" ht="73.5" customHeight="1" x14ac:dyDescent="0.25">
      <c r="A31" s="132"/>
      <c r="B31" s="58" t="s">
        <v>164</v>
      </c>
      <c r="C31" s="133"/>
      <c r="D31" s="133"/>
      <c r="E31" s="133"/>
      <c r="F31" s="137"/>
      <c r="G31" s="137"/>
      <c r="H31" s="137"/>
    </row>
    <row r="32" spans="1:8" s="31" customFormat="1" ht="75" customHeight="1" x14ac:dyDescent="0.25">
      <c r="A32" s="132"/>
      <c r="B32" s="136" t="s">
        <v>196</v>
      </c>
      <c r="C32" s="133"/>
      <c r="D32" s="133"/>
      <c r="E32" s="133"/>
      <c r="F32" s="137"/>
      <c r="G32" s="137"/>
      <c r="H32" s="137"/>
    </row>
    <row r="33" spans="1:8" s="28" customFormat="1" ht="46.5" customHeight="1" x14ac:dyDescent="0.25">
      <c r="A33" s="132"/>
      <c r="B33" s="58" t="s">
        <v>283</v>
      </c>
      <c r="C33" s="111" t="s">
        <v>21</v>
      </c>
      <c r="D33" s="111" t="s">
        <v>22</v>
      </c>
      <c r="E33" s="111" t="s">
        <v>23</v>
      </c>
      <c r="F33" s="134" t="s">
        <v>47</v>
      </c>
      <c r="G33" s="134" t="s">
        <v>48</v>
      </c>
      <c r="H33" s="134" t="s">
        <v>46</v>
      </c>
    </row>
    <row r="34" spans="1:8" ht="168" customHeight="1" x14ac:dyDescent="0.25">
      <c r="A34" s="132"/>
      <c r="B34" s="58" t="s">
        <v>150</v>
      </c>
      <c r="C34" s="138"/>
      <c r="D34" s="138"/>
      <c r="E34" s="138"/>
      <c r="F34" s="138"/>
      <c r="G34" s="138"/>
      <c r="H34" s="138"/>
    </row>
    <row r="35" spans="1:8" ht="149.25" customHeight="1" x14ac:dyDescent="0.25">
      <c r="A35" s="132"/>
      <c r="B35" s="139" t="s">
        <v>151</v>
      </c>
      <c r="C35" s="138"/>
      <c r="D35" s="138"/>
      <c r="E35" s="138"/>
      <c r="F35" s="112" t="s">
        <v>49</v>
      </c>
      <c r="G35" s="112" t="s">
        <v>50</v>
      </c>
      <c r="H35" s="112" t="s">
        <v>51</v>
      </c>
    </row>
    <row r="36" spans="1:8" s="28" customFormat="1" ht="186" customHeight="1" x14ac:dyDescent="0.25">
      <c r="A36" s="132"/>
      <c r="B36" s="58" t="s">
        <v>141</v>
      </c>
      <c r="C36" s="138"/>
      <c r="D36" s="138"/>
      <c r="E36" s="138"/>
      <c r="F36" s="112" t="s">
        <v>52</v>
      </c>
      <c r="G36" s="112" t="s">
        <v>53</v>
      </c>
      <c r="H36" s="114" t="s">
        <v>54</v>
      </c>
    </row>
    <row r="37" spans="1:8" s="28" customFormat="1" ht="51.75" customHeight="1" x14ac:dyDescent="0.25">
      <c r="A37" s="132"/>
      <c r="B37" s="139" t="s">
        <v>284</v>
      </c>
      <c r="C37" s="115" t="s">
        <v>21</v>
      </c>
      <c r="D37" s="115" t="s">
        <v>236</v>
      </c>
      <c r="E37" s="115" t="s">
        <v>23</v>
      </c>
      <c r="F37" s="134" t="s">
        <v>47</v>
      </c>
      <c r="G37" s="134" t="s">
        <v>48</v>
      </c>
      <c r="H37" s="134" t="s">
        <v>46</v>
      </c>
    </row>
    <row r="38" spans="1:8" ht="151.5" customHeight="1" x14ac:dyDescent="0.25">
      <c r="A38" s="132"/>
      <c r="B38" s="58" t="s">
        <v>185</v>
      </c>
      <c r="C38" s="140"/>
      <c r="D38" s="140"/>
      <c r="E38" s="140"/>
      <c r="F38" s="138"/>
      <c r="G38" s="138"/>
      <c r="H38" s="138"/>
    </row>
  </sheetData>
  <mergeCells count="27">
    <mergeCell ref="F33:F34"/>
    <mergeCell ref="G33:G34"/>
    <mergeCell ref="H33:H34"/>
    <mergeCell ref="C37:C38"/>
    <mergeCell ref="D37:D38"/>
    <mergeCell ref="E37:E38"/>
    <mergeCell ref="F37:F38"/>
    <mergeCell ref="G37:G38"/>
    <mergeCell ref="H37:H38"/>
    <mergeCell ref="E33:E36"/>
    <mergeCell ref="D33:D36"/>
    <mergeCell ref="C33:C36"/>
    <mergeCell ref="H19:H32"/>
    <mergeCell ref="A18:H18"/>
    <mergeCell ref="A8:H8"/>
    <mergeCell ref="G1:H1"/>
    <mergeCell ref="A3:H3"/>
    <mergeCell ref="A5:A6"/>
    <mergeCell ref="B5:B6"/>
    <mergeCell ref="C5:C6"/>
    <mergeCell ref="D5:H5"/>
    <mergeCell ref="C19:C32"/>
    <mergeCell ref="F19:F32"/>
    <mergeCell ref="G19:G32"/>
    <mergeCell ref="D19:D32"/>
    <mergeCell ref="E19:E32"/>
    <mergeCell ref="C9:C17"/>
  </mergeCells>
  <pageMargins left="0.43307086614173229" right="0.23622047244094491" top="0.55118110236220474" bottom="0.35433070866141736" header="0.11811023622047245" footer="0.11811023622047245"/>
  <pageSetup paperSize="9" scale="70" firstPageNumber="17" fitToHeight="0" orientation="portrait" useFirstPageNumber="1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view="pageLayout" zoomScaleNormal="70" workbookViewId="0">
      <selection activeCell="E4" sqref="E4"/>
    </sheetView>
  </sheetViews>
  <sheetFormatPr defaultRowHeight="15" x14ac:dyDescent="0.25"/>
  <cols>
    <col min="1" max="1" width="6.5703125" style="1" customWidth="1"/>
    <col min="2" max="2" width="36" style="1" customWidth="1"/>
    <col min="3" max="3" width="19.28515625" style="1" customWidth="1"/>
    <col min="4" max="4" width="13.28515625" style="1" customWidth="1"/>
    <col min="5" max="5" width="12.5703125" style="1" customWidth="1"/>
    <col min="6" max="6" width="12.7109375" style="1" customWidth="1"/>
    <col min="7" max="7" width="41.8554687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4"/>
      <c r="B1" s="4"/>
      <c r="C1" s="4"/>
      <c r="D1" s="4"/>
      <c r="E1" s="4"/>
      <c r="F1" s="4"/>
      <c r="G1" s="69" t="s">
        <v>289</v>
      </c>
    </row>
    <row r="2" spans="1:7" ht="10.5" customHeight="1" x14ac:dyDescent="0.25">
      <c r="A2" s="4"/>
      <c r="B2" s="4"/>
      <c r="C2" s="4"/>
      <c r="D2" s="4"/>
      <c r="E2" s="4"/>
      <c r="F2" s="4"/>
      <c r="G2" s="3"/>
    </row>
    <row r="3" spans="1:7" ht="38.25" customHeight="1" x14ac:dyDescent="0.25">
      <c r="A3" s="71" t="s">
        <v>255</v>
      </c>
      <c r="B3" s="71"/>
      <c r="C3" s="71"/>
      <c r="D3" s="71"/>
      <c r="E3" s="71"/>
      <c r="F3" s="71"/>
      <c r="G3" s="71"/>
    </row>
    <row r="4" spans="1:7" ht="12" customHeight="1" x14ac:dyDescent="0.25">
      <c r="A4" s="4"/>
      <c r="B4" s="4"/>
      <c r="C4" s="4"/>
      <c r="D4" s="4"/>
      <c r="E4" s="4"/>
      <c r="F4" s="4"/>
      <c r="G4" s="4"/>
    </row>
    <row r="5" spans="1:7" ht="36" customHeight="1" x14ac:dyDescent="0.25">
      <c r="A5" s="75" t="s">
        <v>0</v>
      </c>
      <c r="B5" s="75" t="s">
        <v>55</v>
      </c>
      <c r="C5" s="75" t="s">
        <v>56</v>
      </c>
      <c r="D5" s="76" t="s">
        <v>58</v>
      </c>
      <c r="E5" s="77"/>
      <c r="F5" s="78"/>
      <c r="G5" s="79" t="s">
        <v>57</v>
      </c>
    </row>
    <row r="6" spans="1:7" ht="63.75" customHeight="1" x14ac:dyDescent="0.25">
      <c r="A6" s="75"/>
      <c r="B6" s="75"/>
      <c r="C6" s="75"/>
      <c r="D6" s="8" t="s">
        <v>61</v>
      </c>
      <c r="E6" s="8" t="s">
        <v>60</v>
      </c>
      <c r="F6" s="8" t="s">
        <v>59</v>
      </c>
      <c r="G6" s="80"/>
    </row>
    <row r="7" spans="1:7" ht="15.7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167.25" customHeight="1" x14ac:dyDescent="0.25">
      <c r="A8" s="7" t="s">
        <v>5</v>
      </c>
      <c r="B8" s="5" t="s">
        <v>62</v>
      </c>
      <c r="C8" s="9" t="s">
        <v>64</v>
      </c>
      <c r="D8" s="9" t="s">
        <v>64</v>
      </c>
      <c r="E8" s="9" t="s">
        <v>64</v>
      </c>
      <c r="F8" s="9" t="s">
        <v>64</v>
      </c>
      <c r="G8" s="9" t="s">
        <v>64</v>
      </c>
    </row>
    <row r="9" spans="1:7" ht="15.75" x14ac:dyDescent="0.25">
      <c r="A9" s="10"/>
      <c r="B9" s="10"/>
      <c r="C9" s="10"/>
      <c r="D9" s="10"/>
      <c r="E9" s="10"/>
      <c r="F9" s="10"/>
      <c r="G9" s="10"/>
    </row>
    <row r="10" spans="1:7" ht="36" customHeight="1" x14ac:dyDescent="0.25">
      <c r="A10" s="74" t="s">
        <v>63</v>
      </c>
      <c r="B10" s="74"/>
      <c r="C10" s="74"/>
      <c r="D10" s="74"/>
      <c r="E10" s="74"/>
      <c r="F10" s="74"/>
      <c r="G10" s="74"/>
    </row>
  </sheetData>
  <mergeCells count="7">
    <mergeCell ref="A10:G10"/>
    <mergeCell ref="A3:G3"/>
    <mergeCell ref="A5:A6"/>
    <mergeCell ref="B5:B6"/>
    <mergeCell ref="C5:C6"/>
    <mergeCell ref="D5:F5"/>
    <mergeCell ref="G5:G6"/>
  </mergeCells>
  <pageMargins left="0.82677165354330717" right="3.937007874015748E-2" top="0.74803149606299213" bottom="0.55118110236220474" header="0.11811023622047245" footer="0.11811023622047245"/>
  <pageSetup paperSize="9" scale="90" firstPageNumber="21" fitToHeight="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0"/>
  <sheetViews>
    <sheetView view="pageLayout" zoomScaleNormal="70" workbookViewId="0">
      <selection activeCell="C5" sqref="C5:C6"/>
    </sheetView>
  </sheetViews>
  <sheetFormatPr defaultRowHeight="15" x14ac:dyDescent="0.25"/>
  <cols>
    <col min="1" max="1" width="6.28515625" style="1" customWidth="1"/>
    <col min="2" max="2" width="58.42578125" style="1" customWidth="1"/>
    <col min="3" max="3" width="35.28515625" style="1" customWidth="1"/>
    <col min="4" max="4" width="42.140625" style="1" customWidth="1"/>
    <col min="5" max="5" width="27.5703125" style="1" customWidth="1"/>
    <col min="6" max="16384" width="9.140625" style="1"/>
  </cols>
  <sheetData>
    <row r="1" spans="1:4" ht="90" customHeight="1" x14ac:dyDescent="0.25">
      <c r="A1" s="4"/>
      <c r="B1" s="4"/>
      <c r="C1" s="4"/>
      <c r="D1" s="69" t="s">
        <v>290</v>
      </c>
    </row>
    <row r="2" spans="1:4" ht="10.5" customHeight="1" x14ac:dyDescent="0.25">
      <c r="A2" s="4"/>
      <c r="B2" s="4"/>
      <c r="C2" s="4"/>
      <c r="D2" s="3"/>
    </row>
    <row r="3" spans="1:4" ht="38.25" customHeight="1" x14ac:dyDescent="0.25">
      <c r="A3" s="71" t="s">
        <v>252</v>
      </c>
      <c r="B3" s="71"/>
      <c r="C3" s="71"/>
      <c r="D3" s="71"/>
    </row>
    <row r="4" spans="1:4" ht="12" customHeight="1" x14ac:dyDescent="0.25">
      <c r="A4" s="4"/>
      <c r="B4" s="4"/>
      <c r="C4" s="4"/>
      <c r="D4" s="4"/>
    </row>
    <row r="5" spans="1:4" ht="36" customHeight="1" x14ac:dyDescent="0.25">
      <c r="A5" s="75" t="s">
        <v>0</v>
      </c>
      <c r="B5" s="75" t="s">
        <v>65</v>
      </c>
      <c r="C5" s="75" t="s">
        <v>66</v>
      </c>
      <c r="D5" s="79" t="s">
        <v>67</v>
      </c>
    </row>
    <row r="6" spans="1:4" ht="14.25" customHeight="1" x14ac:dyDescent="0.25">
      <c r="A6" s="75"/>
      <c r="B6" s="75"/>
      <c r="C6" s="75"/>
      <c r="D6" s="80"/>
    </row>
    <row r="7" spans="1:4" ht="15.75" x14ac:dyDescent="0.25">
      <c r="A7" s="11">
        <v>1</v>
      </c>
      <c r="B7" s="6">
        <v>2</v>
      </c>
      <c r="C7" s="6">
        <v>3</v>
      </c>
      <c r="D7" s="6">
        <v>4</v>
      </c>
    </row>
    <row r="8" spans="1:4" ht="21" customHeight="1" x14ac:dyDescent="0.25">
      <c r="A8" s="7" t="s">
        <v>5</v>
      </c>
      <c r="B8" s="81" t="s">
        <v>68</v>
      </c>
      <c r="C8" s="82"/>
      <c r="D8" s="83"/>
    </row>
    <row r="9" spans="1:4" ht="15.75" x14ac:dyDescent="0.25">
      <c r="A9" s="10"/>
      <c r="B9" s="10"/>
      <c r="C9" s="10"/>
      <c r="D9" s="10"/>
    </row>
    <row r="10" spans="1:4" ht="16.5" customHeight="1" x14ac:dyDescent="0.25">
      <c r="A10" s="3"/>
      <c r="B10" s="3"/>
      <c r="C10" s="3"/>
      <c r="D10" s="3"/>
    </row>
  </sheetData>
  <mergeCells count="6">
    <mergeCell ref="B8:D8"/>
    <mergeCell ref="A3:D3"/>
    <mergeCell ref="A5:A6"/>
    <mergeCell ref="B5:B6"/>
    <mergeCell ref="C5:C6"/>
    <mergeCell ref="D5:D6"/>
  </mergeCells>
  <pageMargins left="0.82677165354330717" right="0.23622047244094491" top="0.74803149606299213" bottom="0.74803149606299213" header="0.31496062992125984" footer="0.31496062992125984"/>
  <pageSetup paperSize="9" scale="90" firstPageNumber="22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view="pageLayout" zoomScaleNormal="70" workbookViewId="0">
      <selection activeCell="D14" sqref="D14"/>
    </sheetView>
  </sheetViews>
  <sheetFormatPr defaultRowHeight="15" x14ac:dyDescent="0.25"/>
  <cols>
    <col min="1" max="1" width="4" style="1" customWidth="1"/>
    <col min="2" max="2" width="21.140625" style="1" customWidth="1"/>
    <col min="3" max="3" width="10.140625" style="1" customWidth="1"/>
    <col min="4" max="4" width="19.42578125" style="1" customWidth="1"/>
    <col min="5" max="5" width="18.7109375" style="1" customWidth="1"/>
    <col min="6" max="6" width="18.85546875" style="1" customWidth="1"/>
    <col min="7" max="7" width="18.5703125" style="1" customWidth="1"/>
    <col min="8" max="8" width="12" style="1" customWidth="1"/>
    <col min="9" max="10" width="11.42578125" style="1" customWidth="1"/>
    <col min="11" max="11" width="11.140625" style="1" customWidth="1"/>
    <col min="12" max="12" width="11.7109375" style="1" customWidth="1"/>
    <col min="13" max="16384" width="9.140625" style="1"/>
  </cols>
  <sheetData>
    <row r="1" spans="1:12" ht="90" customHeight="1" x14ac:dyDescent="0.25">
      <c r="A1" s="4"/>
      <c r="B1" s="4"/>
      <c r="C1" s="4"/>
      <c r="D1" s="4"/>
      <c r="E1" s="4"/>
      <c r="F1" s="4"/>
      <c r="G1" s="3"/>
      <c r="H1" s="3"/>
      <c r="I1" s="70" t="s">
        <v>291</v>
      </c>
      <c r="J1" s="85"/>
      <c r="K1" s="85"/>
      <c r="L1" s="85"/>
    </row>
    <row r="2" spans="1:12" ht="15" customHeight="1" x14ac:dyDescent="0.25">
      <c r="A2" s="4"/>
      <c r="B2" s="4"/>
      <c r="C2" s="4"/>
      <c r="D2" s="4"/>
      <c r="E2" s="4"/>
      <c r="F2" s="4"/>
      <c r="G2" s="2"/>
      <c r="H2" s="2"/>
      <c r="I2" s="3"/>
      <c r="J2" s="3"/>
      <c r="K2" s="2"/>
      <c r="L2" s="2"/>
    </row>
    <row r="3" spans="1:12" ht="58.5" customHeight="1" x14ac:dyDescent="0.25">
      <c r="A3" s="71" t="s">
        <v>256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5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48" customHeight="1" x14ac:dyDescent="0.25">
      <c r="A5" s="110" t="s">
        <v>0</v>
      </c>
      <c r="B5" s="110" t="s">
        <v>75</v>
      </c>
      <c r="C5" s="110" t="s">
        <v>118</v>
      </c>
      <c r="D5" s="126"/>
      <c r="E5" s="126"/>
      <c r="F5" s="126"/>
      <c r="G5" s="126"/>
      <c r="H5" s="110" t="s">
        <v>74</v>
      </c>
      <c r="I5" s="126"/>
      <c r="J5" s="126"/>
      <c r="K5" s="126"/>
      <c r="L5" s="126"/>
    </row>
    <row r="6" spans="1:12" ht="81" customHeight="1" x14ac:dyDescent="0.25">
      <c r="A6" s="110"/>
      <c r="B6" s="110"/>
      <c r="C6" s="141" t="s">
        <v>69</v>
      </c>
      <c r="D6" s="141" t="s">
        <v>70</v>
      </c>
      <c r="E6" s="141" t="s">
        <v>71</v>
      </c>
      <c r="F6" s="141" t="s">
        <v>72</v>
      </c>
      <c r="G6" s="141" t="s">
        <v>73</v>
      </c>
      <c r="H6" s="141" t="s">
        <v>69</v>
      </c>
      <c r="I6" s="141" t="s">
        <v>70</v>
      </c>
      <c r="J6" s="141" t="s">
        <v>71</v>
      </c>
      <c r="K6" s="141" t="s">
        <v>72</v>
      </c>
      <c r="L6" s="141" t="s">
        <v>73</v>
      </c>
    </row>
    <row r="7" spans="1:12" x14ac:dyDescent="0.25">
      <c r="A7" s="113">
        <v>1</v>
      </c>
      <c r="B7" s="113">
        <v>2</v>
      </c>
      <c r="C7" s="142">
        <v>3</v>
      </c>
      <c r="D7" s="142">
        <v>4</v>
      </c>
      <c r="E7" s="142">
        <v>5</v>
      </c>
      <c r="F7" s="142">
        <v>6</v>
      </c>
      <c r="G7" s="142">
        <v>7</v>
      </c>
      <c r="H7" s="141">
        <v>8</v>
      </c>
      <c r="I7" s="141">
        <v>9</v>
      </c>
      <c r="J7" s="141">
        <v>10</v>
      </c>
      <c r="K7" s="141">
        <v>11</v>
      </c>
      <c r="L7" s="141">
        <v>12</v>
      </c>
    </row>
    <row r="8" spans="1:12" s="36" customFormat="1" ht="45.75" customHeight="1" x14ac:dyDescent="0.25">
      <c r="A8" s="143">
        <v>1</v>
      </c>
      <c r="B8" s="144" t="s">
        <v>165</v>
      </c>
      <c r="C8" s="145"/>
      <c r="D8" s="142"/>
      <c r="E8" s="146"/>
      <c r="F8" s="142"/>
      <c r="G8" s="147"/>
      <c r="H8" s="148">
        <v>14330</v>
      </c>
      <c r="I8" s="148"/>
      <c r="J8" s="148"/>
      <c r="K8" s="148"/>
      <c r="L8" s="148"/>
    </row>
    <row r="9" spans="1:12" ht="60" customHeight="1" x14ac:dyDescent="0.25">
      <c r="A9" s="149"/>
      <c r="B9" s="150"/>
      <c r="C9" s="151">
        <v>554</v>
      </c>
      <c r="D9" s="152"/>
      <c r="E9" s="153"/>
      <c r="F9" s="152"/>
      <c r="G9" s="154"/>
      <c r="H9" s="155"/>
      <c r="I9" s="155"/>
      <c r="J9" s="155"/>
      <c r="K9" s="155"/>
      <c r="L9" s="155"/>
    </row>
    <row r="10" spans="1:12" s="36" customFormat="1" ht="110.25" customHeight="1" x14ac:dyDescent="0.25">
      <c r="A10" s="143">
        <v>1</v>
      </c>
      <c r="B10" s="156" t="s">
        <v>211</v>
      </c>
      <c r="C10" s="37"/>
      <c r="D10" s="37" t="s">
        <v>212</v>
      </c>
      <c r="E10" s="37" t="s">
        <v>212</v>
      </c>
      <c r="F10" s="37" t="s">
        <v>212</v>
      </c>
      <c r="G10" s="37" t="s">
        <v>212</v>
      </c>
      <c r="H10" s="157"/>
      <c r="I10" s="158">
        <f>п.6!I12</f>
        <v>45363.400000000009</v>
      </c>
      <c r="J10" s="158">
        <f>п.6!J12</f>
        <v>48032</v>
      </c>
      <c r="K10" s="158">
        <f>п.6!K12</f>
        <v>47352</v>
      </c>
      <c r="L10" s="158">
        <f>п.6!L12</f>
        <v>47243</v>
      </c>
    </row>
    <row r="11" spans="1:12" s="36" customFormat="1" ht="18" customHeight="1" x14ac:dyDescent="0.25">
      <c r="A11" s="159"/>
      <c r="B11" s="160"/>
      <c r="C11" s="161"/>
      <c r="D11" s="162">
        <v>95</v>
      </c>
      <c r="E11" s="162">
        <v>95</v>
      </c>
      <c r="F11" s="163">
        <v>95</v>
      </c>
      <c r="G11" s="161">
        <v>95</v>
      </c>
      <c r="H11" s="157"/>
      <c r="I11" s="158"/>
      <c r="J11" s="158"/>
      <c r="K11" s="158"/>
      <c r="L11" s="158"/>
    </row>
    <row r="12" spans="1:12" s="36" customFormat="1" ht="91.5" customHeight="1" x14ac:dyDescent="0.25">
      <c r="A12" s="159"/>
      <c r="B12" s="160"/>
      <c r="C12" s="164"/>
      <c r="D12" s="165" t="s">
        <v>213</v>
      </c>
      <c r="E12" s="165" t="s">
        <v>213</v>
      </c>
      <c r="F12" s="165" t="s">
        <v>213</v>
      </c>
      <c r="G12" s="165" t="s">
        <v>213</v>
      </c>
      <c r="H12" s="157"/>
      <c r="I12" s="158"/>
      <c r="J12" s="158"/>
      <c r="K12" s="158"/>
      <c r="L12" s="158"/>
    </row>
    <row r="13" spans="1:12" s="36" customFormat="1" ht="21.75" customHeight="1" x14ac:dyDescent="0.25">
      <c r="A13" s="159"/>
      <c r="B13" s="160"/>
      <c r="C13" s="166"/>
      <c r="D13" s="162">
        <v>5.1999999999999998E-2</v>
      </c>
      <c r="E13" s="167">
        <v>5.1999999999999998E-2</v>
      </c>
      <c r="F13" s="161">
        <v>5.1999999999999998E-2</v>
      </c>
      <c r="G13" s="163">
        <v>5.1999999999999998E-2</v>
      </c>
      <c r="H13" s="157"/>
      <c r="I13" s="158"/>
      <c r="J13" s="158"/>
      <c r="K13" s="158"/>
      <c r="L13" s="158"/>
    </row>
    <row r="14" spans="1:12" s="36" customFormat="1" ht="122.25" customHeight="1" x14ac:dyDescent="0.25">
      <c r="A14" s="159"/>
      <c r="B14" s="160"/>
      <c r="C14" s="168"/>
      <c r="D14" s="169" t="s">
        <v>214</v>
      </c>
      <c r="E14" s="165" t="s">
        <v>214</v>
      </c>
      <c r="F14" s="169" t="s">
        <v>214</v>
      </c>
      <c r="G14" s="165" t="s">
        <v>214</v>
      </c>
      <c r="H14" s="157"/>
      <c r="I14" s="158"/>
      <c r="J14" s="158"/>
      <c r="K14" s="158"/>
      <c r="L14" s="158"/>
    </row>
    <row r="15" spans="1:12" s="36" customFormat="1" ht="21" customHeight="1" x14ac:dyDescent="0.25">
      <c r="A15" s="159"/>
      <c r="B15" s="160"/>
      <c r="C15" s="161"/>
      <c r="D15" s="167">
        <v>48</v>
      </c>
      <c r="E15" s="162">
        <v>48</v>
      </c>
      <c r="F15" s="163">
        <v>48</v>
      </c>
      <c r="G15" s="161">
        <v>48</v>
      </c>
      <c r="H15" s="157"/>
      <c r="I15" s="158"/>
      <c r="J15" s="158"/>
      <c r="K15" s="158"/>
      <c r="L15" s="158"/>
    </row>
    <row r="16" spans="1:12" s="36" customFormat="1" ht="62.25" customHeight="1" x14ac:dyDescent="0.25">
      <c r="A16" s="159"/>
      <c r="B16" s="160"/>
      <c r="C16" s="164"/>
      <c r="D16" s="165" t="s">
        <v>215</v>
      </c>
      <c r="E16" s="165" t="s">
        <v>215</v>
      </c>
      <c r="F16" s="165" t="s">
        <v>215</v>
      </c>
      <c r="G16" s="165" t="s">
        <v>215</v>
      </c>
      <c r="H16" s="157"/>
      <c r="I16" s="158"/>
      <c r="J16" s="158"/>
      <c r="K16" s="158"/>
      <c r="L16" s="158"/>
    </row>
    <row r="17" spans="1:12" s="36" customFormat="1" ht="21.75" customHeight="1" x14ac:dyDescent="0.25">
      <c r="A17" s="159"/>
      <c r="B17" s="160"/>
      <c r="C17" s="166"/>
      <c r="D17" s="162">
        <v>915</v>
      </c>
      <c r="E17" s="167">
        <v>915</v>
      </c>
      <c r="F17" s="161">
        <v>915</v>
      </c>
      <c r="G17" s="170">
        <v>915</v>
      </c>
      <c r="H17" s="157"/>
      <c r="I17" s="158"/>
      <c r="J17" s="158"/>
      <c r="K17" s="158"/>
      <c r="L17" s="158"/>
    </row>
    <row r="18" spans="1:12" s="36" customFormat="1" ht="75" customHeight="1" x14ac:dyDescent="0.25">
      <c r="A18" s="159"/>
      <c r="B18" s="160"/>
      <c r="C18" s="164"/>
      <c r="D18" s="171" t="s">
        <v>216</v>
      </c>
      <c r="E18" s="171" t="s">
        <v>216</v>
      </c>
      <c r="F18" s="171" t="s">
        <v>216</v>
      </c>
      <c r="G18" s="171" t="s">
        <v>216</v>
      </c>
      <c r="H18" s="157"/>
      <c r="I18" s="158"/>
      <c r="J18" s="158"/>
      <c r="K18" s="158"/>
      <c r="L18" s="158"/>
    </row>
    <row r="19" spans="1:12" s="36" customFormat="1" ht="19.5" customHeight="1" x14ac:dyDescent="0.25">
      <c r="A19" s="149"/>
      <c r="B19" s="172"/>
      <c r="C19" s="173"/>
      <c r="D19" s="152">
        <v>30</v>
      </c>
      <c r="E19" s="153">
        <v>30</v>
      </c>
      <c r="F19" s="174">
        <v>30</v>
      </c>
      <c r="G19" s="175">
        <v>30</v>
      </c>
      <c r="H19" s="157"/>
      <c r="I19" s="158"/>
      <c r="J19" s="158"/>
      <c r="K19" s="158"/>
      <c r="L19" s="158"/>
    </row>
    <row r="20" spans="1:12" s="36" customFormat="1" ht="110.25" customHeight="1" x14ac:dyDescent="0.25">
      <c r="A20" s="143">
        <v>1</v>
      </c>
      <c r="B20" s="156" t="s">
        <v>217</v>
      </c>
      <c r="C20" s="37"/>
      <c r="D20" s="37" t="s">
        <v>212</v>
      </c>
      <c r="E20" s="37" t="s">
        <v>212</v>
      </c>
      <c r="F20" s="37" t="s">
        <v>212</v>
      </c>
      <c r="G20" s="37" t="s">
        <v>212</v>
      </c>
      <c r="H20" s="157"/>
      <c r="I20" s="158"/>
      <c r="J20" s="158"/>
      <c r="K20" s="158"/>
      <c r="L20" s="158"/>
    </row>
    <row r="21" spans="1:12" s="36" customFormat="1" ht="23.25" customHeight="1" x14ac:dyDescent="0.25">
      <c r="A21" s="159"/>
      <c r="B21" s="160"/>
      <c r="C21" s="161"/>
      <c r="D21" s="162">
        <v>95</v>
      </c>
      <c r="E21" s="162">
        <v>95</v>
      </c>
      <c r="F21" s="163">
        <v>95</v>
      </c>
      <c r="G21" s="161">
        <v>95</v>
      </c>
      <c r="H21" s="157"/>
      <c r="I21" s="158"/>
      <c r="J21" s="158"/>
      <c r="K21" s="158"/>
      <c r="L21" s="158"/>
    </row>
    <row r="22" spans="1:12" s="36" customFormat="1" ht="94.5" customHeight="1" x14ac:dyDescent="0.25">
      <c r="A22" s="159"/>
      <c r="B22" s="160"/>
      <c r="C22" s="164"/>
      <c r="D22" s="165" t="s">
        <v>213</v>
      </c>
      <c r="E22" s="165" t="s">
        <v>213</v>
      </c>
      <c r="F22" s="165" t="s">
        <v>213</v>
      </c>
      <c r="G22" s="165" t="s">
        <v>213</v>
      </c>
      <c r="H22" s="157"/>
      <c r="I22" s="158"/>
      <c r="J22" s="158"/>
      <c r="K22" s="158"/>
      <c r="L22" s="158"/>
    </row>
    <row r="23" spans="1:12" s="36" customFormat="1" ht="20.25" customHeight="1" x14ac:dyDescent="0.25">
      <c r="A23" s="159"/>
      <c r="B23" s="160"/>
      <c r="C23" s="166"/>
      <c r="D23" s="162">
        <v>1.06</v>
      </c>
      <c r="E23" s="167">
        <v>1.06</v>
      </c>
      <c r="F23" s="161">
        <v>1.06</v>
      </c>
      <c r="G23" s="163">
        <v>1.06</v>
      </c>
      <c r="H23" s="157"/>
      <c r="I23" s="158"/>
      <c r="J23" s="158"/>
      <c r="K23" s="158"/>
      <c r="L23" s="158"/>
    </row>
    <row r="24" spans="1:12" s="36" customFormat="1" ht="121.5" customHeight="1" x14ac:dyDescent="0.25">
      <c r="A24" s="159"/>
      <c r="B24" s="160"/>
      <c r="C24" s="168"/>
      <c r="D24" s="169" t="s">
        <v>214</v>
      </c>
      <c r="E24" s="165" t="s">
        <v>214</v>
      </c>
      <c r="F24" s="169" t="s">
        <v>214</v>
      </c>
      <c r="G24" s="165" t="s">
        <v>214</v>
      </c>
      <c r="H24" s="157"/>
      <c r="I24" s="158"/>
      <c r="J24" s="158"/>
      <c r="K24" s="158"/>
      <c r="L24" s="158"/>
    </row>
    <row r="25" spans="1:12" s="36" customFormat="1" ht="18.75" customHeight="1" x14ac:dyDescent="0.25">
      <c r="A25" s="159"/>
      <c r="B25" s="160"/>
      <c r="C25" s="161"/>
      <c r="D25" s="167">
        <v>37</v>
      </c>
      <c r="E25" s="162">
        <v>37</v>
      </c>
      <c r="F25" s="163">
        <v>37</v>
      </c>
      <c r="G25" s="161">
        <v>37</v>
      </c>
      <c r="H25" s="157"/>
      <c r="I25" s="158"/>
      <c r="J25" s="158"/>
      <c r="K25" s="158"/>
      <c r="L25" s="158"/>
    </row>
    <row r="26" spans="1:12" s="36" customFormat="1" ht="63" customHeight="1" x14ac:dyDescent="0.25">
      <c r="A26" s="159"/>
      <c r="B26" s="160"/>
      <c r="C26" s="164"/>
      <c r="D26" s="165" t="s">
        <v>215</v>
      </c>
      <c r="E26" s="165" t="s">
        <v>215</v>
      </c>
      <c r="F26" s="165" t="s">
        <v>215</v>
      </c>
      <c r="G26" s="165" t="s">
        <v>215</v>
      </c>
      <c r="H26" s="157"/>
      <c r="I26" s="158"/>
      <c r="J26" s="158"/>
      <c r="K26" s="158"/>
      <c r="L26" s="158"/>
    </row>
    <row r="27" spans="1:12" s="36" customFormat="1" ht="22.5" customHeight="1" x14ac:dyDescent="0.25">
      <c r="A27" s="159"/>
      <c r="B27" s="160"/>
      <c r="C27" s="166"/>
      <c r="D27" s="162">
        <v>40870</v>
      </c>
      <c r="E27" s="167">
        <v>40870</v>
      </c>
      <c r="F27" s="161">
        <v>40870</v>
      </c>
      <c r="G27" s="170">
        <v>40870</v>
      </c>
      <c r="H27" s="157"/>
      <c r="I27" s="158"/>
      <c r="J27" s="158"/>
      <c r="K27" s="158"/>
      <c r="L27" s="158"/>
    </row>
    <row r="28" spans="1:12" s="36" customFormat="1" ht="66" customHeight="1" x14ac:dyDescent="0.25">
      <c r="A28" s="159"/>
      <c r="B28" s="160"/>
      <c r="C28" s="164"/>
      <c r="D28" s="171" t="s">
        <v>216</v>
      </c>
      <c r="E28" s="171" t="s">
        <v>216</v>
      </c>
      <c r="F28" s="171" t="s">
        <v>216</v>
      </c>
      <c r="G28" s="171" t="s">
        <v>216</v>
      </c>
      <c r="H28" s="157"/>
      <c r="I28" s="158"/>
      <c r="J28" s="158"/>
      <c r="K28" s="158"/>
      <c r="L28" s="158"/>
    </row>
    <row r="29" spans="1:12" s="36" customFormat="1" ht="19.5" customHeight="1" x14ac:dyDescent="0.25">
      <c r="A29" s="149"/>
      <c r="B29" s="172"/>
      <c r="C29" s="166"/>
      <c r="D29" s="162">
        <v>80.8</v>
      </c>
      <c r="E29" s="167">
        <v>80.8</v>
      </c>
      <c r="F29" s="161">
        <v>80.8</v>
      </c>
      <c r="G29" s="170">
        <v>80.8</v>
      </c>
      <c r="H29" s="157"/>
      <c r="I29" s="158"/>
      <c r="J29" s="158"/>
      <c r="K29" s="158"/>
      <c r="L29" s="158"/>
    </row>
    <row r="30" spans="1:12" ht="93.75" customHeight="1" x14ac:dyDescent="0.25">
      <c r="A30" s="143">
        <v>2</v>
      </c>
      <c r="B30" s="176" t="s">
        <v>219</v>
      </c>
      <c r="C30" s="164"/>
      <c r="D30" s="177" t="s">
        <v>218</v>
      </c>
      <c r="E30" s="178" t="s">
        <v>218</v>
      </c>
      <c r="F30" s="179" t="s">
        <v>218</v>
      </c>
      <c r="G30" s="180" t="s">
        <v>218</v>
      </c>
      <c r="H30" s="157"/>
      <c r="I30" s="158"/>
      <c r="J30" s="158"/>
      <c r="K30" s="158"/>
      <c r="L30" s="158"/>
    </row>
    <row r="31" spans="1:12" s="36" customFormat="1" ht="34.5" customHeight="1" x14ac:dyDescent="0.25">
      <c r="A31" s="159"/>
      <c r="B31" s="181" t="s">
        <v>220</v>
      </c>
      <c r="C31" s="166"/>
      <c r="D31" s="162">
        <v>6512</v>
      </c>
      <c r="E31" s="167">
        <v>6512</v>
      </c>
      <c r="F31" s="161">
        <v>6512</v>
      </c>
      <c r="G31" s="170">
        <v>6512</v>
      </c>
      <c r="H31" s="157"/>
      <c r="I31" s="158"/>
      <c r="J31" s="158"/>
      <c r="K31" s="158"/>
      <c r="L31" s="158"/>
    </row>
    <row r="32" spans="1:12" s="36" customFormat="1" ht="33.75" customHeight="1" x14ac:dyDescent="0.25">
      <c r="A32" s="159"/>
      <c r="B32" s="181" t="s">
        <v>221</v>
      </c>
      <c r="C32" s="166"/>
      <c r="D32" s="162">
        <v>5698</v>
      </c>
      <c r="E32" s="167">
        <v>5698</v>
      </c>
      <c r="F32" s="161">
        <v>5698</v>
      </c>
      <c r="G32" s="170">
        <v>5698</v>
      </c>
      <c r="H32" s="157"/>
      <c r="I32" s="158"/>
      <c r="J32" s="158"/>
      <c r="K32" s="158"/>
      <c r="L32" s="158"/>
    </row>
    <row r="33" spans="1:12" s="36" customFormat="1" ht="33.75" customHeight="1" x14ac:dyDescent="0.25">
      <c r="A33" s="149"/>
      <c r="B33" s="182" t="s">
        <v>222</v>
      </c>
      <c r="C33" s="166"/>
      <c r="D33" s="162">
        <v>6000</v>
      </c>
      <c r="E33" s="167">
        <v>6000</v>
      </c>
      <c r="F33" s="161">
        <v>6000</v>
      </c>
      <c r="G33" s="170">
        <v>6000</v>
      </c>
      <c r="H33" s="157"/>
      <c r="I33" s="158"/>
      <c r="J33" s="158"/>
      <c r="K33" s="158"/>
      <c r="L33" s="158"/>
    </row>
    <row r="34" spans="1:12" ht="150.75" customHeight="1" x14ac:dyDescent="0.25">
      <c r="A34" s="143">
        <v>3</v>
      </c>
      <c r="B34" s="115" t="s">
        <v>223</v>
      </c>
      <c r="C34" s="164"/>
      <c r="D34" s="165" t="s">
        <v>224</v>
      </c>
      <c r="E34" s="165" t="s">
        <v>224</v>
      </c>
      <c r="F34" s="165" t="s">
        <v>224</v>
      </c>
      <c r="G34" s="165" t="s">
        <v>224</v>
      </c>
      <c r="H34" s="157"/>
      <c r="I34" s="158"/>
      <c r="J34" s="158"/>
      <c r="K34" s="158"/>
      <c r="L34" s="158"/>
    </row>
    <row r="35" spans="1:12" s="36" customFormat="1" ht="21.75" customHeight="1" x14ac:dyDescent="0.25">
      <c r="A35" s="149"/>
      <c r="B35" s="125"/>
      <c r="C35" s="173"/>
      <c r="D35" s="152">
        <v>95</v>
      </c>
      <c r="E35" s="153">
        <v>95</v>
      </c>
      <c r="F35" s="174">
        <v>95</v>
      </c>
      <c r="G35" s="175">
        <v>95</v>
      </c>
      <c r="H35" s="157"/>
      <c r="I35" s="158"/>
      <c r="J35" s="158"/>
      <c r="K35" s="158"/>
      <c r="L35" s="158"/>
    </row>
  </sheetData>
  <mergeCells count="25">
    <mergeCell ref="I10:I35"/>
    <mergeCell ref="J10:J35"/>
    <mergeCell ref="K10:K35"/>
    <mergeCell ref="L10:L35"/>
    <mergeCell ref="A20:A29"/>
    <mergeCell ref="B20:B29"/>
    <mergeCell ref="A30:A33"/>
    <mergeCell ref="A34:A35"/>
    <mergeCell ref="B34:B35"/>
    <mergeCell ref="B10:B19"/>
    <mergeCell ref="A10:A19"/>
    <mergeCell ref="H10:H35"/>
    <mergeCell ref="B8:B9"/>
    <mergeCell ref="A8:A9"/>
    <mergeCell ref="I1:L1"/>
    <mergeCell ref="A3:L3"/>
    <mergeCell ref="A5:A6"/>
    <mergeCell ref="B5:B6"/>
    <mergeCell ref="C5:G5"/>
    <mergeCell ref="H5:L5"/>
    <mergeCell ref="H8:H9"/>
    <mergeCell ref="I8:I9"/>
    <mergeCell ref="J8:J9"/>
    <mergeCell ref="K8:K9"/>
    <mergeCell ref="L8:L9"/>
  </mergeCells>
  <pageMargins left="0.62992125984251968" right="3.937007874015748E-2" top="0.51181102362204722" bottom="0.35433070866141736" header="0.11811023622047245" footer="0.11811023622047245"/>
  <pageSetup paperSize="9" scale="80" firstPageNumber="23" fitToHeight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0"/>
  <sheetViews>
    <sheetView view="pageLayout" topLeftCell="A22" zoomScaleNormal="70" workbookViewId="0">
      <selection activeCell="H20" sqref="H20"/>
    </sheetView>
  </sheetViews>
  <sheetFormatPr defaultRowHeight="15" x14ac:dyDescent="0.25"/>
  <cols>
    <col min="1" max="1" width="4.7109375" style="1" customWidth="1"/>
    <col min="2" max="2" width="26" style="1" customWidth="1"/>
    <col min="3" max="3" width="16.28515625" style="1" customWidth="1"/>
    <col min="4" max="4" width="8.140625" style="1" customWidth="1"/>
    <col min="5" max="5" width="6.140625" style="1" customWidth="1"/>
    <col min="6" max="6" width="6" style="1" customWidth="1"/>
    <col min="7" max="7" width="5.85546875" style="1" customWidth="1"/>
    <col min="8" max="8" width="15" style="1" bestFit="1" customWidth="1"/>
    <col min="9" max="9" width="14.7109375" style="55" customWidth="1"/>
    <col min="10" max="10" width="15.7109375" style="63" customWidth="1"/>
    <col min="11" max="11" width="13.42578125" style="1" customWidth="1"/>
    <col min="12" max="12" width="12.7109375" style="1" customWidth="1"/>
    <col min="13" max="16384" width="9.140625" style="1"/>
  </cols>
  <sheetData>
    <row r="1" spans="1:12" ht="90" customHeight="1" x14ac:dyDescent="0.3">
      <c r="A1" s="4"/>
      <c r="B1" s="4"/>
      <c r="C1" s="4"/>
      <c r="D1" s="4"/>
      <c r="E1" s="4"/>
      <c r="F1" s="3"/>
      <c r="G1" s="3"/>
      <c r="H1" s="3"/>
      <c r="I1" s="70" t="s">
        <v>292</v>
      </c>
      <c r="J1" s="86"/>
      <c r="K1" s="86"/>
      <c r="L1" s="86"/>
    </row>
    <row r="2" spans="1:12" ht="15" customHeight="1" x14ac:dyDescent="0.25">
      <c r="A2" s="4"/>
      <c r="B2" s="4"/>
      <c r="C2" s="4"/>
      <c r="D2" s="4"/>
      <c r="E2" s="4"/>
      <c r="F2" s="3"/>
      <c r="G2" s="3"/>
      <c r="H2" s="3"/>
      <c r="I2" s="52"/>
      <c r="J2" s="60"/>
      <c r="K2" s="3"/>
      <c r="L2" s="16"/>
    </row>
    <row r="3" spans="1:12" ht="58.5" customHeight="1" x14ac:dyDescent="0.25">
      <c r="A3" s="71" t="s">
        <v>293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17"/>
    </row>
    <row r="4" spans="1:12" ht="15.75" x14ac:dyDescent="0.25">
      <c r="A4" s="4"/>
      <c r="B4" s="4"/>
      <c r="C4" s="4"/>
      <c r="D4" s="4"/>
      <c r="E4" s="4"/>
      <c r="F4" s="4"/>
      <c r="G4" s="4"/>
      <c r="H4" s="4"/>
      <c r="I4" s="53"/>
      <c r="J4" s="62"/>
      <c r="K4" s="4"/>
      <c r="L4" s="4"/>
    </row>
    <row r="5" spans="1:12" ht="84" customHeight="1" x14ac:dyDescent="0.25">
      <c r="A5" s="183" t="s">
        <v>0</v>
      </c>
      <c r="B5" s="184" t="s">
        <v>76</v>
      </c>
      <c r="C5" s="184" t="s">
        <v>16</v>
      </c>
      <c r="D5" s="184" t="s">
        <v>77</v>
      </c>
      <c r="E5" s="184" t="s">
        <v>78</v>
      </c>
      <c r="F5" s="185" t="s">
        <v>79</v>
      </c>
      <c r="G5" s="185" t="s">
        <v>80</v>
      </c>
      <c r="H5" s="186" t="s">
        <v>69</v>
      </c>
      <c r="I5" s="187" t="s">
        <v>70</v>
      </c>
      <c r="J5" s="188" t="s">
        <v>71</v>
      </c>
      <c r="K5" s="186" t="s">
        <v>72</v>
      </c>
      <c r="L5" s="186" t="s">
        <v>89</v>
      </c>
    </row>
    <row r="6" spans="1:12" x14ac:dyDescent="0.25">
      <c r="A6" s="189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90">
        <v>9</v>
      </c>
      <c r="J6" s="191">
        <v>10</v>
      </c>
      <c r="K6" s="189">
        <v>11</v>
      </c>
      <c r="L6" s="183">
        <v>12</v>
      </c>
    </row>
    <row r="7" spans="1:12" ht="33.75" customHeight="1" x14ac:dyDescent="0.25">
      <c r="A7" s="143">
        <v>1</v>
      </c>
      <c r="B7" s="192" t="s">
        <v>81</v>
      </c>
      <c r="C7" s="183" t="s">
        <v>82</v>
      </c>
      <c r="D7" s="193"/>
      <c r="E7" s="194"/>
      <c r="F7" s="194"/>
      <c r="G7" s="194"/>
      <c r="H7" s="195">
        <f>SUM(H8:H9)</f>
        <v>21538.156330000002</v>
      </c>
      <c r="I7" s="196">
        <f>SUM(I8:I9)</f>
        <v>47931.000000000015</v>
      </c>
      <c r="J7" s="197">
        <f>SUM(J8:J9)</f>
        <v>63967.4</v>
      </c>
      <c r="K7" s="195">
        <f>SUM(K8:K9)</f>
        <v>48352</v>
      </c>
      <c r="L7" s="195">
        <f>SUM(L8:L9)</f>
        <v>48243</v>
      </c>
    </row>
    <row r="8" spans="1:12" ht="60" customHeight="1" x14ac:dyDescent="0.25">
      <c r="A8" s="198"/>
      <c r="B8" s="192"/>
      <c r="C8" s="183" t="s">
        <v>83</v>
      </c>
      <c r="D8" s="199">
        <v>966</v>
      </c>
      <c r="E8" s="199" t="s">
        <v>85</v>
      </c>
      <c r="F8" s="199" t="s">
        <v>85</v>
      </c>
      <c r="G8" s="199" t="s">
        <v>85</v>
      </c>
      <c r="H8" s="195">
        <f>SUM(H12:H17,H23,H39:H43)</f>
        <v>18633.788</v>
      </c>
      <c r="I8" s="196">
        <f>SUM(I10,I23,I38,I42)</f>
        <v>47931.000000000015</v>
      </c>
      <c r="J8" s="197">
        <f>J10+J22+J38+J42</f>
        <v>63967.4</v>
      </c>
      <c r="K8" s="195">
        <f>SUM(K10,K23,K38,K42)</f>
        <v>48352</v>
      </c>
      <c r="L8" s="195">
        <f>SUM(L10,L23,L38,L42)</f>
        <v>48243</v>
      </c>
    </row>
    <row r="9" spans="1:12" ht="30" customHeight="1" x14ac:dyDescent="0.25">
      <c r="A9" s="198"/>
      <c r="B9" s="200"/>
      <c r="C9" s="201" t="s">
        <v>84</v>
      </c>
      <c r="D9" s="202">
        <v>965</v>
      </c>
      <c r="E9" s="202" t="s">
        <v>85</v>
      </c>
      <c r="F9" s="202" t="s">
        <v>85</v>
      </c>
      <c r="G9" s="202" t="s">
        <v>85</v>
      </c>
      <c r="H9" s="203">
        <f>SUM(H24)</f>
        <v>2904.3683300000002</v>
      </c>
      <c r="I9" s="204">
        <v>0</v>
      </c>
      <c r="J9" s="205">
        <v>0</v>
      </c>
      <c r="K9" s="203">
        <v>0</v>
      </c>
      <c r="L9" s="203">
        <v>0</v>
      </c>
    </row>
    <row r="10" spans="1:12" ht="119.25" customHeight="1" x14ac:dyDescent="0.25">
      <c r="A10" s="113">
        <v>2</v>
      </c>
      <c r="B10" s="123" t="s">
        <v>156</v>
      </c>
      <c r="C10" s="183" t="s">
        <v>21</v>
      </c>
      <c r="D10" s="199">
        <v>966</v>
      </c>
      <c r="E10" s="199" t="s">
        <v>85</v>
      </c>
      <c r="F10" s="199" t="s">
        <v>85</v>
      </c>
      <c r="G10" s="199" t="s">
        <v>85</v>
      </c>
      <c r="H10" s="195">
        <f>SUM(H12:H17)</f>
        <v>14330</v>
      </c>
      <c r="I10" s="196">
        <f>SUM(I12:I17)</f>
        <v>45771.266000000011</v>
      </c>
      <c r="J10" s="197">
        <f>J12+J13+J14+J17+J19+J20</f>
        <v>52308.451370000002</v>
      </c>
      <c r="K10" s="195">
        <f t="shared" ref="K10:L10" si="0">SUM(K12:K20)</f>
        <v>47352</v>
      </c>
      <c r="L10" s="195">
        <f t="shared" si="0"/>
        <v>47243</v>
      </c>
    </row>
    <row r="11" spans="1:12" ht="19.5" customHeight="1" x14ac:dyDescent="0.25">
      <c r="A11" s="110" t="s">
        <v>153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206"/>
    </row>
    <row r="12" spans="1:12" ht="90.75" customHeight="1" x14ac:dyDescent="0.25">
      <c r="A12" s="207" t="s">
        <v>111</v>
      </c>
      <c r="B12" s="184" t="s">
        <v>120</v>
      </c>
      <c r="C12" s="208" t="s">
        <v>21</v>
      </c>
      <c r="D12" s="199">
        <v>966</v>
      </c>
      <c r="E12" s="199" t="s">
        <v>85</v>
      </c>
      <c r="F12" s="199" t="s">
        <v>85</v>
      </c>
      <c r="G12" s="199" t="s">
        <v>85</v>
      </c>
      <c r="H12" s="195">
        <v>14330</v>
      </c>
      <c r="I12" s="196">
        <f>43600-412+350+78+639+412-12.2-12.2-12.2+283+128+322+100-100</f>
        <v>45363.400000000009</v>
      </c>
      <c r="J12" s="197">
        <f>47383+49+127+63+410</f>
        <v>48032</v>
      </c>
      <c r="K12" s="195">
        <v>47352</v>
      </c>
      <c r="L12" s="195">
        <v>47243</v>
      </c>
    </row>
    <row r="13" spans="1:12" ht="47.25" customHeight="1" x14ac:dyDescent="0.25">
      <c r="A13" s="207" t="s">
        <v>112</v>
      </c>
      <c r="B13" s="184" t="s">
        <v>121</v>
      </c>
      <c r="C13" s="133"/>
      <c r="D13" s="199">
        <v>966</v>
      </c>
      <c r="E13" s="199" t="s">
        <v>85</v>
      </c>
      <c r="F13" s="199" t="s">
        <v>85</v>
      </c>
      <c r="G13" s="199" t="s">
        <v>85</v>
      </c>
      <c r="H13" s="195">
        <v>0</v>
      </c>
      <c r="I13" s="196">
        <v>0</v>
      </c>
      <c r="J13" s="197">
        <f>65+65+90</f>
        <v>220</v>
      </c>
      <c r="K13" s="209">
        <v>0</v>
      </c>
      <c r="L13" s="209">
        <v>0</v>
      </c>
    </row>
    <row r="14" spans="1:12" ht="91.5" customHeight="1" x14ac:dyDescent="0.25">
      <c r="A14" s="207" t="s">
        <v>122</v>
      </c>
      <c r="B14" s="184" t="s">
        <v>155</v>
      </c>
      <c r="C14" s="133"/>
      <c r="D14" s="199">
        <v>966</v>
      </c>
      <c r="E14" s="199" t="s">
        <v>85</v>
      </c>
      <c r="F14" s="199" t="s">
        <v>85</v>
      </c>
      <c r="G14" s="199" t="s">
        <v>85</v>
      </c>
      <c r="H14" s="195">
        <v>0</v>
      </c>
      <c r="I14" s="196">
        <v>100</v>
      </c>
      <c r="J14" s="197">
        <f>121.5</f>
        <v>121.5</v>
      </c>
      <c r="K14" s="209">
        <v>0</v>
      </c>
      <c r="L14" s="209">
        <v>0</v>
      </c>
    </row>
    <row r="15" spans="1:12" ht="165.75" customHeight="1" x14ac:dyDescent="0.25">
      <c r="A15" s="207" t="s">
        <v>123</v>
      </c>
      <c r="B15" s="184" t="s">
        <v>201</v>
      </c>
      <c r="C15" s="133"/>
      <c r="D15" s="199">
        <v>966</v>
      </c>
      <c r="E15" s="199" t="s">
        <v>85</v>
      </c>
      <c r="F15" s="199" t="s">
        <v>85</v>
      </c>
      <c r="G15" s="199" t="s">
        <v>85</v>
      </c>
      <c r="H15" s="195">
        <v>0</v>
      </c>
      <c r="I15" s="196">
        <f>12.2+12.2+12.2</f>
        <v>36.599999999999994</v>
      </c>
      <c r="J15" s="197">
        <v>0</v>
      </c>
      <c r="K15" s="209">
        <v>0</v>
      </c>
      <c r="L15" s="209">
        <v>0</v>
      </c>
    </row>
    <row r="16" spans="1:12" ht="42.75" customHeight="1" x14ac:dyDescent="0.25">
      <c r="A16" s="207" t="s">
        <v>124</v>
      </c>
      <c r="B16" s="184" t="s">
        <v>202</v>
      </c>
      <c r="C16" s="133"/>
      <c r="D16" s="199">
        <v>966</v>
      </c>
      <c r="E16" s="199" t="s">
        <v>85</v>
      </c>
      <c r="F16" s="199" t="s">
        <v>85</v>
      </c>
      <c r="G16" s="199" t="s">
        <v>85</v>
      </c>
      <c r="H16" s="195">
        <v>0</v>
      </c>
      <c r="I16" s="196">
        <f>24+67+160+20.266</f>
        <v>271.26600000000002</v>
      </c>
      <c r="J16" s="197">
        <v>0</v>
      </c>
      <c r="K16" s="209">
        <v>0</v>
      </c>
      <c r="L16" s="209">
        <v>0</v>
      </c>
    </row>
    <row r="17" spans="1:12" ht="58.5" customHeight="1" x14ac:dyDescent="0.25">
      <c r="A17" s="207" t="s">
        <v>125</v>
      </c>
      <c r="B17" s="184" t="s">
        <v>203</v>
      </c>
      <c r="C17" s="210"/>
      <c r="D17" s="199">
        <v>966</v>
      </c>
      <c r="E17" s="199" t="s">
        <v>85</v>
      </c>
      <c r="F17" s="199" t="s">
        <v>85</v>
      </c>
      <c r="G17" s="199" t="s">
        <v>85</v>
      </c>
      <c r="H17" s="195">
        <v>0</v>
      </c>
      <c r="I17" s="196">
        <v>0</v>
      </c>
      <c r="J17" s="197">
        <f>293.9+450-58.94863</f>
        <v>684.95137</v>
      </c>
      <c r="K17" s="195">
        <v>0</v>
      </c>
      <c r="L17" s="195">
        <v>0</v>
      </c>
    </row>
    <row r="18" spans="1:12" s="50" customFormat="1" ht="44.25" customHeight="1" x14ac:dyDescent="0.25">
      <c r="A18" s="207" t="s">
        <v>126</v>
      </c>
      <c r="B18" s="184" t="s">
        <v>258</v>
      </c>
      <c r="C18" s="211"/>
      <c r="D18" s="199">
        <v>966</v>
      </c>
      <c r="E18" s="199" t="s">
        <v>85</v>
      </c>
      <c r="F18" s="199" t="s">
        <v>85</v>
      </c>
      <c r="G18" s="199" t="s">
        <v>85</v>
      </c>
      <c r="H18" s="195">
        <v>0</v>
      </c>
      <c r="I18" s="196">
        <v>0</v>
      </c>
      <c r="J18" s="197">
        <v>0</v>
      </c>
      <c r="K18" s="195">
        <v>0</v>
      </c>
      <c r="L18" s="195">
        <v>0</v>
      </c>
    </row>
    <row r="19" spans="1:12" s="50" customFormat="1" ht="90" customHeight="1" x14ac:dyDescent="0.25">
      <c r="A19" s="207" t="s">
        <v>127</v>
      </c>
      <c r="B19" s="184" t="s">
        <v>259</v>
      </c>
      <c r="C19" s="211"/>
      <c r="D19" s="199">
        <v>966</v>
      </c>
      <c r="E19" s="199" t="s">
        <v>85</v>
      </c>
      <c r="F19" s="199" t="s">
        <v>85</v>
      </c>
      <c r="G19" s="199" t="s">
        <v>85</v>
      </c>
      <c r="H19" s="195">
        <v>0</v>
      </c>
      <c r="I19" s="196">
        <v>0</v>
      </c>
      <c r="J19" s="197">
        <f>250</f>
        <v>250</v>
      </c>
      <c r="K19" s="195">
        <v>0</v>
      </c>
      <c r="L19" s="195">
        <v>0</v>
      </c>
    </row>
    <row r="20" spans="1:12" s="50" customFormat="1" ht="66.75" customHeight="1" x14ac:dyDescent="0.25">
      <c r="A20" s="207" t="s">
        <v>133</v>
      </c>
      <c r="B20" s="184" t="s">
        <v>260</v>
      </c>
      <c r="C20" s="211"/>
      <c r="D20" s="199">
        <v>966</v>
      </c>
      <c r="E20" s="199" t="s">
        <v>85</v>
      </c>
      <c r="F20" s="199" t="s">
        <v>85</v>
      </c>
      <c r="G20" s="199" t="s">
        <v>85</v>
      </c>
      <c r="H20" s="195">
        <v>0</v>
      </c>
      <c r="I20" s="196">
        <v>0</v>
      </c>
      <c r="J20" s="197">
        <f>3000+600-600</f>
        <v>3000</v>
      </c>
      <c r="K20" s="195">
        <v>0</v>
      </c>
      <c r="L20" s="195">
        <v>0</v>
      </c>
    </row>
    <row r="21" spans="1:12" ht="20.25" customHeight="1" x14ac:dyDescent="0.25">
      <c r="A21" s="212" t="s">
        <v>26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4"/>
    </row>
    <row r="22" spans="1:12" ht="33" customHeight="1" x14ac:dyDescent="0.25">
      <c r="A22" s="215" t="s">
        <v>134</v>
      </c>
      <c r="B22" s="216" t="s">
        <v>128</v>
      </c>
      <c r="C22" s="183" t="s">
        <v>82</v>
      </c>
      <c r="D22" s="217"/>
      <c r="E22" s="199" t="s">
        <v>85</v>
      </c>
      <c r="F22" s="199" t="s">
        <v>85</v>
      </c>
      <c r="G22" s="199" t="s">
        <v>85</v>
      </c>
      <c r="H22" s="195">
        <f>SUM(H23:H24)</f>
        <v>6338.2063300000009</v>
      </c>
      <c r="I22" s="196">
        <f>SUM(I23:I24)</f>
        <v>1257.3339999999998</v>
      </c>
      <c r="J22" s="197">
        <f>J23</f>
        <v>10743.948629999999</v>
      </c>
      <c r="K22" s="209">
        <f>SUM(K23:K24)</f>
        <v>85</v>
      </c>
      <c r="L22" s="209">
        <f>SUM(L23:L24)</f>
        <v>85</v>
      </c>
    </row>
    <row r="23" spans="1:12" ht="65.25" customHeight="1" x14ac:dyDescent="0.25">
      <c r="A23" s="215"/>
      <c r="B23" s="216"/>
      <c r="C23" s="183" t="s">
        <v>83</v>
      </c>
      <c r="D23" s="199">
        <v>966</v>
      </c>
      <c r="E23" s="199" t="s">
        <v>85</v>
      </c>
      <c r="F23" s="199" t="s">
        <v>85</v>
      </c>
      <c r="G23" s="199" t="s">
        <v>85</v>
      </c>
      <c r="H23" s="195">
        <f>SUM(H25,H28,H31,H32,H33,H35,H36)</f>
        <v>3433.8380000000002</v>
      </c>
      <c r="I23" s="196">
        <f>SUM(I28,I31,I25,I32,I33,I35,I36)</f>
        <v>1257.3339999999998</v>
      </c>
      <c r="J23" s="197">
        <f>J25+J28+J36+J32</f>
        <v>10743.948629999999</v>
      </c>
      <c r="K23" s="195">
        <f>SUM(K28,K31,K25,K32,K33,K35,K36)</f>
        <v>85</v>
      </c>
      <c r="L23" s="195">
        <f>SUM(L28,L31,L25,L32,L33,L35,L36)</f>
        <v>85</v>
      </c>
    </row>
    <row r="24" spans="1:12" ht="37.5" customHeight="1" x14ac:dyDescent="0.25">
      <c r="A24" s="215"/>
      <c r="B24" s="216"/>
      <c r="C24" s="183" t="s">
        <v>84</v>
      </c>
      <c r="D24" s="199">
        <v>965</v>
      </c>
      <c r="E24" s="199" t="s">
        <v>85</v>
      </c>
      <c r="F24" s="199" t="s">
        <v>85</v>
      </c>
      <c r="G24" s="199" t="s">
        <v>85</v>
      </c>
      <c r="H24" s="195">
        <f>SUM(H28,H31,H34,H37)</f>
        <v>2904.3683300000002</v>
      </c>
      <c r="I24" s="196">
        <v>0</v>
      </c>
      <c r="J24" s="197">
        <v>0</v>
      </c>
      <c r="K24" s="195">
        <v>0</v>
      </c>
      <c r="L24" s="195">
        <v>0</v>
      </c>
    </row>
    <row r="25" spans="1:12" ht="44.25" customHeight="1" x14ac:dyDescent="0.25">
      <c r="A25" s="218" t="s">
        <v>135</v>
      </c>
      <c r="B25" s="184" t="s">
        <v>129</v>
      </c>
      <c r="C25" s="137" t="s">
        <v>83</v>
      </c>
      <c r="D25" s="199">
        <v>966</v>
      </c>
      <c r="E25" s="199" t="s">
        <v>85</v>
      </c>
      <c r="F25" s="199" t="s">
        <v>85</v>
      </c>
      <c r="G25" s="199" t="s">
        <v>85</v>
      </c>
      <c r="H25" s="219">
        <f>SUM(H26+H27)</f>
        <v>2347.1046000000001</v>
      </c>
      <c r="I25" s="196">
        <f>SUM(I26+I27)</f>
        <v>0</v>
      </c>
      <c r="J25" s="197">
        <f>SUM(J26+J27)</f>
        <v>5643.0866299999998</v>
      </c>
      <c r="K25" s="195">
        <f>SUM(K26:K27)</f>
        <v>0</v>
      </c>
      <c r="L25" s="195">
        <f>SUM(L26:L27)</f>
        <v>0</v>
      </c>
    </row>
    <row r="26" spans="1:12" s="32" customFormat="1" ht="74.25" customHeight="1" x14ac:dyDescent="0.25">
      <c r="A26" s="218" t="s">
        <v>136</v>
      </c>
      <c r="B26" s="184" t="s">
        <v>161</v>
      </c>
      <c r="C26" s="133"/>
      <c r="D26" s="199">
        <v>966</v>
      </c>
      <c r="E26" s="199" t="s">
        <v>85</v>
      </c>
      <c r="F26" s="199" t="s">
        <v>85</v>
      </c>
      <c r="G26" s="199" t="s">
        <v>85</v>
      </c>
      <c r="H26" s="219">
        <v>1716.9566</v>
      </c>
      <c r="I26" s="196">
        <v>0</v>
      </c>
      <c r="J26" s="197">
        <v>0</v>
      </c>
      <c r="K26" s="195">
        <v>0</v>
      </c>
      <c r="L26" s="195">
        <v>0</v>
      </c>
    </row>
    <row r="27" spans="1:12" s="32" customFormat="1" ht="59.25" customHeight="1" x14ac:dyDescent="0.25">
      <c r="A27" s="218" t="s">
        <v>137</v>
      </c>
      <c r="B27" s="184" t="s">
        <v>225</v>
      </c>
      <c r="C27" s="210"/>
      <c r="D27" s="199">
        <v>966</v>
      </c>
      <c r="E27" s="199" t="s">
        <v>85</v>
      </c>
      <c r="F27" s="199" t="s">
        <v>85</v>
      </c>
      <c r="G27" s="199" t="s">
        <v>85</v>
      </c>
      <c r="H27" s="219">
        <v>630.14800000000002</v>
      </c>
      <c r="I27" s="196">
        <f>4588+412-5000</f>
        <v>0</v>
      </c>
      <c r="J27" s="197">
        <f>5000+643.08663</f>
        <v>5643.0866299999998</v>
      </c>
      <c r="K27" s="195">
        <v>0</v>
      </c>
      <c r="L27" s="195">
        <v>0</v>
      </c>
    </row>
    <row r="28" spans="1:12" ht="43.5" customHeight="1" x14ac:dyDescent="0.25">
      <c r="A28" s="218" t="s">
        <v>138</v>
      </c>
      <c r="B28" s="184" t="s">
        <v>190</v>
      </c>
      <c r="C28" s="143" t="s">
        <v>166</v>
      </c>
      <c r="D28" s="199" t="s">
        <v>167</v>
      </c>
      <c r="E28" s="199" t="s">
        <v>85</v>
      </c>
      <c r="F28" s="199" t="s">
        <v>85</v>
      </c>
      <c r="G28" s="199" t="s">
        <v>85</v>
      </c>
      <c r="H28" s="219">
        <f>SUM(H29)</f>
        <v>0</v>
      </c>
      <c r="I28" s="196">
        <f>SUM(I30+I29)</f>
        <v>1159.7339999999999</v>
      </c>
      <c r="J28" s="197">
        <f t="shared" ref="J28:L28" si="1">SUM(J30+J29)</f>
        <v>5000</v>
      </c>
      <c r="K28" s="195">
        <f t="shared" si="1"/>
        <v>0</v>
      </c>
      <c r="L28" s="195">
        <f t="shared" si="1"/>
        <v>0</v>
      </c>
    </row>
    <row r="29" spans="1:12" s="32" customFormat="1" ht="74.25" customHeight="1" x14ac:dyDescent="0.25">
      <c r="A29" s="218" t="s">
        <v>139</v>
      </c>
      <c r="B29" s="184" t="s">
        <v>163</v>
      </c>
      <c r="C29" s="149"/>
      <c r="D29" s="199" t="s">
        <v>167</v>
      </c>
      <c r="E29" s="199" t="s">
        <v>85</v>
      </c>
      <c r="F29" s="199" t="s">
        <v>85</v>
      </c>
      <c r="G29" s="199" t="s">
        <v>85</v>
      </c>
      <c r="H29" s="219">
        <v>0</v>
      </c>
      <c r="I29" s="196">
        <v>0</v>
      </c>
      <c r="J29" s="197">
        <v>0</v>
      </c>
      <c r="K29" s="195">
        <v>0</v>
      </c>
      <c r="L29" s="195">
        <v>0</v>
      </c>
    </row>
    <row r="30" spans="1:12" s="36" customFormat="1" ht="47.25" customHeight="1" x14ac:dyDescent="0.25">
      <c r="A30" s="218" t="s">
        <v>142</v>
      </c>
      <c r="B30" s="184" t="s">
        <v>209</v>
      </c>
      <c r="C30" s="115" t="s">
        <v>83</v>
      </c>
      <c r="D30" s="199">
        <v>966</v>
      </c>
      <c r="E30" s="199" t="s">
        <v>85</v>
      </c>
      <c r="F30" s="199" t="s">
        <v>85</v>
      </c>
      <c r="G30" s="199" t="s">
        <v>85</v>
      </c>
      <c r="H30" s="219">
        <v>0</v>
      </c>
      <c r="I30" s="196">
        <f>7000-5750-90.266</f>
        <v>1159.7339999999999</v>
      </c>
      <c r="J30" s="197">
        <v>5000</v>
      </c>
      <c r="K30" s="195">
        <v>0</v>
      </c>
      <c r="L30" s="195">
        <v>0</v>
      </c>
    </row>
    <row r="31" spans="1:12" ht="44.25" customHeight="1" x14ac:dyDescent="0.25">
      <c r="A31" s="218" t="s">
        <v>143</v>
      </c>
      <c r="B31" s="184" t="s">
        <v>188</v>
      </c>
      <c r="C31" s="125"/>
      <c r="D31" s="199" t="s">
        <v>167</v>
      </c>
      <c r="E31" s="199" t="s">
        <v>85</v>
      </c>
      <c r="F31" s="199" t="s">
        <v>85</v>
      </c>
      <c r="G31" s="199" t="s">
        <v>85</v>
      </c>
      <c r="H31" s="219">
        <v>0</v>
      </c>
      <c r="I31" s="196">
        <v>0</v>
      </c>
      <c r="J31" s="197">
        <v>0</v>
      </c>
      <c r="K31" s="195">
        <v>0</v>
      </c>
      <c r="L31" s="195">
        <v>0</v>
      </c>
    </row>
    <row r="32" spans="1:12" ht="120.75" customHeight="1" x14ac:dyDescent="0.25">
      <c r="A32" s="218" t="s">
        <v>144</v>
      </c>
      <c r="B32" s="184" t="s">
        <v>130</v>
      </c>
      <c r="C32" s="183" t="s">
        <v>21</v>
      </c>
      <c r="D32" s="199">
        <v>966</v>
      </c>
      <c r="E32" s="199" t="s">
        <v>85</v>
      </c>
      <c r="F32" s="199" t="s">
        <v>85</v>
      </c>
      <c r="G32" s="199" t="s">
        <v>85</v>
      </c>
      <c r="H32" s="219">
        <v>130.05000000000001</v>
      </c>
      <c r="I32" s="196">
        <f>100-2.4</f>
        <v>97.6</v>
      </c>
      <c r="J32" s="197">
        <v>85</v>
      </c>
      <c r="K32" s="195">
        <v>85</v>
      </c>
      <c r="L32" s="195">
        <v>85</v>
      </c>
    </row>
    <row r="33" spans="1:12" s="25" customFormat="1" ht="92.25" customHeight="1" x14ac:dyDescent="0.25">
      <c r="A33" s="218" t="s">
        <v>145</v>
      </c>
      <c r="B33" s="220" t="s">
        <v>131</v>
      </c>
      <c r="C33" s="113" t="s">
        <v>83</v>
      </c>
      <c r="D33" s="202">
        <v>966</v>
      </c>
      <c r="E33" s="202" t="s">
        <v>85</v>
      </c>
      <c r="F33" s="202" t="s">
        <v>85</v>
      </c>
      <c r="G33" s="202" t="s">
        <v>85</v>
      </c>
      <c r="H33" s="221">
        <v>0</v>
      </c>
      <c r="I33" s="204">
        <v>0</v>
      </c>
      <c r="J33" s="205">
        <v>0</v>
      </c>
      <c r="K33" s="203">
        <v>0</v>
      </c>
      <c r="L33" s="203">
        <v>0</v>
      </c>
    </row>
    <row r="34" spans="1:12" ht="58.5" customHeight="1" x14ac:dyDescent="0.25">
      <c r="A34" s="218" t="s">
        <v>146</v>
      </c>
      <c r="B34" s="220" t="s">
        <v>132</v>
      </c>
      <c r="C34" s="113" t="s">
        <v>84</v>
      </c>
      <c r="D34" s="202">
        <v>965</v>
      </c>
      <c r="E34" s="202" t="s">
        <v>85</v>
      </c>
      <c r="F34" s="202" t="s">
        <v>85</v>
      </c>
      <c r="G34" s="202" t="s">
        <v>85</v>
      </c>
      <c r="H34" s="221">
        <v>1712</v>
      </c>
      <c r="I34" s="204">
        <v>0</v>
      </c>
      <c r="J34" s="205">
        <v>0</v>
      </c>
      <c r="K34" s="203">
        <v>0</v>
      </c>
      <c r="L34" s="203">
        <v>0</v>
      </c>
    </row>
    <row r="35" spans="1:12" s="32" customFormat="1" ht="92.25" customHeight="1" x14ac:dyDescent="0.25">
      <c r="A35" s="218" t="s">
        <v>147</v>
      </c>
      <c r="B35" s="220" t="s">
        <v>200</v>
      </c>
      <c r="C35" s="113" t="s">
        <v>83</v>
      </c>
      <c r="D35" s="202">
        <v>966</v>
      </c>
      <c r="E35" s="202" t="s">
        <v>85</v>
      </c>
      <c r="F35" s="202" t="s">
        <v>85</v>
      </c>
      <c r="G35" s="202" t="s">
        <v>85</v>
      </c>
      <c r="H35" s="221">
        <v>846.23699999999997</v>
      </c>
      <c r="I35" s="204">
        <v>0</v>
      </c>
      <c r="J35" s="205">
        <v>0</v>
      </c>
      <c r="K35" s="203">
        <v>0</v>
      </c>
      <c r="L35" s="203">
        <v>0</v>
      </c>
    </row>
    <row r="36" spans="1:12" s="32" customFormat="1" ht="73.5" customHeight="1" x14ac:dyDescent="0.25">
      <c r="A36" s="218" t="s">
        <v>169</v>
      </c>
      <c r="B36" s="220" t="s">
        <v>168</v>
      </c>
      <c r="C36" s="189" t="s">
        <v>83</v>
      </c>
      <c r="D36" s="202">
        <v>966</v>
      </c>
      <c r="E36" s="202" t="s">
        <v>85</v>
      </c>
      <c r="F36" s="202" t="s">
        <v>85</v>
      </c>
      <c r="G36" s="202" t="s">
        <v>85</v>
      </c>
      <c r="H36" s="221">
        <v>110.4464</v>
      </c>
      <c r="I36" s="204">
        <v>0</v>
      </c>
      <c r="J36" s="205">
        <v>15.862</v>
      </c>
      <c r="K36" s="203">
        <v>0</v>
      </c>
      <c r="L36" s="203">
        <v>0</v>
      </c>
    </row>
    <row r="37" spans="1:12" s="32" customFormat="1" ht="90.75" customHeight="1" x14ac:dyDescent="0.25">
      <c r="A37" s="218" t="s">
        <v>170</v>
      </c>
      <c r="B37" s="220" t="s">
        <v>189</v>
      </c>
      <c r="C37" s="189" t="s">
        <v>166</v>
      </c>
      <c r="D37" s="202" t="s">
        <v>167</v>
      </c>
      <c r="E37" s="202" t="s">
        <v>85</v>
      </c>
      <c r="F37" s="202" t="s">
        <v>85</v>
      </c>
      <c r="G37" s="202" t="s">
        <v>85</v>
      </c>
      <c r="H37" s="221">
        <v>1192.36833</v>
      </c>
      <c r="I37" s="204">
        <v>0</v>
      </c>
      <c r="J37" s="205">
        <v>0</v>
      </c>
      <c r="K37" s="203">
        <v>0</v>
      </c>
      <c r="L37" s="203">
        <v>0</v>
      </c>
    </row>
    <row r="38" spans="1:12" s="27" customFormat="1" ht="31.5" customHeight="1" x14ac:dyDescent="0.25">
      <c r="A38" s="218" t="s">
        <v>171</v>
      </c>
      <c r="B38" s="220" t="s">
        <v>283</v>
      </c>
      <c r="C38" s="208" t="s">
        <v>21</v>
      </c>
      <c r="D38" s="199">
        <v>966</v>
      </c>
      <c r="E38" s="199" t="s">
        <v>85</v>
      </c>
      <c r="F38" s="199" t="s">
        <v>85</v>
      </c>
      <c r="G38" s="199" t="s">
        <v>85</v>
      </c>
      <c r="H38" s="203">
        <f>SUM(H39:H41)</f>
        <v>869.95</v>
      </c>
      <c r="I38" s="204">
        <f>SUM(I39:I41)</f>
        <v>842.4</v>
      </c>
      <c r="J38" s="205">
        <f>J39+J40</f>
        <v>855</v>
      </c>
      <c r="K38" s="222">
        <f>SUM(K39:K41)</f>
        <v>855</v>
      </c>
      <c r="L38" s="222">
        <f>SUM(L39:L41)</f>
        <v>855</v>
      </c>
    </row>
    <row r="39" spans="1:12" ht="88.5" customHeight="1" x14ac:dyDescent="0.25">
      <c r="A39" s="218" t="s">
        <v>172</v>
      </c>
      <c r="B39" s="184" t="s">
        <v>140</v>
      </c>
      <c r="C39" s="223"/>
      <c r="D39" s="199">
        <v>966</v>
      </c>
      <c r="E39" s="199" t="s">
        <v>85</v>
      </c>
      <c r="F39" s="199" t="s">
        <v>85</v>
      </c>
      <c r="G39" s="199" t="s">
        <v>85</v>
      </c>
      <c r="H39" s="195">
        <v>528.40250000000003</v>
      </c>
      <c r="I39" s="196">
        <f>245+77+40+2.4</f>
        <v>364.4</v>
      </c>
      <c r="J39" s="197">
        <v>345</v>
      </c>
      <c r="K39" s="195">
        <v>345</v>
      </c>
      <c r="L39" s="195">
        <v>345</v>
      </c>
    </row>
    <row r="40" spans="1:12" ht="134.25" customHeight="1" x14ac:dyDescent="0.25">
      <c r="A40" s="218" t="s">
        <v>173</v>
      </c>
      <c r="B40" s="184" t="s">
        <v>151</v>
      </c>
      <c r="C40" s="223"/>
      <c r="D40" s="199">
        <v>966</v>
      </c>
      <c r="E40" s="199" t="s">
        <v>85</v>
      </c>
      <c r="F40" s="199" t="s">
        <v>85</v>
      </c>
      <c r="G40" s="199" t="s">
        <v>85</v>
      </c>
      <c r="H40" s="195">
        <v>341.54750000000001</v>
      </c>
      <c r="I40" s="196">
        <f>495+60-77</f>
        <v>478</v>
      </c>
      <c r="J40" s="197">
        <v>510</v>
      </c>
      <c r="K40" s="195">
        <v>510</v>
      </c>
      <c r="L40" s="195">
        <v>510</v>
      </c>
    </row>
    <row r="41" spans="1:12" s="27" customFormat="1" ht="90" customHeight="1" x14ac:dyDescent="0.25">
      <c r="A41" s="218" t="s">
        <v>263</v>
      </c>
      <c r="B41" s="184" t="s">
        <v>141</v>
      </c>
      <c r="C41" s="224"/>
      <c r="D41" s="199">
        <v>966</v>
      </c>
      <c r="E41" s="199" t="s">
        <v>85</v>
      </c>
      <c r="F41" s="199" t="s">
        <v>85</v>
      </c>
      <c r="G41" s="199" t="s">
        <v>85</v>
      </c>
      <c r="H41" s="195">
        <v>0</v>
      </c>
      <c r="I41" s="196">
        <v>0</v>
      </c>
      <c r="J41" s="197">
        <v>0</v>
      </c>
      <c r="K41" s="195">
        <v>0</v>
      </c>
      <c r="L41" s="195">
        <v>0</v>
      </c>
    </row>
    <row r="42" spans="1:12" s="27" customFormat="1" ht="32.25" customHeight="1" x14ac:dyDescent="0.25">
      <c r="A42" s="218" t="s">
        <v>264</v>
      </c>
      <c r="B42" s="184" t="s">
        <v>284</v>
      </c>
      <c r="C42" s="208" t="s">
        <v>21</v>
      </c>
      <c r="D42" s="199">
        <v>966</v>
      </c>
      <c r="E42" s="199" t="s">
        <v>85</v>
      </c>
      <c r="F42" s="199" t="s">
        <v>85</v>
      </c>
      <c r="G42" s="199" t="s">
        <v>85</v>
      </c>
      <c r="H42" s="195">
        <f>SUM(H43)</f>
        <v>0</v>
      </c>
      <c r="I42" s="196">
        <f>SUM(I43)</f>
        <v>60</v>
      </c>
      <c r="J42" s="197">
        <f>SUM(J43)</f>
        <v>60</v>
      </c>
      <c r="K42" s="209">
        <f>SUM(K43)</f>
        <v>60</v>
      </c>
      <c r="L42" s="209">
        <f>SUM(L43)</f>
        <v>60</v>
      </c>
    </row>
    <row r="43" spans="1:12" ht="120.75" customHeight="1" x14ac:dyDescent="0.25">
      <c r="A43" s="218" t="s">
        <v>265</v>
      </c>
      <c r="B43" s="184" t="s">
        <v>185</v>
      </c>
      <c r="C43" s="210"/>
      <c r="D43" s="199">
        <v>966</v>
      </c>
      <c r="E43" s="199" t="s">
        <v>85</v>
      </c>
      <c r="F43" s="199" t="s">
        <v>85</v>
      </c>
      <c r="G43" s="199" t="s">
        <v>85</v>
      </c>
      <c r="H43" s="195">
        <v>0</v>
      </c>
      <c r="I43" s="196">
        <f>100-40</f>
        <v>60</v>
      </c>
      <c r="J43" s="197">
        <v>60</v>
      </c>
      <c r="K43" s="195">
        <v>60</v>
      </c>
      <c r="L43" s="195">
        <v>60</v>
      </c>
    </row>
    <row r="44" spans="1:12" ht="15.75" x14ac:dyDescent="0.25">
      <c r="A44" s="14"/>
      <c r="B44" s="14"/>
      <c r="C44" s="14"/>
      <c r="D44" s="14"/>
      <c r="E44" s="14"/>
      <c r="F44" s="14"/>
      <c r="G44" s="14"/>
      <c r="H44" s="14"/>
      <c r="I44" s="54"/>
      <c r="J44" s="61"/>
      <c r="K44" s="14"/>
      <c r="L44" s="14"/>
    </row>
    <row r="45" spans="1:12" ht="15.75" x14ac:dyDescent="0.25">
      <c r="A45" s="14"/>
      <c r="B45" s="14"/>
      <c r="C45" s="14"/>
      <c r="D45" s="14"/>
      <c r="E45" s="14"/>
      <c r="F45" s="14"/>
      <c r="G45" s="14"/>
      <c r="H45" s="14"/>
      <c r="I45" s="54"/>
      <c r="J45" s="61"/>
      <c r="K45" s="14"/>
      <c r="L45" s="14"/>
    </row>
    <row r="46" spans="1:12" ht="15.75" x14ac:dyDescent="0.25">
      <c r="A46" s="14"/>
      <c r="B46" s="14"/>
      <c r="C46" s="14"/>
      <c r="D46" s="14"/>
      <c r="E46" s="14"/>
      <c r="F46" s="14"/>
      <c r="G46" s="14"/>
      <c r="H46" s="14"/>
      <c r="I46" s="54"/>
      <c r="J46" s="61"/>
      <c r="K46" s="14"/>
      <c r="L46" s="14"/>
    </row>
    <row r="47" spans="1:12" ht="15.75" x14ac:dyDescent="0.25">
      <c r="A47" s="14"/>
      <c r="B47" s="14"/>
      <c r="C47" s="14"/>
      <c r="D47" s="14"/>
      <c r="E47" s="14"/>
      <c r="F47" s="14"/>
      <c r="G47" s="14"/>
      <c r="H47" s="14"/>
      <c r="I47" s="54"/>
      <c r="J47" s="61"/>
      <c r="K47" s="14"/>
      <c r="L47" s="14"/>
    </row>
    <row r="48" spans="1:12" ht="15.75" x14ac:dyDescent="0.25">
      <c r="A48" s="14"/>
      <c r="B48" s="14"/>
      <c r="C48" s="14"/>
      <c r="D48" s="14"/>
      <c r="E48" s="14"/>
      <c r="F48" s="14"/>
      <c r="G48" s="14"/>
      <c r="H48" s="14"/>
      <c r="I48" s="54"/>
      <c r="J48" s="61"/>
      <c r="K48" s="14"/>
      <c r="L48" s="14"/>
    </row>
    <row r="49" spans="1:12" ht="15.75" x14ac:dyDescent="0.25">
      <c r="A49" s="14"/>
      <c r="B49" s="14"/>
      <c r="C49" s="14"/>
      <c r="D49" s="14"/>
      <c r="E49" s="14"/>
      <c r="F49" s="14"/>
      <c r="G49" s="14"/>
      <c r="H49" s="14"/>
      <c r="I49" s="54"/>
      <c r="J49" s="61"/>
      <c r="K49" s="14"/>
      <c r="L49" s="14"/>
    </row>
    <row r="50" spans="1:12" ht="15.75" x14ac:dyDescent="0.25">
      <c r="A50" s="14"/>
      <c r="B50" s="14"/>
      <c r="C50" s="14"/>
      <c r="D50" s="14"/>
      <c r="E50" s="14"/>
      <c r="F50" s="14"/>
      <c r="G50" s="14"/>
      <c r="H50" s="14"/>
      <c r="I50" s="54"/>
      <c r="J50" s="61"/>
      <c r="K50" s="14"/>
      <c r="L50" s="14"/>
    </row>
    <row r="51" spans="1:12" ht="15.75" x14ac:dyDescent="0.25">
      <c r="A51" s="14"/>
      <c r="B51" s="14"/>
      <c r="C51" s="14"/>
      <c r="D51" s="14"/>
      <c r="E51" s="14"/>
      <c r="F51" s="14"/>
      <c r="G51" s="14"/>
      <c r="H51" s="14"/>
      <c r="I51" s="54"/>
      <c r="J51" s="61"/>
      <c r="K51" s="14"/>
      <c r="L51" s="14"/>
    </row>
    <row r="52" spans="1:12" ht="15.75" x14ac:dyDescent="0.25">
      <c r="A52" s="14"/>
      <c r="B52" s="14"/>
      <c r="C52" s="14"/>
      <c r="D52" s="14"/>
      <c r="E52" s="14"/>
      <c r="F52" s="14"/>
      <c r="G52" s="14"/>
      <c r="H52" s="14"/>
      <c r="I52" s="54"/>
      <c r="J52" s="61"/>
      <c r="K52" s="14"/>
      <c r="L52" s="14"/>
    </row>
    <row r="53" spans="1:12" ht="15.75" x14ac:dyDescent="0.25">
      <c r="A53" s="14"/>
      <c r="B53" s="14"/>
      <c r="C53" s="14"/>
      <c r="D53" s="14"/>
      <c r="E53" s="14"/>
      <c r="F53" s="14"/>
      <c r="G53" s="14"/>
      <c r="H53" s="14"/>
      <c r="I53" s="54"/>
      <c r="J53" s="61"/>
      <c r="K53" s="14"/>
      <c r="L53" s="14"/>
    </row>
    <row r="54" spans="1:12" ht="15.75" x14ac:dyDescent="0.25">
      <c r="A54" s="14"/>
      <c r="B54" s="14"/>
      <c r="C54" s="14"/>
      <c r="D54" s="14"/>
      <c r="E54" s="14"/>
      <c r="F54" s="14"/>
      <c r="G54" s="14"/>
      <c r="H54" s="14"/>
      <c r="I54" s="54"/>
      <c r="J54" s="61"/>
      <c r="K54" s="14"/>
      <c r="L54" s="14"/>
    </row>
    <row r="55" spans="1:12" ht="15.75" x14ac:dyDescent="0.25">
      <c r="A55" s="14"/>
      <c r="B55" s="14"/>
      <c r="C55" s="14"/>
      <c r="D55" s="14"/>
      <c r="E55" s="14"/>
      <c r="F55" s="14"/>
      <c r="G55" s="14"/>
      <c r="H55" s="14"/>
      <c r="I55" s="54"/>
      <c r="J55" s="61"/>
      <c r="K55" s="14"/>
      <c r="L55" s="14"/>
    </row>
    <row r="56" spans="1:12" ht="15.75" x14ac:dyDescent="0.25">
      <c r="A56" s="14"/>
      <c r="B56" s="14"/>
      <c r="C56" s="14"/>
      <c r="D56" s="14"/>
      <c r="E56" s="14"/>
      <c r="F56" s="14"/>
      <c r="G56" s="14"/>
      <c r="H56" s="14"/>
      <c r="I56" s="54"/>
      <c r="J56" s="61"/>
      <c r="K56" s="14"/>
      <c r="L56" s="14"/>
    </row>
    <row r="57" spans="1:12" ht="15.75" x14ac:dyDescent="0.25">
      <c r="A57" s="14"/>
      <c r="B57" s="14"/>
      <c r="C57" s="14"/>
      <c r="D57" s="14"/>
      <c r="E57" s="14"/>
      <c r="F57" s="14"/>
      <c r="G57" s="14"/>
      <c r="H57" s="14"/>
      <c r="I57" s="54"/>
      <c r="J57" s="61"/>
      <c r="K57" s="14"/>
      <c r="L57" s="14"/>
    </row>
    <row r="58" spans="1:12" ht="15.75" x14ac:dyDescent="0.25">
      <c r="A58" s="14"/>
      <c r="B58" s="14"/>
      <c r="C58" s="14"/>
      <c r="D58" s="14"/>
      <c r="E58" s="14"/>
      <c r="F58" s="14"/>
      <c r="G58" s="14"/>
      <c r="H58" s="14"/>
      <c r="I58" s="54"/>
      <c r="J58" s="61"/>
      <c r="K58" s="14"/>
      <c r="L58" s="14"/>
    </row>
    <row r="59" spans="1:12" ht="15.75" x14ac:dyDescent="0.25">
      <c r="A59" s="14"/>
      <c r="B59" s="14"/>
      <c r="C59" s="14"/>
      <c r="D59" s="14"/>
      <c r="E59" s="14"/>
      <c r="F59" s="14"/>
      <c r="G59" s="14"/>
      <c r="H59" s="14"/>
      <c r="I59" s="54"/>
      <c r="J59" s="61"/>
      <c r="K59" s="14"/>
      <c r="L59" s="14"/>
    </row>
    <row r="60" spans="1:12" ht="15.75" x14ac:dyDescent="0.25">
      <c r="A60" s="14"/>
      <c r="B60" s="14"/>
      <c r="C60" s="14"/>
      <c r="D60" s="14"/>
      <c r="E60" s="14"/>
      <c r="F60" s="14"/>
      <c r="G60" s="14"/>
      <c r="H60" s="14"/>
      <c r="I60" s="54"/>
      <c r="J60" s="61"/>
      <c r="K60" s="14"/>
      <c r="L60" s="14"/>
    </row>
    <row r="61" spans="1:12" ht="15.75" x14ac:dyDescent="0.25">
      <c r="A61" s="14"/>
      <c r="B61" s="14"/>
      <c r="C61" s="14"/>
      <c r="D61" s="14"/>
      <c r="E61" s="14"/>
      <c r="F61" s="14"/>
      <c r="G61" s="14"/>
      <c r="H61" s="14"/>
      <c r="I61" s="54"/>
      <c r="J61" s="61"/>
      <c r="K61" s="14"/>
      <c r="L61" s="14"/>
    </row>
    <row r="62" spans="1:12" ht="15.75" x14ac:dyDescent="0.25">
      <c r="A62" s="14"/>
      <c r="B62" s="14"/>
      <c r="C62" s="14"/>
      <c r="D62" s="14"/>
      <c r="E62" s="14"/>
      <c r="F62" s="14"/>
      <c r="G62" s="14"/>
      <c r="H62" s="14"/>
      <c r="I62" s="54"/>
      <c r="J62" s="61"/>
      <c r="K62" s="14"/>
      <c r="L62" s="14"/>
    </row>
    <row r="63" spans="1:12" ht="15.75" x14ac:dyDescent="0.25">
      <c r="A63" s="14"/>
      <c r="B63" s="14"/>
      <c r="C63" s="14"/>
      <c r="D63" s="14"/>
      <c r="E63" s="14"/>
      <c r="F63" s="14"/>
      <c r="G63" s="14"/>
      <c r="H63" s="14"/>
      <c r="I63" s="54"/>
      <c r="J63" s="61"/>
      <c r="K63" s="14"/>
      <c r="L63" s="14"/>
    </row>
    <row r="64" spans="1:12" ht="15.75" x14ac:dyDescent="0.25">
      <c r="A64" s="14"/>
      <c r="B64" s="14"/>
      <c r="C64" s="14"/>
      <c r="D64" s="14"/>
      <c r="E64" s="14"/>
      <c r="F64" s="14"/>
      <c r="G64" s="14"/>
      <c r="H64" s="14"/>
      <c r="I64" s="54"/>
      <c r="J64" s="61"/>
      <c r="K64" s="14"/>
      <c r="L64" s="14"/>
    </row>
    <row r="65" spans="1:12" ht="15.75" x14ac:dyDescent="0.25">
      <c r="A65" s="14"/>
      <c r="B65" s="14"/>
      <c r="C65" s="14"/>
      <c r="D65" s="14"/>
      <c r="E65" s="14"/>
      <c r="F65" s="14"/>
      <c r="G65" s="14"/>
      <c r="H65" s="14"/>
      <c r="I65" s="54"/>
      <c r="J65" s="61"/>
      <c r="K65" s="14"/>
      <c r="L65" s="14"/>
    </row>
    <row r="66" spans="1:12" ht="15.75" x14ac:dyDescent="0.25">
      <c r="A66" s="14"/>
      <c r="B66" s="14"/>
      <c r="C66" s="14"/>
      <c r="D66" s="14"/>
      <c r="E66" s="14"/>
      <c r="F66" s="14"/>
      <c r="G66" s="14"/>
      <c r="H66" s="14"/>
      <c r="I66" s="54"/>
      <c r="J66" s="61"/>
      <c r="K66" s="14"/>
      <c r="L66" s="14"/>
    </row>
    <row r="67" spans="1:12" ht="15.75" x14ac:dyDescent="0.25">
      <c r="A67" s="14"/>
      <c r="B67" s="14"/>
      <c r="C67" s="14"/>
      <c r="D67" s="14"/>
      <c r="E67" s="14"/>
      <c r="F67" s="14"/>
      <c r="G67" s="14"/>
      <c r="H67" s="14"/>
      <c r="I67" s="54"/>
      <c r="J67" s="61"/>
      <c r="K67" s="14"/>
      <c r="L67" s="14"/>
    </row>
    <row r="68" spans="1:12" ht="15.75" x14ac:dyDescent="0.25">
      <c r="A68" s="14"/>
      <c r="B68" s="14"/>
      <c r="C68" s="14"/>
      <c r="D68" s="14"/>
      <c r="E68" s="14"/>
      <c r="F68" s="14"/>
      <c r="G68" s="14"/>
      <c r="H68" s="14"/>
      <c r="I68" s="54"/>
      <c r="J68" s="61"/>
      <c r="K68" s="14"/>
      <c r="L68" s="14"/>
    </row>
    <row r="69" spans="1:12" ht="15.75" x14ac:dyDescent="0.25">
      <c r="A69" s="14"/>
      <c r="B69" s="14"/>
      <c r="C69" s="14"/>
      <c r="D69" s="14"/>
      <c r="E69" s="14"/>
      <c r="F69" s="14"/>
      <c r="G69" s="14"/>
      <c r="H69" s="14"/>
      <c r="I69" s="54"/>
      <c r="J69" s="61"/>
      <c r="K69" s="14"/>
      <c r="L69" s="14"/>
    </row>
    <row r="70" spans="1:12" ht="15.75" x14ac:dyDescent="0.25">
      <c r="A70" s="14"/>
      <c r="B70" s="14"/>
      <c r="C70" s="14"/>
      <c r="D70" s="14"/>
      <c r="E70" s="14"/>
      <c r="F70" s="14"/>
      <c r="G70" s="14"/>
      <c r="H70" s="14"/>
      <c r="I70" s="54"/>
      <c r="J70" s="61"/>
      <c r="K70" s="14"/>
      <c r="L70" s="14"/>
    </row>
    <row r="71" spans="1:12" ht="15.75" x14ac:dyDescent="0.25">
      <c r="A71" s="14"/>
      <c r="B71" s="14"/>
      <c r="C71" s="14"/>
      <c r="D71" s="14"/>
      <c r="E71" s="14"/>
      <c r="F71" s="14"/>
      <c r="G71" s="14"/>
      <c r="H71" s="14"/>
      <c r="I71" s="54"/>
      <c r="J71" s="61"/>
      <c r="K71" s="14"/>
      <c r="L71" s="14"/>
    </row>
    <row r="72" spans="1:12" ht="15.75" x14ac:dyDescent="0.25">
      <c r="A72" s="14"/>
      <c r="B72" s="14"/>
      <c r="C72" s="14"/>
      <c r="D72" s="14"/>
      <c r="E72" s="14"/>
      <c r="F72" s="14"/>
      <c r="G72" s="14"/>
      <c r="H72" s="14"/>
      <c r="I72" s="54"/>
      <c r="J72" s="61"/>
      <c r="K72" s="14"/>
      <c r="L72" s="14"/>
    </row>
    <row r="73" spans="1:12" ht="15.75" x14ac:dyDescent="0.25">
      <c r="A73" s="14"/>
      <c r="B73" s="14"/>
      <c r="C73" s="14"/>
      <c r="D73" s="14"/>
      <c r="E73" s="14"/>
      <c r="F73" s="14"/>
      <c r="G73" s="14"/>
      <c r="H73" s="14"/>
      <c r="I73" s="54"/>
      <c r="J73" s="61"/>
      <c r="K73" s="14"/>
      <c r="L73" s="14"/>
    </row>
    <row r="74" spans="1:12" ht="15.75" x14ac:dyDescent="0.25">
      <c r="A74" s="14"/>
      <c r="B74" s="14"/>
      <c r="C74" s="14"/>
      <c r="D74" s="14"/>
      <c r="E74" s="14"/>
      <c r="F74" s="14"/>
      <c r="G74" s="14"/>
      <c r="H74" s="14"/>
      <c r="I74" s="54"/>
      <c r="J74" s="61"/>
      <c r="K74" s="14"/>
      <c r="L74" s="14"/>
    </row>
    <row r="75" spans="1:12" ht="15.75" x14ac:dyDescent="0.25">
      <c r="A75" s="14"/>
      <c r="B75" s="14"/>
      <c r="C75" s="14"/>
      <c r="D75" s="14"/>
      <c r="E75" s="14"/>
      <c r="F75" s="14"/>
      <c r="G75" s="14"/>
      <c r="H75" s="14"/>
      <c r="I75" s="54"/>
      <c r="J75" s="61"/>
      <c r="K75" s="14"/>
      <c r="L75" s="14"/>
    </row>
    <row r="76" spans="1:12" ht="15.75" x14ac:dyDescent="0.25">
      <c r="A76" s="14"/>
      <c r="B76" s="14"/>
      <c r="C76" s="14"/>
      <c r="D76" s="14"/>
      <c r="E76" s="14"/>
      <c r="F76" s="14"/>
      <c r="G76" s="14"/>
      <c r="H76" s="14"/>
      <c r="I76" s="54"/>
      <c r="J76" s="61"/>
      <c r="K76" s="14"/>
      <c r="L76" s="14"/>
    </row>
    <row r="77" spans="1:12" ht="15.75" x14ac:dyDescent="0.25">
      <c r="A77" s="14"/>
      <c r="B77" s="14"/>
      <c r="C77" s="14"/>
      <c r="D77" s="14"/>
      <c r="E77" s="14"/>
      <c r="F77" s="14"/>
      <c r="G77" s="14"/>
      <c r="H77" s="14"/>
      <c r="I77" s="54"/>
      <c r="J77" s="61"/>
      <c r="K77" s="14"/>
      <c r="L77" s="14"/>
    </row>
    <row r="78" spans="1:12" ht="15.75" x14ac:dyDescent="0.25">
      <c r="A78" s="14"/>
      <c r="B78" s="14"/>
      <c r="C78" s="14"/>
      <c r="D78" s="14"/>
      <c r="E78" s="14"/>
      <c r="F78" s="14"/>
      <c r="G78" s="14"/>
      <c r="H78" s="14"/>
      <c r="I78" s="54"/>
      <c r="J78" s="61"/>
      <c r="K78" s="14"/>
      <c r="L78" s="14"/>
    </row>
    <row r="79" spans="1:12" ht="15.75" x14ac:dyDescent="0.25">
      <c r="A79" s="14"/>
      <c r="B79" s="14"/>
      <c r="C79" s="14"/>
      <c r="D79" s="14"/>
      <c r="E79" s="14"/>
      <c r="F79" s="14"/>
      <c r="G79" s="14"/>
      <c r="H79" s="14"/>
      <c r="I79" s="54"/>
      <c r="J79" s="61"/>
      <c r="K79" s="14"/>
      <c r="L79" s="14"/>
    </row>
    <row r="80" spans="1:12" ht="15.75" x14ac:dyDescent="0.25">
      <c r="A80" s="14"/>
      <c r="B80" s="14"/>
      <c r="C80" s="14"/>
      <c r="D80" s="14"/>
      <c r="E80" s="14"/>
      <c r="F80" s="14"/>
      <c r="G80" s="14"/>
      <c r="H80" s="14"/>
      <c r="I80" s="54"/>
      <c r="J80" s="61"/>
      <c r="K80" s="14"/>
      <c r="L80" s="14"/>
    </row>
    <row r="81" spans="1:12" ht="15.75" x14ac:dyDescent="0.25">
      <c r="A81" s="14"/>
      <c r="B81" s="14"/>
      <c r="C81" s="14"/>
      <c r="D81" s="14"/>
      <c r="E81" s="14"/>
      <c r="F81" s="14"/>
      <c r="G81" s="14"/>
      <c r="H81" s="14"/>
      <c r="I81" s="54"/>
      <c r="J81" s="61"/>
      <c r="K81" s="14"/>
      <c r="L81" s="14"/>
    </row>
    <row r="82" spans="1:12" ht="15.75" x14ac:dyDescent="0.25">
      <c r="A82" s="14"/>
      <c r="B82" s="14"/>
      <c r="C82" s="14"/>
      <c r="D82" s="14"/>
      <c r="E82" s="14"/>
      <c r="F82" s="14"/>
      <c r="G82" s="14"/>
      <c r="H82" s="14"/>
      <c r="I82" s="54"/>
      <c r="J82" s="61"/>
      <c r="K82" s="14"/>
      <c r="L82" s="14"/>
    </row>
    <row r="83" spans="1:12" ht="15.75" x14ac:dyDescent="0.25">
      <c r="A83" s="14"/>
      <c r="B83" s="14"/>
      <c r="C83" s="14"/>
      <c r="D83" s="14"/>
      <c r="E83" s="14"/>
      <c r="F83" s="14"/>
      <c r="G83" s="14"/>
      <c r="H83" s="14"/>
      <c r="I83" s="54"/>
      <c r="J83" s="61"/>
      <c r="K83" s="14"/>
      <c r="L83" s="14"/>
    </row>
    <row r="84" spans="1:12" ht="15.75" x14ac:dyDescent="0.25">
      <c r="A84" s="14"/>
      <c r="B84" s="14"/>
      <c r="C84" s="14"/>
      <c r="D84" s="14"/>
      <c r="E84" s="14"/>
      <c r="F84" s="14"/>
      <c r="G84" s="14"/>
      <c r="H84" s="14"/>
      <c r="I84" s="54"/>
      <c r="J84" s="61"/>
      <c r="K84" s="14"/>
      <c r="L84" s="14"/>
    </row>
    <row r="85" spans="1:12" ht="15.75" x14ac:dyDescent="0.25">
      <c r="A85" s="14"/>
      <c r="B85" s="14"/>
      <c r="C85" s="14"/>
      <c r="D85" s="14"/>
      <c r="E85" s="14"/>
      <c r="F85" s="14"/>
      <c r="G85" s="14"/>
      <c r="H85" s="14"/>
      <c r="I85" s="54"/>
      <c r="J85" s="61"/>
      <c r="K85" s="14"/>
      <c r="L85" s="14"/>
    </row>
    <row r="86" spans="1:12" ht="15.75" x14ac:dyDescent="0.25">
      <c r="A86" s="14"/>
      <c r="B86" s="14"/>
      <c r="C86" s="14"/>
      <c r="D86" s="14"/>
      <c r="E86" s="14"/>
      <c r="F86" s="14"/>
      <c r="G86" s="14"/>
      <c r="H86" s="14"/>
      <c r="I86" s="54"/>
      <c r="J86" s="61"/>
      <c r="K86" s="14"/>
      <c r="L86" s="14"/>
    </row>
    <row r="87" spans="1:12" ht="15.75" x14ac:dyDescent="0.25">
      <c r="A87" s="14"/>
      <c r="B87" s="14"/>
      <c r="C87" s="14"/>
      <c r="D87" s="14"/>
      <c r="E87" s="14"/>
      <c r="F87" s="14"/>
      <c r="G87" s="14"/>
      <c r="H87" s="14"/>
      <c r="I87" s="54"/>
      <c r="J87" s="61"/>
      <c r="K87" s="14"/>
      <c r="L87" s="14"/>
    </row>
    <row r="88" spans="1:12" ht="15.75" x14ac:dyDescent="0.25">
      <c r="A88" s="14"/>
      <c r="B88" s="14"/>
      <c r="C88" s="14"/>
      <c r="D88" s="14"/>
      <c r="E88" s="14"/>
      <c r="F88" s="14"/>
      <c r="G88" s="14"/>
      <c r="H88" s="14"/>
      <c r="I88" s="54"/>
      <c r="J88" s="61"/>
      <c r="K88" s="14"/>
      <c r="L88" s="14"/>
    </row>
    <row r="89" spans="1:12" ht="15.75" x14ac:dyDescent="0.25">
      <c r="A89" s="14"/>
      <c r="B89" s="14"/>
      <c r="C89" s="14"/>
      <c r="D89" s="14"/>
      <c r="E89" s="14"/>
      <c r="F89" s="14"/>
      <c r="G89" s="14"/>
      <c r="H89" s="14"/>
      <c r="I89" s="54"/>
      <c r="J89" s="61"/>
      <c r="K89" s="14"/>
      <c r="L89" s="14"/>
    </row>
    <row r="90" spans="1:12" ht="15.75" x14ac:dyDescent="0.25">
      <c r="A90" s="14"/>
      <c r="B90" s="14"/>
      <c r="C90" s="14"/>
      <c r="D90" s="14"/>
      <c r="E90" s="14"/>
      <c r="F90" s="14"/>
      <c r="G90" s="14"/>
      <c r="H90" s="14"/>
      <c r="I90" s="54"/>
      <c r="J90" s="61"/>
      <c r="K90" s="14"/>
      <c r="L90" s="14"/>
    </row>
    <row r="91" spans="1:12" ht="15.75" x14ac:dyDescent="0.25">
      <c r="A91" s="14"/>
      <c r="B91" s="14"/>
      <c r="C91" s="14"/>
      <c r="D91" s="14"/>
      <c r="E91" s="14"/>
      <c r="F91" s="14"/>
      <c r="G91" s="14"/>
      <c r="H91" s="14"/>
      <c r="I91" s="54"/>
      <c r="J91" s="61"/>
      <c r="K91" s="14"/>
      <c r="L91" s="14"/>
    </row>
    <row r="92" spans="1:12" ht="15.75" x14ac:dyDescent="0.25">
      <c r="A92" s="14"/>
      <c r="B92" s="14"/>
      <c r="C92" s="14"/>
      <c r="D92" s="14"/>
      <c r="E92" s="14"/>
      <c r="F92" s="14"/>
      <c r="G92" s="14"/>
      <c r="H92" s="14"/>
      <c r="I92" s="54"/>
      <c r="J92" s="61"/>
      <c r="K92" s="14"/>
      <c r="L92" s="14"/>
    </row>
    <row r="93" spans="1:12" ht="15.75" x14ac:dyDescent="0.25">
      <c r="A93" s="14"/>
      <c r="B93" s="14"/>
      <c r="C93" s="14"/>
      <c r="D93" s="14"/>
      <c r="E93" s="14"/>
      <c r="F93" s="14"/>
      <c r="G93" s="14"/>
      <c r="H93" s="14"/>
      <c r="I93" s="54"/>
      <c r="J93" s="61"/>
      <c r="K93" s="14"/>
      <c r="L93" s="14"/>
    </row>
    <row r="94" spans="1:12" ht="15.75" x14ac:dyDescent="0.25">
      <c r="A94" s="14"/>
      <c r="B94" s="14"/>
      <c r="C94" s="14"/>
      <c r="D94" s="14"/>
      <c r="E94" s="14"/>
      <c r="F94" s="14"/>
      <c r="G94" s="14"/>
      <c r="H94" s="14"/>
      <c r="I94" s="54"/>
      <c r="J94" s="61"/>
      <c r="K94" s="14"/>
      <c r="L94" s="14"/>
    </row>
    <row r="95" spans="1:12" ht="15.75" x14ac:dyDescent="0.25">
      <c r="A95" s="14"/>
      <c r="B95" s="14"/>
      <c r="C95" s="14"/>
      <c r="D95" s="14"/>
      <c r="E95" s="14"/>
      <c r="F95" s="14"/>
      <c r="G95" s="14"/>
      <c r="H95" s="14"/>
      <c r="I95" s="54"/>
      <c r="J95" s="61"/>
      <c r="K95" s="14"/>
      <c r="L95" s="14"/>
    </row>
    <row r="96" spans="1:12" ht="15.75" x14ac:dyDescent="0.25">
      <c r="A96" s="14"/>
      <c r="B96" s="14"/>
      <c r="C96" s="14"/>
      <c r="D96" s="14"/>
      <c r="E96" s="14"/>
      <c r="F96" s="14"/>
      <c r="G96" s="14"/>
      <c r="H96" s="14"/>
      <c r="I96" s="54"/>
      <c r="J96" s="61"/>
      <c r="K96" s="14"/>
      <c r="L96" s="14"/>
    </row>
    <row r="97" spans="1:12" ht="15.75" x14ac:dyDescent="0.25">
      <c r="A97" s="14"/>
      <c r="B97" s="14"/>
      <c r="C97" s="14"/>
      <c r="D97" s="14"/>
      <c r="E97" s="14"/>
      <c r="F97" s="14"/>
      <c r="G97" s="14"/>
      <c r="H97" s="14"/>
      <c r="I97" s="54"/>
      <c r="J97" s="61"/>
      <c r="K97" s="14"/>
      <c r="L97" s="14"/>
    </row>
    <row r="98" spans="1:12" ht="15.75" x14ac:dyDescent="0.25">
      <c r="A98" s="14"/>
      <c r="B98" s="14"/>
      <c r="C98" s="14"/>
      <c r="D98" s="14"/>
      <c r="E98" s="14"/>
      <c r="F98" s="14"/>
      <c r="G98" s="14"/>
      <c r="H98" s="14"/>
      <c r="I98" s="54"/>
      <c r="J98" s="61"/>
      <c r="K98" s="14"/>
      <c r="L98" s="14"/>
    </row>
    <row r="99" spans="1:12" ht="15.75" x14ac:dyDescent="0.25">
      <c r="A99" s="14"/>
      <c r="B99" s="14"/>
      <c r="C99" s="14"/>
      <c r="D99" s="14"/>
      <c r="E99" s="14"/>
      <c r="F99" s="14"/>
      <c r="G99" s="14"/>
      <c r="H99" s="14"/>
      <c r="I99" s="54"/>
      <c r="J99" s="61"/>
      <c r="K99" s="14"/>
      <c r="L99" s="14"/>
    </row>
    <row r="100" spans="1:12" ht="15.75" x14ac:dyDescent="0.25">
      <c r="A100" s="14"/>
      <c r="B100" s="14"/>
      <c r="C100" s="14"/>
      <c r="D100" s="14"/>
      <c r="E100" s="14"/>
      <c r="F100" s="14"/>
      <c r="G100" s="14"/>
      <c r="H100" s="14"/>
      <c r="I100" s="54"/>
      <c r="J100" s="61"/>
      <c r="K100" s="14"/>
      <c r="L100" s="14"/>
    </row>
    <row r="101" spans="1:12" ht="15.75" x14ac:dyDescent="0.25">
      <c r="A101" s="14"/>
      <c r="B101" s="14"/>
      <c r="C101" s="14"/>
      <c r="D101" s="14"/>
      <c r="E101" s="14"/>
      <c r="F101" s="14"/>
      <c r="G101" s="14"/>
      <c r="H101" s="14"/>
      <c r="I101" s="54"/>
      <c r="J101" s="61"/>
      <c r="K101" s="14"/>
      <c r="L101" s="14"/>
    </row>
    <row r="102" spans="1:12" ht="15.75" x14ac:dyDescent="0.25">
      <c r="A102" s="14"/>
      <c r="B102" s="14"/>
      <c r="C102" s="14"/>
      <c r="D102" s="14"/>
      <c r="E102" s="14"/>
      <c r="F102" s="14"/>
      <c r="G102" s="14"/>
      <c r="H102" s="14"/>
      <c r="I102" s="54"/>
      <c r="J102" s="61"/>
      <c r="K102" s="14"/>
      <c r="L102" s="14"/>
    </row>
    <row r="103" spans="1:12" ht="15.75" x14ac:dyDescent="0.25">
      <c r="A103" s="14"/>
      <c r="B103" s="14"/>
      <c r="C103" s="14"/>
      <c r="D103" s="14"/>
      <c r="E103" s="14"/>
      <c r="F103" s="14"/>
      <c r="G103" s="14"/>
      <c r="H103" s="14"/>
      <c r="I103" s="54"/>
      <c r="J103" s="61"/>
      <c r="K103" s="14"/>
      <c r="L103" s="14"/>
    </row>
    <row r="104" spans="1:12" ht="15.75" x14ac:dyDescent="0.25">
      <c r="A104" s="14"/>
      <c r="B104" s="14"/>
      <c r="C104" s="14"/>
      <c r="D104" s="14"/>
      <c r="E104" s="14"/>
      <c r="F104" s="14"/>
      <c r="G104" s="14"/>
      <c r="H104" s="14"/>
      <c r="I104" s="54"/>
      <c r="J104" s="61"/>
      <c r="K104" s="14"/>
      <c r="L104" s="14"/>
    </row>
    <row r="105" spans="1:12" ht="15.75" x14ac:dyDescent="0.25">
      <c r="A105" s="14"/>
      <c r="B105" s="14"/>
      <c r="C105" s="14"/>
      <c r="D105" s="14"/>
      <c r="E105" s="14"/>
      <c r="F105" s="14"/>
      <c r="G105" s="14"/>
      <c r="H105" s="14"/>
      <c r="I105" s="54"/>
      <c r="J105" s="61"/>
      <c r="K105" s="14"/>
      <c r="L105" s="14"/>
    </row>
    <row r="106" spans="1:12" ht="15.75" x14ac:dyDescent="0.25">
      <c r="A106" s="14"/>
      <c r="B106" s="14"/>
      <c r="C106" s="14"/>
      <c r="D106" s="14"/>
      <c r="E106" s="14"/>
      <c r="F106" s="14"/>
      <c r="G106" s="14"/>
      <c r="H106" s="14"/>
      <c r="I106" s="54"/>
      <c r="J106" s="61"/>
      <c r="K106" s="14"/>
      <c r="L106" s="14"/>
    </row>
    <row r="107" spans="1:12" ht="15.75" x14ac:dyDescent="0.25">
      <c r="A107" s="14"/>
      <c r="B107" s="14"/>
      <c r="C107" s="14"/>
      <c r="D107" s="14"/>
      <c r="E107" s="14"/>
      <c r="F107" s="14"/>
      <c r="G107" s="14"/>
      <c r="H107" s="14"/>
      <c r="I107" s="54"/>
      <c r="J107" s="61"/>
      <c r="K107" s="14"/>
      <c r="L107" s="14"/>
    </row>
    <row r="108" spans="1:12" ht="15.75" x14ac:dyDescent="0.25">
      <c r="A108" s="14"/>
      <c r="B108" s="14"/>
      <c r="C108" s="14"/>
      <c r="D108" s="14"/>
      <c r="E108" s="14"/>
      <c r="F108" s="14"/>
      <c r="G108" s="14"/>
      <c r="H108" s="14"/>
      <c r="I108" s="54"/>
      <c r="J108" s="61"/>
      <c r="K108" s="14"/>
      <c r="L108" s="14"/>
    </row>
    <row r="109" spans="1:12" ht="15.75" x14ac:dyDescent="0.25">
      <c r="A109" s="14"/>
      <c r="B109" s="14"/>
      <c r="C109" s="14"/>
      <c r="D109" s="14"/>
      <c r="E109" s="14"/>
      <c r="F109" s="14"/>
      <c r="G109" s="14"/>
      <c r="H109" s="14"/>
      <c r="I109" s="54"/>
      <c r="J109" s="61"/>
      <c r="K109" s="14"/>
      <c r="L109" s="14"/>
    </row>
    <row r="110" spans="1:12" ht="15.75" x14ac:dyDescent="0.25">
      <c r="A110" s="14"/>
      <c r="B110" s="14"/>
      <c r="C110" s="14"/>
      <c r="D110" s="14"/>
      <c r="E110" s="14"/>
      <c r="F110" s="14"/>
      <c r="G110" s="14"/>
      <c r="H110" s="14"/>
      <c r="I110" s="54"/>
      <c r="J110" s="61"/>
      <c r="K110" s="14"/>
      <c r="L110" s="14"/>
    </row>
    <row r="111" spans="1:12" ht="15.75" x14ac:dyDescent="0.25">
      <c r="A111" s="14"/>
      <c r="B111" s="14"/>
      <c r="C111" s="14"/>
      <c r="D111" s="14"/>
      <c r="E111" s="14"/>
      <c r="F111" s="14"/>
      <c r="G111" s="14"/>
      <c r="H111" s="14"/>
      <c r="I111" s="54"/>
      <c r="J111" s="61"/>
      <c r="K111" s="14"/>
      <c r="L111" s="14"/>
    </row>
    <row r="112" spans="1:12" ht="15.75" x14ac:dyDescent="0.25">
      <c r="A112" s="14"/>
      <c r="B112" s="14"/>
      <c r="C112" s="14"/>
      <c r="D112" s="14"/>
      <c r="E112" s="14"/>
      <c r="F112" s="14"/>
      <c r="G112" s="14"/>
      <c r="H112" s="14"/>
      <c r="I112" s="54"/>
      <c r="J112" s="61"/>
      <c r="K112" s="14"/>
      <c r="L112" s="14"/>
    </row>
    <row r="113" spans="1:12" ht="15.75" x14ac:dyDescent="0.25">
      <c r="A113" s="14"/>
      <c r="B113" s="14"/>
      <c r="C113" s="14"/>
      <c r="D113" s="14"/>
      <c r="E113" s="14"/>
      <c r="F113" s="14"/>
      <c r="G113" s="14"/>
      <c r="H113" s="14"/>
      <c r="I113" s="54"/>
      <c r="J113" s="61"/>
      <c r="K113" s="14"/>
      <c r="L113" s="14"/>
    </row>
    <row r="114" spans="1:12" ht="15.75" x14ac:dyDescent="0.25">
      <c r="A114" s="14"/>
      <c r="B114" s="14"/>
      <c r="C114" s="14"/>
      <c r="D114" s="14"/>
      <c r="E114" s="14"/>
      <c r="F114" s="14"/>
      <c r="G114" s="14"/>
      <c r="H114" s="14"/>
      <c r="I114" s="54"/>
      <c r="J114" s="61"/>
      <c r="K114" s="14"/>
      <c r="L114" s="14"/>
    </row>
    <row r="115" spans="1:12" ht="15.75" x14ac:dyDescent="0.25">
      <c r="A115" s="4"/>
      <c r="B115" s="4"/>
      <c r="C115" s="4"/>
      <c r="D115" s="4"/>
      <c r="E115" s="4"/>
      <c r="F115" s="4"/>
      <c r="G115" s="4"/>
      <c r="H115" s="4"/>
      <c r="I115" s="53"/>
      <c r="J115" s="62"/>
      <c r="K115" s="4"/>
      <c r="L115" s="4"/>
    </row>
    <row r="116" spans="1:12" ht="15.75" x14ac:dyDescent="0.25">
      <c r="A116" s="4"/>
      <c r="B116" s="4"/>
      <c r="C116" s="4"/>
      <c r="D116" s="4"/>
      <c r="E116" s="4"/>
      <c r="F116" s="4"/>
      <c r="G116" s="4"/>
      <c r="H116" s="4"/>
      <c r="I116" s="53"/>
      <c r="J116" s="62"/>
      <c r="K116" s="4"/>
      <c r="L116" s="4"/>
    </row>
    <row r="117" spans="1:12" ht="15.75" x14ac:dyDescent="0.25">
      <c r="A117" s="4"/>
      <c r="B117" s="4"/>
      <c r="C117" s="4"/>
      <c r="D117" s="4"/>
      <c r="E117" s="4"/>
      <c r="F117" s="4"/>
      <c r="G117" s="4"/>
      <c r="H117" s="4"/>
      <c r="I117" s="53"/>
      <c r="J117" s="62"/>
      <c r="K117" s="4"/>
      <c r="L117" s="4"/>
    </row>
    <row r="118" spans="1:12" ht="15.75" x14ac:dyDescent="0.25">
      <c r="A118" s="4"/>
      <c r="B118" s="4"/>
      <c r="C118" s="4"/>
      <c r="D118" s="4"/>
      <c r="E118" s="4"/>
      <c r="F118" s="4"/>
      <c r="G118" s="4"/>
      <c r="H118" s="4"/>
      <c r="I118" s="53"/>
      <c r="J118" s="62"/>
      <c r="K118" s="4"/>
      <c r="L118" s="4"/>
    </row>
    <row r="119" spans="1:12" ht="15.75" x14ac:dyDescent="0.25">
      <c r="A119" s="4"/>
      <c r="B119" s="4"/>
      <c r="C119" s="4"/>
      <c r="D119" s="4"/>
      <c r="E119" s="4"/>
      <c r="F119" s="4"/>
      <c r="G119" s="4"/>
      <c r="H119" s="4"/>
      <c r="I119" s="53"/>
      <c r="J119" s="62"/>
      <c r="K119" s="4"/>
      <c r="L119" s="4"/>
    </row>
    <row r="120" spans="1:12" ht="15.75" x14ac:dyDescent="0.25">
      <c r="A120" s="4"/>
      <c r="B120" s="4"/>
      <c r="C120" s="4"/>
      <c r="D120" s="4"/>
      <c r="E120" s="4"/>
      <c r="F120" s="4"/>
      <c r="G120" s="4"/>
      <c r="H120" s="4"/>
      <c r="I120" s="53"/>
      <c r="J120" s="62"/>
      <c r="K120" s="4"/>
      <c r="L120" s="4"/>
    </row>
  </sheetData>
  <mergeCells count="14">
    <mergeCell ref="C42:C43"/>
    <mergeCell ref="C38:C41"/>
    <mergeCell ref="C12:C17"/>
    <mergeCell ref="C28:C29"/>
    <mergeCell ref="C25:C27"/>
    <mergeCell ref="C30:C31"/>
    <mergeCell ref="I1:L1"/>
    <mergeCell ref="A11:K11"/>
    <mergeCell ref="B22:B24"/>
    <mergeCell ref="A22:A24"/>
    <mergeCell ref="A7:A9"/>
    <mergeCell ref="B7:B9"/>
    <mergeCell ref="A3:K3"/>
    <mergeCell ref="A21:L21"/>
  </mergeCells>
  <pageMargins left="0.59055118110236227" right="3.937007874015748E-2" top="0.35433070866141736" bottom="0.35433070866141736" header="0.11811023622047245" footer="0.11811023622047245"/>
  <pageSetup paperSize="9" scale="65" firstPageNumber="27" fitToHeight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81"/>
  <sheetViews>
    <sheetView view="pageLayout" topLeftCell="A217" zoomScaleNormal="70" workbookViewId="0">
      <selection activeCell="B219" sqref="B219:B225"/>
    </sheetView>
  </sheetViews>
  <sheetFormatPr defaultRowHeight="15" x14ac:dyDescent="0.25"/>
  <cols>
    <col min="1" max="1" width="4.42578125" style="1" customWidth="1"/>
    <col min="2" max="2" width="28" style="1" customWidth="1"/>
    <col min="3" max="3" width="25.28515625" style="1" customWidth="1"/>
    <col min="4" max="4" width="16.140625" style="1" customWidth="1"/>
    <col min="5" max="5" width="18" style="1" customWidth="1"/>
    <col min="6" max="6" width="15.5703125" style="63" customWidth="1"/>
    <col min="7" max="7" width="15.85546875" style="1" customWidth="1"/>
    <col min="8" max="8" width="18.42578125" style="1" customWidth="1"/>
    <col min="9" max="11" width="9.140625" style="1"/>
    <col min="12" max="12" width="10.28515625" style="1" bestFit="1" customWidth="1"/>
    <col min="13" max="16384" width="9.140625" style="1"/>
  </cols>
  <sheetData>
    <row r="1" spans="1:12" ht="90" customHeight="1" x14ac:dyDescent="0.25">
      <c r="A1" s="4"/>
      <c r="B1" s="4"/>
      <c r="C1" s="4"/>
      <c r="D1" s="4"/>
      <c r="E1" s="4"/>
      <c r="F1" s="70" t="s">
        <v>294</v>
      </c>
      <c r="G1" s="85"/>
      <c r="H1" s="85"/>
    </row>
    <row r="2" spans="1:12" ht="0.75" customHeight="1" x14ac:dyDescent="0.25">
      <c r="A2" s="4"/>
      <c r="B2" s="4"/>
      <c r="C2" s="4"/>
      <c r="D2" s="4"/>
      <c r="E2" s="4"/>
      <c r="F2" s="62"/>
      <c r="G2" s="16"/>
      <c r="H2" s="16"/>
    </row>
    <row r="3" spans="1:12" ht="66.75" customHeight="1" x14ac:dyDescent="0.25">
      <c r="A3" s="71" t="s">
        <v>295</v>
      </c>
      <c r="B3" s="71"/>
      <c r="C3" s="71"/>
      <c r="D3" s="71"/>
      <c r="E3" s="71"/>
      <c r="F3" s="71"/>
      <c r="G3" s="71"/>
      <c r="H3" s="71"/>
    </row>
    <row r="4" spans="1:12" ht="15.75" x14ac:dyDescent="0.25">
      <c r="A4" s="4"/>
      <c r="B4" s="4"/>
      <c r="C4" s="4"/>
      <c r="D4" s="4"/>
      <c r="E4" s="4"/>
      <c r="F4" s="62"/>
      <c r="G4" s="4"/>
      <c r="H4" s="4"/>
    </row>
    <row r="5" spans="1:12" ht="29.25" customHeight="1" x14ac:dyDescent="0.25">
      <c r="A5" s="143" t="s">
        <v>0</v>
      </c>
      <c r="B5" s="225" t="s">
        <v>87</v>
      </c>
      <c r="C5" s="225" t="s">
        <v>88</v>
      </c>
      <c r="D5" s="110" t="s">
        <v>86</v>
      </c>
      <c r="E5" s="110"/>
      <c r="F5" s="110"/>
      <c r="G5" s="110"/>
      <c r="H5" s="110"/>
    </row>
    <row r="6" spans="1:12" ht="68.25" customHeight="1" x14ac:dyDescent="0.25">
      <c r="A6" s="149"/>
      <c r="B6" s="226"/>
      <c r="C6" s="226"/>
      <c r="D6" s="113" t="s">
        <v>69</v>
      </c>
      <c r="E6" s="141" t="s">
        <v>70</v>
      </c>
      <c r="F6" s="227" t="s">
        <v>71</v>
      </c>
      <c r="G6" s="141" t="s">
        <v>72</v>
      </c>
      <c r="H6" s="141" t="s">
        <v>73</v>
      </c>
    </row>
    <row r="7" spans="1:12" x14ac:dyDescent="0.25">
      <c r="A7" s="113">
        <v>1</v>
      </c>
      <c r="B7" s="113">
        <v>2</v>
      </c>
      <c r="C7" s="113">
        <v>3</v>
      </c>
      <c r="D7" s="113">
        <v>4</v>
      </c>
      <c r="E7" s="113">
        <v>5</v>
      </c>
      <c r="F7" s="228">
        <v>6</v>
      </c>
      <c r="G7" s="113">
        <v>7</v>
      </c>
      <c r="H7" s="113">
        <v>8</v>
      </c>
    </row>
    <row r="8" spans="1:12" x14ac:dyDescent="0.25">
      <c r="A8" s="143">
        <v>1</v>
      </c>
      <c r="B8" s="192" t="s">
        <v>250</v>
      </c>
      <c r="C8" s="229" t="s">
        <v>90</v>
      </c>
      <c r="D8" s="230">
        <f>SUM(D9:D14)</f>
        <v>35237.292000000001</v>
      </c>
      <c r="E8" s="230">
        <f>SUM(E9:E14)</f>
        <v>53235.185880000012</v>
      </c>
      <c r="F8" s="231">
        <f>SUM(F9:F14)</f>
        <v>109089.4</v>
      </c>
      <c r="G8" s="230">
        <f>SUM(G9:G14)</f>
        <v>52952</v>
      </c>
      <c r="H8" s="230">
        <f>SUM(H9:H14)</f>
        <v>52843</v>
      </c>
    </row>
    <row r="9" spans="1:12" ht="61.5" customHeight="1" x14ac:dyDescent="0.25">
      <c r="A9" s="159"/>
      <c r="B9" s="192"/>
      <c r="C9" s="229" t="s">
        <v>91</v>
      </c>
      <c r="D9" s="230">
        <f t="shared" ref="D9:H14" si="0">SUM(D16,D87,D185,D213)</f>
        <v>0</v>
      </c>
      <c r="E9" s="230">
        <f t="shared" si="0"/>
        <v>0</v>
      </c>
      <c r="F9" s="231">
        <f t="shared" si="0"/>
        <v>0</v>
      </c>
      <c r="G9" s="230">
        <f t="shared" si="0"/>
        <v>0</v>
      </c>
      <c r="H9" s="230">
        <f t="shared" si="0"/>
        <v>0</v>
      </c>
      <c r="L9" s="23"/>
    </row>
    <row r="10" spans="1:12" ht="66" customHeight="1" x14ac:dyDescent="0.25">
      <c r="A10" s="159"/>
      <c r="B10" s="192"/>
      <c r="C10" s="229" t="s">
        <v>92</v>
      </c>
      <c r="D10" s="230">
        <f t="shared" si="0"/>
        <v>13149.13567</v>
      </c>
      <c r="E10" s="230">
        <f t="shared" si="0"/>
        <v>0</v>
      </c>
      <c r="F10" s="231">
        <f t="shared" si="0"/>
        <v>40000</v>
      </c>
      <c r="G10" s="230">
        <f t="shared" si="0"/>
        <v>0</v>
      </c>
      <c r="H10" s="230">
        <f t="shared" si="0"/>
        <v>0</v>
      </c>
      <c r="L10" s="23"/>
    </row>
    <row r="11" spans="1:12" ht="33.75" customHeight="1" x14ac:dyDescent="0.25">
      <c r="A11" s="159"/>
      <c r="B11" s="192"/>
      <c r="C11" s="229" t="s">
        <v>93</v>
      </c>
      <c r="D11" s="230">
        <f t="shared" si="0"/>
        <v>21538.156330000002</v>
      </c>
      <c r="E11" s="230">
        <f t="shared" si="0"/>
        <v>47931.000000000015</v>
      </c>
      <c r="F11" s="231">
        <f>F18+F89+F187+F215</f>
        <v>63967.4</v>
      </c>
      <c r="G11" s="230">
        <f t="shared" si="0"/>
        <v>48352</v>
      </c>
      <c r="H11" s="230">
        <f t="shared" si="0"/>
        <v>48243</v>
      </c>
      <c r="L11" s="23"/>
    </row>
    <row r="12" spans="1:12" ht="52.5" customHeight="1" x14ac:dyDescent="0.25">
      <c r="A12" s="159"/>
      <c r="B12" s="192"/>
      <c r="C12" s="229" t="s">
        <v>94</v>
      </c>
      <c r="D12" s="230">
        <f t="shared" si="0"/>
        <v>0</v>
      </c>
      <c r="E12" s="230">
        <f t="shared" si="0"/>
        <v>0</v>
      </c>
      <c r="F12" s="231">
        <f t="shared" si="0"/>
        <v>0</v>
      </c>
      <c r="G12" s="230">
        <f t="shared" si="0"/>
        <v>0</v>
      </c>
      <c r="H12" s="230">
        <f t="shared" si="0"/>
        <v>0</v>
      </c>
      <c r="L12" s="23"/>
    </row>
    <row r="13" spans="1:12" ht="51.75" customHeight="1" x14ac:dyDescent="0.25">
      <c r="A13" s="159"/>
      <c r="B13" s="192"/>
      <c r="C13" s="229" t="s">
        <v>95</v>
      </c>
      <c r="D13" s="230">
        <f t="shared" si="0"/>
        <v>0</v>
      </c>
      <c r="E13" s="230">
        <f t="shared" si="0"/>
        <v>0</v>
      </c>
      <c r="F13" s="231">
        <f t="shared" si="0"/>
        <v>0</v>
      </c>
      <c r="G13" s="230">
        <f t="shared" si="0"/>
        <v>0</v>
      </c>
      <c r="H13" s="230">
        <f t="shared" si="0"/>
        <v>0</v>
      </c>
      <c r="L13" s="23"/>
    </row>
    <row r="14" spans="1:12" ht="30" x14ac:dyDescent="0.25">
      <c r="A14" s="149"/>
      <c r="B14" s="192"/>
      <c r="C14" s="229" t="s">
        <v>96</v>
      </c>
      <c r="D14" s="230">
        <f t="shared" si="0"/>
        <v>550</v>
      </c>
      <c r="E14" s="230">
        <f t="shared" si="0"/>
        <v>5304.18588</v>
      </c>
      <c r="F14" s="231">
        <f t="shared" si="0"/>
        <v>5122</v>
      </c>
      <c r="G14" s="230">
        <f t="shared" si="0"/>
        <v>4600</v>
      </c>
      <c r="H14" s="230">
        <f t="shared" si="0"/>
        <v>4600</v>
      </c>
      <c r="L14" s="24"/>
    </row>
    <row r="15" spans="1:12" x14ac:dyDescent="0.25">
      <c r="A15" s="143">
        <v>2</v>
      </c>
      <c r="B15" s="192" t="s">
        <v>183</v>
      </c>
      <c r="C15" s="229" t="s">
        <v>90</v>
      </c>
      <c r="D15" s="230">
        <f>SUM(D16:D21)</f>
        <v>14880</v>
      </c>
      <c r="E15" s="230">
        <f>SUM(E16:E21)</f>
        <v>51075.451880000008</v>
      </c>
      <c r="F15" s="231">
        <f>SUM(F16:F21)</f>
        <v>57430.451370000002</v>
      </c>
      <c r="G15" s="230">
        <f>SUM(G16:G21)</f>
        <v>51952</v>
      </c>
      <c r="H15" s="230">
        <f>SUM(H16:H21)</f>
        <v>51843</v>
      </c>
    </row>
    <row r="16" spans="1:12" ht="60" x14ac:dyDescent="0.25">
      <c r="A16" s="159"/>
      <c r="B16" s="192"/>
      <c r="C16" s="229" t="s">
        <v>91</v>
      </c>
      <c r="D16" s="230">
        <f>SUM(D23,D94,D192,D220)</f>
        <v>0</v>
      </c>
      <c r="E16" s="230">
        <f>SUM(E23,E94,E192,E220)</f>
        <v>0</v>
      </c>
      <c r="F16" s="231">
        <f t="shared" ref="F16:H17" si="1">SUM(F23,F30,F37,F44,F51,F58,F65,F72,F79)</f>
        <v>0</v>
      </c>
      <c r="G16" s="230">
        <f t="shared" si="1"/>
        <v>0</v>
      </c>
      <c r="H16" s="230">
        <f t="shared" si="1"/>
        <v>0</v>
      </c>
    </row>
    <row r="17" spans="1:8" ht="60" x14ac:dyDescent="0.25">
      <c r="A17" s="159"/>
      <c r="B17" s="192"/>
      <c r="C17" s="229" t="s">
        <v>92</v>
      </c>
      <c r="D17" s="230">
        <f>SUM(D24,D95,D193,D221)</f>
        <v>0</v>
      </c>
      <c r="E17" s="230">
        <f t="shared" ref="E17" si="2">SUM(E24,E31,E38,,E45,E52,E59)</f>
        <v>0</v>
      </c>
      <c r="F17" s="231">
        <f t="shared" si="1"/>
        <v>0</v>
      </c>
      <c r="G17" s="230">
        <f t="shared" si="1"/>
        <v>0</v>
      </c>
      <c r="H17" s="230">
        <f t="shared" si="1"/>
        <v>0</v>
      </c>
    </row>
    <row r="18" spans="1:8" ht="30" x14ac:dyDescent="0.25">
      <c r="A18" s="159"/>
      <c r="B18" s="192"/>
      <c r="C18" s="229" t="s">
        <v>93</v>
      </c>
      <c r="D18" s="230">
        <f>SUM(D25,D32,D39,,D46,D53,D60)</f>
        <v>14330</v>
      </c>
      <c r="E18" s="230">
        <f t="shared" ref="E18" si="3">SUM(E25,E32,E39,,E46,E53,E60)</f>
        <v>45771.266000000011</v>
      </c>
      <c r="F18" s="231">
        <f>F25+F32+F39+F60+F74+F81</f>
        <v>52308.451370000002</v>
      </c>
      <c r="G18" s="230">
        <f t="shared" ref="G18:H18" si="4">SUM(G25,G32,G39,G46,G53,G60,G67,G74,G81)</f>
        <v>47352</v>
      </c>
      <c r="H18" s="230">
        <f t="shared" si="4"/>
        <v>47243</v>
      </c>
    </row>
    <row r="19" spans="1:8" ht="45" x14ac:dyDescent="0.25">
      <c r="A19" s="159"/>
      <c r="B19" s="192"/>
      <c r="C19" s="229" t="s">
        <v>94</v>
      </c>
      <c r="D19" s="230">
        <f>SUM(D26,D97,D195,D223)</f>
        <v>0</v>
      </c>
      <c r="E19" s="230">
        <f>SUM(E26,E97,E195,E223)</f>
        <v>0</v>
      </c>
      <c r="F19" s="231">
        <f t="shared" ref="F19:H21" si="5">SUM(F26,F33,F40,F47,F54,F61,F68,F75,F82)</f>
        <v>0</v>
      </c>
      <c r="G19" s="230">
        <f t="shared" si="5"/>
        <v>0</v>
      </c>
      <c r="H19" s="230">
        <f t="shared" si="5"/>
        <v>0</v>
      </c>
    </row>
    <row r="20" spans="1:8" ht="45" x14ac:dyDescent="0.25">
      <c r="A20" s="159"/>
      <c r="B20" s="192"/>
      <c r="C20" s="229" t="s">
        <v>95</v>
      </c>
      <c r="D20" s="230">
        <f>SUM(D27,D98,D196,D224)</f>
        <v>0</v>
      </c>
      <c r="E20" s="230">
        <f>SUM(E27,E98,E196,E224)</f>
        <v>0</v>
      </c>
      <c r="F20" s="231">
        <f t="shared" si="5"/>
        <v>0</v>
      </c>
      <c r="G20" s="230">
        <f t="shared" si="5"/>
        <v>0</v>
      </c>
      <c r="H20" s="230">
        <f t="shared" si="5"/>
        <v>0</v>
      </c>
    </row>
    <row r="21" spans="1:8" ht="30" x14ac:dyDescent="0.25">
      <c r="A21" s="149"/>
      <c r="B21" s="192"/>
      <c r="C21" s="229" t="s">
        <v>96</v>
      </c>
      <c r="D21" s="230">
        <f t="shared" ref="D21:E21" si="6">SUM(D28,D35,D42,,D49,D56,D63)</f>
        <v>550</v>
      </c>
      <c r="E21" s="230">
        <f t="shared" si="6"/>
        <v>5304.18588</v>
      </c>
      <c r="F21" s="231">
        <f t="shared" si="5"/>
        <v>5122</v>
      </c>
      <c r="G21" s="230">
        <f t="shared" si="5"/>
        <v>4600</v>
      </c>
      <c r="H21" s="230">
        <f t="shared" si="5"/>
        <v>4600</v>
      </c>
    </row>
    <row r="22" spans="1:8" x14ac:dyDescent="0.25">
      <c r="A22" s="143">
        <v>3</v>
      </c>
      <c r="B22" s="200" t="s">
        <v>182</v>
      </c>
      <c r="C22" s="229" t="s">
        <v>90</v>
      </c>
      <c r="D22" s="230">
        <f>SUM(D23:D28)</f>
        <v>14880</v>
      </c>
      <c r="E22" s="230">
        <f>SUM(E23:E28)</f>
        <v>50597.585880000006</v>
      </c>
      <c r="F22" s="231">
        <f>SUM(F23:F28)</f>
        <v>52483.91</v>
      </c>
      <c r="G22" s="230">
        <f>SUM(G23:G28)</f>
        <v>51569.91</v>
      </c>
      <c r="H22" s="230">
        <f>SUM(H23:H28)</f>
        <v>51569.91</v>
      </c>
    </row>
    <row r="23" spans="1:8" ht="66" customHeight="1" x14ac:dyDescent="0.25">
      <c r="A23" s="159"/>
      <c r="B23" s="232"/>
      <c r="C23" s="229" t="s">
        <v>91</v>
      </c>
      <c r="D23" s="230">
        <f>SUM(D30,D101,D199,D227)</f>
        <v>0</v>
      </c>
      <c r="E23" s="230">
        <v>0</v>
      </c>
      <c r="F23" s="231">
        <v>0</v>
      </c>
      <c r="G23" s="230">
        <v>0</v>
      </c>
      <c r="H23" s="230">
        <v>0</v>
      </c>
    </row>
    <row r="24" spans="1:8" ht="68.25" customHeight="1" x14ac:dyDescent="0.25">
      <c r="A24" s="159"/>
      <c r="B24" s="232"/>
      <c r="C24" s="229" t="s">
        <v>92</v>
      </c>
      <c r="D24" s="230">
        <f>SUM(D31,D102,D200,D228)</f>
        <v>0</v>
      </c>
      <c r="E24" s="230">
        <v>0</v>
      </c>
      <c r="F24" s="231">
        <v>0</v>
      </c>
      <c r="G24" s="230">
        <v>0</v>
      </c>
      <c r="H24" s="230">
        <v>0</v>
      </c>
    </row>
    <row r="25" spans="1:8" ht="36" customHeight="1" x14ac:dyDescent="0.25">
      <c r="A25" s="159"/>
      <c r="B25" s="232"/>
      <c r="C25" s="229" t="s">
        <v>93</v>
      </c>
      <c r="D25" s="230">
        <f>п.6!H12</f>
        <v>14330</v>
      </c>
      <c r="E25" s="230">
        <f>п.6!I12</f>
        <v>45363.400000000009</v>
      </c>
      <c r="F25" s="231">
        <f>п.6!J12</f>
        <v>48032</v>
      </c>
      <c r="G25" s="230">
        <f>п.6!K12</f>
        <v>47352</v>
      </c>
      <c r="H25" s="230">
        <f>п.6!L12</f>
        <v>47243</v>
      </c>
    </row>
    <row r="26" spans="1:8" ht="49.5" customHeight="1" x14ac:dyDescent="0.25">
      <c r="A26" s="159"/>
      <c r="B26" s="232"/>
      <c r="C26" s="229" t="s">
        <v>94</v>
      </c>
      <c r="D26" s="230">
        <f>SUM(D33,D104,D202,D230)</f>
        <v>0</v>
      </c>
      <c r="E26" s="230">
        <v>0</v>
      </c>
      <c r="F26" s="231">
        <v>0</v>
      </c>
      <c r="G26" s="230">
        <v>0</v>
      </c>
      <c r="H26" s="230">
        <v>0</v>
      </c>
    </row>
    <row r="27" spans="1:8" ht="54" customHeight="1" x14ac:dyDescent="0.25">
      <c r="A27" s="159"/>
      <c r="B27" s="232"/>
      <c r="C27" s="229" t="s">
        <v>95</v>
      </c>
      <c r="D27" s="230">
        <f>SUM(D34,D105,D203,D231)</f>
        <v>0</v>
      </c>
      <c r="E27" s="230">
        <v>0</v>
      </c>
      <c r="F27" s="231">
        <v>0</v>
      </c>
      <c r="G27" s="230">
        <v>0</v>
      </c>
      <c r="H27" s="230">
        <v>0</v>
      </c>
    </row>
    <row r="28" spans="1:8" s="21" customFormat="1" ht="36" customHeight="1" x14ac:dyDescent="0.25">
      <c r="A28" s="233"/>
      <c r="B28" s="234"/>
      <c r="C28" s="229" t="s">
        <v>97</v>
      </c>
      <c r="D28" s="230">
        <v>550</v>
      </c>
      <c r="E28" s="235">
        <f>3440+600+680+40+474.18588</f>
        <v>5234.18588</v>
      </c>
      <c r="F28" s="231">
        <f>2086.91+1300+800+265</f>
        <v>4451.91</v>
      </c>
      <c r="G28" s="230">
        <f>2086.91+31+1300+800</f>
        <v>4217.91</v>
      </c>
      <c r="H28" s="230">
        <f>2086.91+140+1300+800</f>
        <v>4326.91</v>
      </c>
    </row>
    <row r="29" spans="1:8" ht="15.75" customHeight="1" x14ac:dyDescent="0.25">
      <c r="A29" s="110">
        <v>4</v>
      </c>
      <c r="B29" s="192" t="s">
        <v>181</v>
      </c>
      <c r="C29" s="229" t="s">
        <v>90</v>
      </c>
      <c r="D29" s="230">
        <f>SUM(D30:D35)</f>
        <v>0</v>
      </c>
      <c r="E29" s="230">
        <f>SUM(E30:E35)</f>
        <v>10</v>
      </c>
      <c r="F29" s="231">
        <f>SUM(F30:F35)</f>
        <v>277</v>
      </c>
      <c r="G29" s="230">
        <f>SUM(G30:G35)</f>
        <v>0</v>
      </c>
      <c r="H29" s="230">
        <f>SUM(H30:H35)</f>
        <v>0</v>
      </c>
    </row>
    <row r="30" spans="1:8" ht="66.75" customHeight="1" x14ac:dyDescent="0.25">
      <c r="A30" s="110"/>
      <c r="B30" s="192"/>
      <c r="C30" s="229" t="s">
        <v>91</v>
      </c>
      <c r="D30" s="230">
        <f>SUM(D37,D108,D206,D234)</f>
        <v>0</v>
      </c>
      <c r="E30" s="230">
        <v>0</v>
      </c>
      <c r="F30" s="231">
        <v>0</v>
      </c>
      <c r="G30" s="230">
        <v>0</v>
      </c>
      <c r="H30" s="230">
        <v>0</v>
      </c>
    </row>
    <row r="31" spans="1:8" ht="63.75" customHeight="1" x14ac:dyDescent="0.25">
      <c r="A31" s="110"/>
      <c r="B31" s="192"/>
      <c r="C31" s="229" t="s">
        <v>92</v>
      </c>
      <c r="D31" s="230">
        <f>SUM(D38,D109,D207,D235)</f>
        <v>0</v>
      </c>
      <c r="E31" s="230">
        <v>0</v>
      </c>
      <c r="F31" s="231">
        <v>0</v>
      </c>
      <c r="G31" s="230">
        <v>0</v>
      </c>
      <c r="H31" s="230">
        <v>0</v>
      </c>
    </row>
    <row r="32" spans="1:8" ht="36" customHeight="1" x14ac:dyDescent="0.25">
      <c r="A32" s="110"/>
      <c r="B32" s="192"/>
      <c r="C32" s="229" t="s">
        <v>93</v>
      </c>
      <c r="D32" s="230">
        <v>0</v>
      </c>
      <c r="E32" s="230">
        <v>0</v>
      </c>
      <c r="F32" s="231">
        <f>п.6!J13</f>
        <v>220</v>
      </c>
      <c r="G32" s="230">
        <v>0</v>
      </c>
      <c r="H32" s="230">
        <v>0</v>
      </c>
    </row>
    <row r="33" spans="1:8" ht="49.5" customHeight="1" x14ac:dyDescent="0.25">
      <c r="A33" s="110"/>
      <c r="B33" s="192"/>
      <c r="C33" s="229" t="s">
        <v>94</v>
      </c>
      <c r="D33" s="230">
        <v>0</v>
      </c>
      <c r="E33" s="230">
        <v>0</v>
      </c>
      <c r="F33" s="231">
        <v>0</v>
      </c>
      <c r="G33" s="230">
        <v>0</v>
      </c>
      <c r="H33" s="230">
        <v>0</v>
      </c>
    </row>
    <row r="34" spans="1:8" ht="49.5" customHeight="1" x14ac:dyDescent="0.25">
      <c r="A34" s="110"/>
      <c r="B34" s="192"/>
      <c r="C34" s="229" t="s">
        <v>95</v>
      </c>
      <c r="D34" s="230">
        <v>0</v>
      </c>
      <c r="E34" s="230">
        <v>0</v>
      </c>
      <c r="F34" s="231">
        <v>0</v>
      </c>
      <c r="G34" s="230">
        <v>0</v>
      </c>
      <c r="H34" s="230">
        <v>0</v>
      </c>
    </row>
    <row r="35" spans="1:8" ht="36" customHeight="1" x14ac:dyDescent="0.25">
      <c r="A35" s="110"/>
      <c r="B35" s="192"/>
      <c r="C35" s="229" t="s">
        <v>97</v>
      </c>
      <c r="D35" s="230">
        <v>0</v>
      </c>
      <c r="E35" s="230">
        <v>10</v>
      </c>
      <c r="F35" s="231">
        <v>57</v>
      </c>
      <c r="G35" s="230">
        <v>0</v>
      </c>
      <c r="H35" s="230">
        <v>0</v>
      </c>
    </row>
    <row r="36" spans="1:8" ht="19.5" customHeight="1" x14ac:dyDescent="0.25">
      <c r="A36" s="110">
        <v>5</v>
      </c>
      <c r="B36" s="192" t="s">
        <v>180</v>
      </c>
      <c r="C36" s="229" t="s">
        <v>90</v>
      </c>
      <c r="D36" s="230">
        <f>SUM(D37:D42)</f>
        <v>0</v>
      </c>
      <c r="E36" s="230">
        <f>SUM(E37:E42)</f>
        <v>160</v>
      </c>
      <c r="F36" s="231">
        <f>SUM(F37:F42)</f>
        <v>368.5</v>
      </c>
      <c r="G36" s="230">
        <f>SUM(G37:G42)</f>
        <v>200</v>
      </c>
      <c r="H36" s="230">
        <f>SUM(H37:H42)</f>
        <v>200</v>
      </c>
    </row>
    <row r="37" spans="1:8" ht="68.25" customHeight="1" x14ac:dyDescent="0.25">
      <c r="A37" s="110"/>
      <c r="B37" s="192"/>
      <c r="C37" s="229" t="s">
        <v>91</v>
      </c>
      <c r="D37" s="230">
        <v>0</v>
      </c>
      <c r="E37" s="230">
        <v>0</v>
      </c>
      <c r="F37" s="231">
        <v>0</v>
      </c>
      <c r="G37" s="230">
        <v>0</v>
      </c>
      <c r="H37" s="230">
        <v>0</v>
      </c>
    </row>
    <row r="38" spans="1:8" ht="66.75" customHeight="1" x14ac:dyDescent="0.25">
      <c r="A38" s="110"/>
      <c r="B38" s="192"/>
      <c r="C38" s="229" t="s">
        <v>92</v>
      </c>
      <c r="D38" s="230">
        <v>0</v>
      </c>
      <c r="E38" s="230">
        <v>0</v>
      </c>
      <c r="F38" s="231">
        <v>0</v>
      </c>
      <c r="G38" s="230">
        <v>0</v>
      </c>
      <c r="H38" s="230">
        <v>0</v>
      </c>
    </row>
    <row r="39" spans="1:8" ht="35.25" customHeight="1" x14ac:dyDescent="0.25">
      <c r="A39" s="110"/>
      <c r="B39" s="192"/>
      <c r="C39" s="229" t="s">
        <v>93</v>
      </c>
      <c r="D39" s="230">
        <v>0</v>
      </c>
      <c r="E39" s="230">
        <v>100</v>
      </c>
      <c r="F39" s="231">
        <f>п.6!J14</f>
        <v>121.5</v>
      </c>
      <c r="G39" s="230">
        <v>0</v>
      </c>
      <c r="H39" s="230">
        <v>0</v>
      </c>
    </row>
    <row r="40" spans="1:8" ht="48" customHeight="1" x14ac:dyDescent="0.25">
      <c r="A40" s="110"/>
      <c r="B40" s="192"/>
      <c r="C40" s="229" t="s">
        <v>94</v>
      </c>
      <c r="D40" s="230">
        <v>0</v>
      </c>
      <c r="E40" s="230">
        <v>0</v>
      </c>
      <c r="F40" s="231">
        <v>0</v>
      </c>
      <c r="G40" s="230">
        <v>0</v>
      </c>
      <c r="H40" s="230">
        <v>0</v>
      </c>
    </row>
    <row r="41" spans="1:8" ht="47.25" customHeight="1" x14ac:dyDescent="0.25">
      <c r="A41" s="110"/>
      <c r="B41" s="192"/>
      <c r="C41" s="229" t="s">
        <v>95</v>
      </c>
      <c r="D41" s="230">
        <v>0</v>
      </c>
      <c r="E41" s="230">
        <v>0</v>
      </c>
      <c r="F41" s="231">
        <v>0</v>
      </c>
      <c r="G41" s="230">
        <v>0</v>
      </c>
      <c r="H41" s="230">
        <v>0</v>
      </c>
    </row>
    <row r="42" spans="1:8" ht="33" customHeight="1" x14ac:dyDescent="0.25">
      <c r="A42" s="110"/>
      <c r="B42" s="192"/>
      <c r="C42" s="229" t="s">
        <v>97</v>
      </c>
      <c r="D42" s="230">
        <v>0</v>
      </c>
      <c r="E42" s="230">
        <v>60</v>
      </c>
      <c r="F42" s="231">
        <f>200+47</f>
        <v>247</v>
      </c>
      <c r="G42" s="230">
        <v>200</v>
      </c>
      <c r="H42" s="230">
        <v>200</v>
      </c>
    </row>
    <row r="43" spans="1:8" x14ac:dyDescent="0.25">
      <c r="A43" s="110">
        <v>6</v>
      </c>
      <c r="B43" s="192" t="s">
        <v>201</v>
      </c>
      <c r="C43" s="229" t="s">
        <v>90</v>
      </c>
      <c r="D43" s="230">
        <f>SUM(D44:D49)</f>
        <v>0</v>
      </c>
      <c r="E43" s="230">
        <f>SUM(E44:E49)</f>
        <v>36.599999999999994</v>
      </c>
      <c r="F43" s="231">
        <f>SUM(F44:F49)</f>
        <v>0</v>
      </c>
      <c r="G43" s="230">
        <f>SUM(G44:G49)</f>
        <v>0</v>
      </c>
      <c r="H43" s="230">
        <f>SUM(H44:H49)</f>
        <v>0</v>
      </c>
    </row>
    <row r="44" spans="1:8" ht="60" x14ac:dyDescent="0.25">
      <c r="A44" s="110"/>
      <c r="B44" s="192"/>
      <c r="C44" s="229" t="s">
        <v>91</v>
      </c>
      <c r="D44" s="230">
        <v>0</v>
      </c>
      <c r="E44" s="230">
        <v>0</v>
      </c>
      <c r="F44" s="231">
        <v>0</v>
      </c>
      <c r="G44" s="230">
        <v>0</v>
      </c>
      <c r="H44" s="230">
        <v>0</v>
      </c>
    </row>
    <row r="45" spans="1:8" ht="60" x14ac:dyDescent="0.25">
      <c r="A45" s="110"/>
      <c r="B45" s="192"/>
      <c r="C45" s="229" t="s">
        <v>92</v>
      </c>
      <c r="D45" s="230">
        <v>0</v>
      </c>
      <c r="E45" s="230">
        <v>0</v>
      </c>
      <c r="F45" s="231">
        <v>0</v>
      </c>
      <c r="G45" s="230">
        <v>0</v>
      </c>
      <c r="H45" s="230">
        <v>0</v>
      </c>
    </row>
    <row r="46" spans="1:8" ht="30" x14ac:dyDescent="0.25">
      <c r="A46" s="110"/>
      <c r="B46" s="192"/>
      <c r="C46" s="229" t="s">
        <v>93</v>
      </c>
      <c r="D46" s="230">
        <v>0</v>
      </c>
      <c r="E46" s="230">
        <f>п.6!I15</f>
        <v>36.599999999999994</v>
      </c>
      <c r="F46" s="231">
        <f>п.6!J15</f>
        <v>0</v>
      </c>
      <c r="G46" s="230">
        <v>0</v>
      </c>
      <c r="H46" s="230">
        <v>0</v>
      </c>
    </row>
    <row r="47" spans="1:8" ht="45" x14ac:dyDescent="0.25">
      <c r="A47" s="110"/>
      <c r="B47" s="192"/>
      <c r="C47" s="229" t="s">
        <v>94</v>
      </c>
      <c r="D47" s="230">
        <v>0</v>
      </c>
      <c r="E47" s="230">
        <v>0</v>
      </c>
      <c r="F47" s="231">
        <v>0</v>
      </c>
      <c r="G47" s="230">
        <v>0</v>
      </c>
      <c r="H47" s="230">
        <v>0</v>
      </c>
    </row>
    <row r="48" spans="1:8" ht="45" x14ac:dyDescent="0.25">
      <c r="A48" s="110"/>
      <c r="B48" s="192"/>
      <c r="C48" s="229" t="s">
        <v>95</v>
      </c>
      <c r="D48" s="230">
        <v>0</v>
      </c>
      <c r="E48" s="230">
        <v>0</v>
      </c>
      <c r="F48" s="231">
        <v>0</v>
      </c>
      <c r="G48" s="230">
        <v>0</v>
      </c>
      <c r="H48" s="230">
        <v>0</v>
      </c>
    </row>
    <row r="49" spans="1:8" ht="30" x14ac:dyDescent="0.25">
      <c r="A49" s="110"/>
      <c r="B49" s="192"/>
      <c r="C49" s="229" t="s">
        <v>97</v>
      </c>
      <c r="D49" s="230">
        <v>0</v>
      </c>
      <c r="E49" s="230">
        <v>0</v>
      </c>
      <c r="F49" s="231">
        <v>0</v>
      </c>
      <c r="G49" s="230">
        <v>0</v>
      </c>
      <c r="H49" s="230">
        <v>0</v>
      </c>
    </row>
    <row r="50" spans="1:8" x14ac:dyDescent="0.25">
      <c r="A50" s="110">
        <v>7</v>
      </c>
      <c r="B50" s="192" t="s">
        <v>204</v>
      </c>
      <c r="C50" s="229" t="s">
        <v>90</v>
      </c>
      <c r="D50" s="230">
        <f>SUM(D51:D56)</f>
        <v>0</v>
      </c>
      <c r="E50" s="230">
        <f>SUM(E51:E56)</f>
        <v>271.26600000000002</v>
      </c>
      <c r="F50" s="231">
        <f>SUM(F51:F56)</f>
        <v>206.09</v>
      </c>
      <c r="G50" s="230">
        <f>SUM(G51:G56)</f>
        <v>52.09</v>
      </c>
      <c r="H50" s="230">
        <f>SUM(H51:H56)</f>
        <v>13.09</v>
      </c>
    </row>
    <row r="51" spans="1:8" ht="60" x14ac:dyDescent="0.25">
      <c r="A51" s="110"/>
      <c r="B51" s="192"/>
      <c r="C51" s="229" t="s">
        <v>91</v>
      </c>
      <c r="D51" s="230">
        <v>0</v>
      </c>
      <c r="E51" s="230">
        <v>0</v>
      </c>
      <c r="F51" s="231">
        <v>0</v>
      </c>
      <c r="G51" s="230">
        <v>0</v>
      </c>
      <c r="H51" s="230">
        <v>0</v>
      </c>
    </row>
    <row r="52" spans="1:8" ht="60" x14ac:dyDescent="0.25">
      <c r="A52" s="110"/>
      <c r="B52" s="192"/>
      <c r="C52" s="229" t="s">
        <v>92</v>
      </c>
      <c r="D52" s="230">
        <v>0</v>
      </c>
      <c r="E52" s="230">
        <v>0</v>
      </c>
      <c r="F52" s="231">
        <v>0</v>
      </c>
      <c r="G52" s="230">
        <v>0</v>
      </c>
      <c r="H52" s="230">
        <v>0</v>
      </c>
    </row>
    <row r="53" spans="1:8" ht="30" x14ac:dyDescent="0.25">
      <c r="A53" s="110"/>
      <c r="B53" s="192"/>
      <c r="C53" s="229" t="s">
        <v>93</v>
      </c>
      <c r="D53" s="230">
        <v>0</v>
      </c>
      <c r="E53" s="230">
        <f>п.6!I16</f>
        <v>271.26600000000002</v>
      </c>
      <c r="F53" s="231">
        <f>п.6!J16</f>
        <v>0</v>
      </c>
      <c r="G53" s="230">
        <v>0</v>
      </c>
      <c r="H53" s="230">
        <v>0</v>
      </c>
    </row>
    <row r="54" spans="1:8" ht="45" x14ac:dyDescent="0.25">
      <c r="A54" s="110"/>
      <c r="B54" s="192"/>
      <c r="C54" s="229" t="s">
        <v>94</v>
      </c>
      <c r="D54" s="230">
        <v>0</v>
      </c>
      <c r="E54" s="230">
        <v>0</v>
      </c>
      <c r="F54" s="231">
        <v>0</v>
      </c>
      <c r="G54" s="230">
        <v>0</v>
      </c>
      <c r="H54" s="230">
        <v>0</v>
      </c>
    </row>
    <row r="55" spans="1:8" ht="45" x14ac:dyDescent="0.25">
      <c r="A55" s="110"/>
      <c r="B55" s="192"/>
      <c r="C55" s="229" t="s">
        <v>95</v>
      </c>
      <c r="D55" s="230">
        <v>0</v>
      </c>
      <c r="E55" s="230">
        <v>0</v>
      </c>
      <c r="F55" s="231">
        <v>0</v>
      </c>
      <c r="G55" s="230">
        <v>0</v>
      </c>
      <c r="H55" s="230">
        <v>0</v>
      </c>
    </row>
    <row r="56" spans="1:8" ht="30" x14ac:dyDescent="0.25">
      <c r="A56" s="110"/>
      <c r="B56" s="192"/>
      <c r="C56" s="229" t="s">
        <v>97</v>
      </c>
      <c r="D56" s="230">
        <v>0</v>
      </c>
      <c r="E56" s="230">
        <v>0</v>
      </c>
      <c r="F56" s="231">
        <f>53.09+153</f>
        <v>206.09</v>
      </c>
      <c r="G56" s="230">
        <v>52.09</v>
      </c>
      <c r="H56" s="230">
        <v>13.09</v>
      </c>
    </row>
    <row r="57" spans="1:8" x14ac:dyDescent="0.25">
      <c r="A57" s="110">
        <v>8</v>
      </c>
      <c r="B57" s="192" t="s">
        <v>205</v>
      </c>
      <c r="C57" s="229" t="s">
        <v>90</v>
      </c>
      <c r="D57" s="230">
        <f>SUM(D58:D63)</f>
        <v>0</v>
      </c>
      <c r="E57" s="230">
        <f>SUM(E58:E63)</f>
        <v>0</v>
      </c>
      <c r="F57" s="231">
        <f>SUM(F58:F63)</f>
        <v>784.95137</v>
      </c>
      <c r="G57" s="230">
        <f>SUM(G58:G63)</f>
        <v>70</v>
      </c>
      <c r="H57" s="230">
        <f>SUM(H58:H63)</f>
        <v>0</v>
      </c>
    </row>
    <row r="58" spans="1:8" ht="60" x14ac:dyDescent="0.25">
      <c r="A58" s="110"/>
      <c r="B58" s="192"/>
      <c r="C58" s="229" t="s">
        <v>91</v>
      </c>
      <c r="D58" s="230">
        <v>0</v>
      </c>
      <c r="E58" s="230">
        <v>0</v>
      </c>
      <c r="F58" s="231">
        <v>0</v>
      </c>
      <c r="G58" s="230">
        <v>0</v>
      </c>
      <c r="H58" s="230">
        <v>0</v>
      </c>
    </row>
    <row r="59" spans="1:8" ht="60" x14ac:dyDescent="0.25">
      <c r="A59" s="110"/>
      <c r="B59" s="192"/>
      <c r="C59" s="229" t="s">
        <v>92</v>
      </c>
      <c r="D59" s="230">
        <v>0</v>
      </c>
      <c r="E59" s="230">
        <v>0</v>
      </c>
      <c r="F59" s="231">
        <v>0</v>
      </c>
      <c r="G59" s="230">
        <v>0</v>
      </c>
      <c r="H59" s="230">
        <v>0</v>
      </c>
    </row>
    <row r="60" spans="1:8" ht="30" x14ac:dyDescent="0.25">
      <c r="A60" s="110"/>
      <c r="B60" s="192"/>
      <c r="C60" s="229" t="s">
        <v>93</v>
      </c>
      <c r="D60" s="230">
        <v>0</v>
      </c>
      <c r="E60" s="230">
        <v>0</v>
      </c>
      <c r="F60" s="231">
        <f>п.6!J17</f>
        <v>684.95137</v>
      </c>
      <c r="G60" s="230">
        <v>0</v>
      </c>
      <c r="H60" s="230">
        <v>0</v>
      </c>
    </row>
    <row r="61" spans="1:8" ht="45" x14ac:dyDescent="0.25">
      <c r="A61" s="110"/>
      <c r="B61" s="192"/>
      <c r="C61" s="229" t="s">
        <v>94</v>
      </c>
      <c r="D61" s="230">
        <v>0</v>
      </c>
      <c r="E61" s="230">
        <v>0</v>
      </c>
      <c r="F61" s="231">
        <v>0</v>
      </c>
      <c r="G61" s="230">
        <v>0</v>
      </c>
      <c r="H61" s="230">
        <v>0</v>
      </c>
    </row>
    <row r="62" spans="1:8" ht="45" x14ac:dyDescent="0.25">
      <c r="A62" s="110"/>
      <c r="B62" s="192"/>
      <c r="C62" s="229" t="s">
        <v>95</v>
      </c>
      <c r="D62" s="230">
        <v>0</v>
      </c>
      <c r="E62" s="230">
        <v>0</v>
      </c>
      <c r="F62" s="231">
        <v>0</v>
      </c>
      <c r="G62" s="230">
        <v>0</v>
      </c>
      <c r="H62" s="230">
        <v>0</v>
      </c>
    </row>
    <row r="63" spans="1:8" ht="30" customHeight="1" x14ac:dyDescent="0.25">
      <c r="A63" s="110"/>
      <c r="B63" s="192"/>
      <c r="C63" s="229" t="s">
        <v>97</v>
      </c>
      <c r="D63" s="230">
        <v>0</v>
      </c>
      <c r="E63" s="230">
        <v>0</v>
      </c>
      <c r="F63" s="231">
        <v>100</v>
      </c>
      <c r="G63" s="230">
        <v>70</v>
      </c>
      <c r="H63" s="230">
        <v>0</v>
      </c>
    </row>
    <row r="64" spans="1:8" s="50" customFormat="1" x14ac:dyDescent="0.25">
      <c r="A64" s="110">
        <v>9</v>
      </c>
      <c r="B64" s="192" t="str">
        <f>п.6!B18</f>
        <v>Мероприятие 1.7
Обеспечение пожарной безопасности</v>
      </c>
      <c r="C64" s="229" t="s">
        <v>90</v>
      </c>
      <c r="D64" s="230">
        <f>SUM(D65:D70)</f>
        <v>0</v>
      </c>
      <c r="E64" s="230">
        <f>SUM(E65:E70)</f>
        <v>0</v>
      </c>
      <c r="F64" s="231">
        <f>SUM(F65:F70)</f>
        <v>60</v>
      </c>
      <c r="G64" s="230">
        <f>SUM(G65:G70)</f>
        <v>60</v>
      </c>
      <c r="H64" s="230">
        <f>SUM(H65:H70)</f>
        <v>60</v>
      </c>
    </row>
    <row r="65" spans="1:8" s="50" customFormat="1" ht="60" x14ac:dyDescent="0.25">
      <c r="A65" s="110"/>
      <c r="B65" s="192"/>
      <c r="C65" s="229" t="s">
        <v>91</v>
      </c>
      <c r="D65" s="230">
        <v>0</v>
      </c>
      <c r="E65" s="230">
        <v>0</v>
      </c>
      <c r="F65" s="231">
        <v>0</v>
      </c>
      <c r="G65" s="230">
        <v>0</v>
      </c>
      <c r="H65" s="230">
        <v>0</v>
      </c>
    </row>
    <row r="66" spans="1:8" s="50" customFormat="1" ht="60" x14ac:dyDescent="0.25">
      <c r="A66" s="110"/>
      <c r="B66" s="192"/>
      <c r="C66" s="229" t="s">
        <v>92</v>
      </c>
      <c r="D66" s="230">
        <v>0</v>
      </c>
      <c r="E66" s="230">
        <v>0</v>
      </c>
      <c r="F66" s="231">
        <v>0</v>
      </c>
      <c r="G66" s="230">
        <v>0</v>
      </c>
      <c r="H66" s="230">
        <v>0</v>
      </c>
    </row>
    <row r="67" spans="1:8" s="50" customFormat="1" ht="30" x14ac:dyDescent="0.25">
      <c r="A67" s="110"/>
      <c r="B67" s="192"/>
      <c r="C67" s="229" t="s">
        <v>93</v>
      </c>
      <c r="D67" s="230">
        <v>0</v>
      </c>
      <c r="E67" s="230">
        <v>0</v>
      </c>
      <c r="F67" s="231">
        <f>п.6!J18</f>
        <v>0</v>
      </c>
      <c r="G67" s="230">
        <v>0</v>
      </c>
      <c r="H67" s="230">
        <v>0</v>
      </c>
    </row>
    <row r="68" spans="1:8" s="50" customFormat="1" ht="45" x14ac:dyDescent="0.25">
      <c r="A68" s="110"/>
      <c r="B68" s="192"/>
      <c r="C68" s="229" t="s">
        <v>94</v>
      </c>
      <c r="D68" s="230">
        <v>0</v>
      </c>
      <c r="E68" s="230">
        <v>0</v>
      </c>
      <c r="F68" s="231">
        <v>0</v>
      </c>
      <c r="G68" s="230">
        <v>0</v>
      </c>
      <c r="H68" s="230">
        <v>0</v>
      </c>
    </row>
    <row r="69" spans="1:8" s="50" customFormat="1" ht="45" x14ac:dyDescent="0.25">
      <c r="A69" s="110"/>
      <c r="B69" s="192"/>
      <c r="C69" s="229" t="s">
        <v>95</v>
      </c>
      <c r="D69" s="230">
        <v>0</v>
      </c>
      <c r="E69" s="230">
        <v>0</v>
      </c>
      <c r="F69" s="231">
        <v>0</v>
      </c>
      <c r="G69" s="230">
        <v>0</v>
      </c>
      <c r="H69" s="230">
        <v>0</v>
      </c>
    </row>
    <row r="70" spans="1:8" s="50" customFormat="1" ht="30" customHeight="1" x14ac:dyDescent="0.25">
      <c r="A70" s="110"/>
      <c r="B70" s="192"/>
      <c r="C70" s="229" t="s">
        <v>97</v>
      </c>
      <c r="D70" s="230">
        <v>0</v>
      </c>
      <c r="E70" s="230">
        <v>0</v>
      </c>
      <c r="F70" s="231">
        <v>60</v>
      </c>
      <c r="G70" s="230">
        <v>60</v>
      </c>
      <c r="H70" s="230">
        <v>60</v>
      </c>
    </row>
    <row r="71" spans="1:8" s="50" customFormat="1" x14ac:dyDescent="0.25">
      <c r="A71" s="110">
        <v>10</v>
      </c>
      <c r="B71" s="192" t="str">
        <f>п.6!B19</f>
        <v>Мероприятие 1.8
Обеспечение общественного порядка, в том числе защита от проявлений терроризма и экстремизма</v>
      </c>
      <c r="C71" s="229" t="s">
        <v>90</v>
      </c>
      <c r="D71" s="230">
        <f>SUM(D72:D77)</f>
        <v>0</v>
      </c>
      <c r="E71" s="230">
        <f>SUM(E72:E77)</f>
        <v>0</v>
      </c>
      <c r="F71" s="231">
        <f>SUM(F72:F77)</f>
        <v>250</v>
      </c>
      <c r="G71" s="230">
        <f>SUM(G72:G77)</f>
        <v>0</v>
      </c>
      <c r="H71" s="230">
        <f>SUM(H72:H77)</f>
        <v>0</v>
      </c>
    </row>
    <row r="72" spans="1:8" s="50" customFormat="1" ht="60" x14ac:dyDescent="0.25">
      <c r="A72" s="110"/>
      <c r="B72" s="192"/>
      <c r="C72" s="229" t="s">
        <v>91</v>
      </c>
      <c r="D72" s="230">
        <v>0</v>
      </c>
      <c r="E72" s="230">
        <v>0</v>
      </c>
      <c r="F72" s="231">
        <v>0</v>
      </c>
      <c r="G72" s="230">
        <v>0</v>
      </c>
      <c r="H72" s="230">
        <v>0</v>
      </c>
    </row>
    <row r="73" spans="1:8" s="50" customFormat="1" ht="60" x14ac:dyDescent="0.25">
      <c r="A73" s="110"/>
      <c r="B73" s="192"/>
      <c r="C73" s="229" t="s">
        <v>92</v>
      </c>
      <c r="D73" s="230">
        <v>0</v>
      </c>
      <c r="E73" s="230">
        <v>0</v>
      </c>
      <c r="F73" s="231">
        <v>0</v>
      </c>
      <c r="G73" s="230">
        <v>0</v>
      </c>
      <c r="H73" s="230">
        <v>0</v>
      </c>
    </row>
    <row r="74" spans="1:8" s="50" customFormat="1" ht="30" x14ac:dyDescent="0.25">
      <c r="A74" s="110"/>
      <c r="B74" s="192"/>
      <c r="C74" s="229" t="s">
        <v>93</v>
      </c>
      <c r="D74" s="230">
        <v>0</v>
      </c>
      <c r="E74" s="230">
        <v>0</v>
      </c>
      <c r="F74" s="231">
        <f>п.6!J19</f>
        <v>250</v>
      </c>
      <c r="G74" s="230">
        <v>0</v>
      </c>
      <c r="H74" s="230">
        <v>0</v>
      </c>
    </row>
    <row r="75" spans="1:8" s="50" customFormat="1" ht="45" x14ac:dyDescent="0.25">
      <c r="A75" s="110"/>
      <c r="B75" s="192"/>
      <c r="C75" s="229" t="s">
        <v>94</v>
      </c>
      <c r="D75" s="230">
        <v>0</v>
      </c>
      <c r="E75" s="230">
        <v>0</v>
      </c>
      <c r="F75" s="231">
        <v>0</v>
      </c>
      <c r="G75" s="230">
        <v>0</v>
      </c>
      <c r="H75" s="230">
        <v>0</v>
      </c>
    </row>
    <row r="76" spans="1:8" s="50" customFormat="1" ht="45" x14ac:dyDescent="0.25">
      <c r="A76" s="110"/>
      <c r="B76" s="192"/>
      <c r="C76" s="229" t="s">
        <v>95</v>
      </c>
      <c r="D76" s="230">
        <v>0</v>
      </c>
      <c r="E76" s="230">
        <v>0</v>
      </c>
      <c r="F76" s="231">
        <v>0</v>
      </c>
      <c r="G76" s="230">
        <v>0</v>
      </c>
      <c r="H76" s="230">
        <v>0</v>
      </c>
    </row>
    <row r="77" spans="1:8" s="50" customFormat="1" ht="30" customHeight="1" x14ac:dyDescent="0.25">
      <c r="A77" s="110"/>
      <c r="B77" s="192"/>
      <c r="C77" s="229" t="s">
        <v>97</v>
      </c>
      <c r="D77" s="230">
        <v>0</v>
      </c>
      <c r="E77" s="230">
        <v>0</v>
      </c>
      <c r="F77" s="231">
        <v>0</v>
      </c>
      <c r="G77" s="230">
        <v>0</v>
      </c>
      <c r="H77" s="230">
        <v>0</v>
      </c>
    </row>
    <row r="78" spans="1:8" s="50" customFormat="1" x14ac:dyDescent="0.25">
      <c r="A78" s="110">
        <v>11</v>
      </c>
      <c r="B78" s="192" t="str">
        <f>п.6!B20</f>
        <v>Мероприятие 1.9
Ремонт объектов  спорта Дальнегорского городского округа</v>
      </c>
      <c r="C78" s="229" t="s">
        <v>90</v>
      </c>
      <c r="D78" s="230">
        <f>SUM(D79:D84)</f>
        <v>0</v>
      </c>
      <c r="E78" s="230">
        <f>SUM(E79:E84)</f>
        <v>0</v>
      </c>
      <c r="F78" s="231">
        <f>SUM(F79:F84)</f>
        <v>3000</v>
      </c>
      <c r="G78" s="230">
        <f>SUM(G79:G84)</f>
        <v>0</v>
      </c>
      <c r="H78" s="230">
        <f>SUM(H79:H84)</f>
        <v>0</v>
      </c>
    </row>
    <row r="79" spans="1:8" s="50" customFormat="1" ht="60" x14ac:dyDescent="0.25">
      <c r="A79" s="110"/>
      <c r="B79" s="192"/>
      <c r="C79" s="229" t="s">
        <v>91</v>
      </c>
      <c r="D79" s="230">
        <v>0</v>
      </c>
      <c r="E79" s="230">
        <v>0</v>
      </c>
      <c r="F79" s="231">
        <v>0</v>
      </c>
      <c r="G79" s="230">
        <v>0</v>
      </c>
      <c r="H79" s="230">
        <v>0</v>
      </c>
    </row>
    <row r="80" spans="1:8" s="50" customFormat="1" ht="60" x14ac:dyDescent="0.25">
      <c r="A80" s="110"/>
      <c r="B80" s="192"/>
      <c r="C80" s="229" t="s">
        <v>92</v>
      </c>
      <c r="D80" s="230">
        <v>0</v>
      </c>
      <c r="E80" s="230">
        <v>0</v>
      </c>
      <c r="F80" s="231">
        <v>0</v>
      </c>
      <c r="G80" s="230">
        <v>0</v>
      </c>
      <c r="H80" s="230">
        <v>0</v>
      </c>
    </row>
    <row r="81" spans="1:8" s="50" customFormat="1" ht="30" x14ac:dyDescent="0.25">
      <c r="A81" s="110"/>
      <c r="B81" s="192"/>
      <c r="C81" s="229" t="s">
        <v>93</v>
      </c>
      <c r="D81" s="230">
        <f>п.6!H20</f>
        <v>0</v>
      </c>
      <c r="E81" s="230">
        <f>п.6!I20</f>
        <v>0</v>
      </c>
      <c r="F81" s="231">
        <f>п.6!J20</f>
        <v>3000</v>
      </c>
      <c r="G81" s="230">
        <f>п.6!K20</f>
        <v>0</v>
      </c>
      <c r="H81" s="230">
        <f>п.6!L20</f>
        <v>0</v>
      </c>
    </row>
    <row r="82" spans="1:8" s="50" customFormat="1" ht="45" x14ac:dyDescent="0.25">
      <c r="A82" s="110"/>
      <c r="B82" s="192"/>
      <c r="C82" s="229" t="s">
        <v>94</v>
      </c>
      <c r="D82" s="230">
        <v>0</v>
      </c>
      <c r="E82" s="230">
        <v>0</v>
      </c>
      <c r="F82" s="231">
        <v>0</v>
      </c>
      <c r="G82" s="230">
        <v>0</v>
      </c>
      <c r="H82" s="230">
        <v>0</v>
      </c>
    </row>
    <row r="83" spans="1:8" s="50" customFormat="1" ht="45" x14ac:dyDescent="0.25">
      <c r="A83" s="110"/>
      <c r="B83" s="192"/>
      <c r="C83" s="229" t="s">
        <v>95</v>
      </c>
      <c r="D83" s="230">
        <v>0</v>
      </c>
      <c r="E83" s="230">
        <v>0</v>
      </c>
      <c r="F83" s="231">
        <v>0</v>
      </c>
      <c r="G83" s="230">
        <v>0</v>
      </c>
      <c r="H83" s="230">
        <v>0</v>
      </c>
    </row>
    <row r="84" spans="1:8" s="50" customFormat="1" ht="30" customHeight="1" x14ac:dyDescent="0.25">
      <c r="A84" s="110"/>
      <c r="B84" s="192"/>
      <c r="C84" s="229" t="s">
        <v>97</v>
      </c>
      <c r="D84" s="230">
        <v>0</v>
      </c>
      <c r="E84" s="230">
        <v>0</v>
      </c>
      <c r="F84" s="231">
        <v>0</v>
      </c>
      <c r="G84" s="230">
        <v>0</v>
      </c>
      <c r="H84" s="230">
        <v>0</v>
      </c>
    </row>
    <row r="85" spans="1:8" ht="22.5" customHeight="1" x14ac:dyDescent="0.25">
      <c r="A85" s="236" t="s">
        <v>26</v>
      </c>
      <c r="B85" s="237"/>
      <c r="C85" s="237"/>
      <c r="D85" s="237"/>
      <c r="E85" s="237"/>
      <c r="F85" s="237"/>
      <c r="G85" s="237"/>
      <c r="H85" s="238"/>
    </row>
    <row r="86" spans="1:8" x14ac:dyDescent="0.25">
      <c r="A86" s="110">
        <v>9</v>
      </c>
      <c r="B86" s="192" t="s">
        <v>174</v>
      </c>
      <c r="C86" s="229" t="s">
        <v>90</v>
      </c>
      <c r="D86" s="230">
        <f>SUM(D87:D92)</f>
        <v>19487.342000000001</v>
      </c>
      <c r="E86" s="230">
        <f>SUM(E87:E92)</f>
        <v>1257.3339999999998</v>
      </c>
      <c r="F86" s="231">
        <f>SUM(F87:F92)</f>
        <v>50743.948629999999</v>
      </c>
      <c r="G86" s="230">
        <f>SUM(G87:G92)</f>
        <v>85</v>
      </c>
      <c r="H86" s="230">
        <f>SUM(H87:H92)</f>
        <v>85</v>
      </c>
    </row>
    <row r="87" spans="1:8" ht="60" x14ac:dyDescent="0.25">
      <c r="A87" s="110"/>
      <c r="B87" s="192"/>
      <c r="C87" s="229" t="s">
        <v>91</v>
      </c>
      <c r="D87" s="230">
        <v>0</v>
      </c>
      <c r="E87" s="230">
        <f t="shared" ref="D87:H88" si="7">SUM(E94,E115,E136,E143,E150,E157)</f>
        <v>0</v>
      </c>
      <c r="F87" s="231">
        <f t="shared" si="7"/>
        <v>0</v>
      </c>
      <c r="G87" s="230">
        <f t="shared" si="7"/>
        <v>0</v>
      </c>
      <c r="H87" s="230">
        <f t="shared" si="7"/>
        <v>0</v>
      </c>
    </row>
    <row r="88" spans="1:8" ht="60" x14ac:dyDescent="0.25">
      <c r="A88" s="110"/>
      <c r="B88" s="192"/>
      <c r="C88" s="229" t="s">
        <v>92</v>
      </c>
      <c r="D88" s="230">
        <f t="shared" si="7"/>
        <v>13149.13567</v>
      </c>
      <c r="E88" s="230">
        <f t="shared" si="7"/>
        <v>0</v>
      </c>
      <c r="F88" s="231">
        <f t="shared" si="7"/>
        <v>40000</v>
      </c>
      <c r="G88" s="230">
        <f t="shared" si="7"/>
        <v>0</v>
      </c>
      <c r="H88" s="230">
        <f t="shared" si="7"/>
        <v>0</v>
      </c>
    </row>
    <row r="89" spans="1:8" ht="30" x14ac:dyDescent="0.25">
      <c r="A89" s="110"/>
      <c r="B89" s="192"/>
      <c r="C89" s="229" t="s">
        <v>93</v>
      </c>
      <c r="D89" s="230">
        <f>SUM(D96,D117,D138,D145,D152,D159,D166,D173,D180)</f>
        <v>6338.20633</v>
      </c>
      <c r="E89" s="230">
        <f t="shared" ref="E89:H92" si="8">SUM(E96,E117,E138,E145,E152,E159)</f>
        <v>1257.3339999999998</v>
      </c>
      <c r="F89" s="231">
        <f>F96+F117+F145+F173</f>
        <v>10743.948629999999</v>
      </c>
      <c r="G89" s="230">
        <f t="shared" si="8"/>
        <v>85</v>
      </c>
      <c r="H89" s="230">
        <f t="shared" si="8"/>
        <v>85</v>
      </c>
    </row>
    <row r="90" spans="1:8" ht="45" x14ac:dyDescent="0.25">
      <c r="A90" s="110"/>
      <c r="B90" s="192"/>
      <c r="C90" s="229" t="s">
        <v>94</v>
      </c>
      <c r="D90" s="230">
        <v>0</v>
      </c>
      <c r="E90" s="230">
        <f t="shared" si="8"/>
        <v>0</v>
      </c>
      <c r="F90" s="231">
        <f t="shared" si="8"/>
        <v>0</v>
      </c>
      <c r="G90" s="230">
        <f t="shared" si="8"/>
        <v>0</v>
      </c>
      <c r="H90" s="230">
        <f t="shared" si="8"/>
        <v>0</v>
      </c>
    </row>
    <row r="91" spans="1:8" ht="45" x14ac:dyDescent="0.25">
      <c r="A91" s="110"/>
      <c r="B91" s="192"/>
      <c r="C91" s="229" t="s">
        <v>95</v>
      </c>
      <c r="D91" s="230">
        <v>0</v>
      </c>
      <c r="E91" s="230">
        <f t="shared" si="8"/>
        <v>0</v>
      </c>
      <c r="F91" s="231">
        <f t="shared" si="8"/>
        <v>0</v>
      </c>
      <c r="G91" s="230">
        <f t="shared" si="8"/>
        <v>0</v>
      </c>
      <c r="H91" s="230">
        <f t="shared" si="8"/>
        <v>0</v>
      </c>
    </row>
    <row r="92" spans="1:8" ht="34.5" customHeight="1" x14ac:dyDescent="0.25">
      <c r="A92" s="110"/>
      <c r="B92" s="192"/>
      <c r="C92" s="229" t="s">
        <v>97</v>
      </c>
      <c r="D92" s="230">
        <v>0</v>
      </c>
      <c r="E92" s="230">
        <f t="shared" si="8"/>
        <v>0</v>
      </c>
      <c r="F92" s="231">
        <f t="shared" si="8"/>
        <v>0</v>
      </c>
      <c r="G92" s="230">
        <f t="shared" si="8"/>
        <v>0</v>
      </c>
      <c r="H92" s="230">
        <f t="shared" si="8"/>
        <v>0</v>
      </c>
    </row>
    <row r="93" spans="1:8" x14ac:dyDescent="0.25">
      <c r="A93" s="110">
        <v>10</v>
      </c>
      <c r="B93" s="192" t="s">
        <v>129</v>
      </c>
      <c r="C93" s="229" t="s">
        <v>90</v>
      </c>
      <c r="D93" s="230">
        <f>D96</f>
        <v>2347.1046000000001</v>
      </c>
      <c r="E93" s="230">
        <f>SUM(E94:E99)</f>
        <v>0</v>
      </c>
      <c r="F93" s="231">
        <f>SUM(F94:F99)</f>
        <v>25643.086629999998</v>
      </c>
      <c r="G93" s="230">
        <f>SUM(G94:G99)</f>
        <v>0</v>
      </c>
      <c r="H93" s="230">
        <f>SUM(H94:H99)</f>
        <v>0</v>
      </c>
    </row>
    <row r="94" spans="1:8" ht="60" x14ac:dyDescent="0.25">
      <c r="A94" s="110"/>
      <c r="B94" s="192"/>
      <c r="C94" s="229" t="s">
        <v>91</v>
      </c>
      <c r="D94" s="230">
        <v>0</v>
      </c>
      <c r="E94" s="230">
        <v>0</v>
      </c>
      <c r="F94" s="231">
        <v>0</v>
      </c>
      <c r="G94" s="230">
        <v>0</v>
      </c>
      <c r="H94" s="230">
        <v>0</v>
      </c>
    </row>
    <row r="95" spans="1:8" ht="60" x14ac:dyDescent="0.25">
      <c r="A95" s="110"/>
      <c r="B95" s="192"/>
      <c r="C95" s="229" t="s">
        <v>92</v>
      </c>
      <c r="D95" s="230">
        <v>0</v>
      </c>
      <c r="E95" s="230">
        <f t="shared" ref="E95" si="9">SUM(E102,E109)</f>
        <v>0</v>
      </c>
      <c r="F95" s="231">
        <f>F102+F109</f>
        <v>20000</v>
      </c>
      <c r="G95" s="230">
        <v>0</v>
      </c>
      <c r="H95" s="230">
        <v>0</v>
      </c>
    </row>
    <row r="96" spans="1:8" ht="30" x14ac:dyDescent="0.25">
      <c r="A96" s="110"/>
      <c r="B96" s="192"/>
      <c r="C96" s="229" t="s">
        <v>93</v>
      </c>
      <c r="D96" s="230">
        <f t="shared" ref="D96" si="10">SUM(D103,D110)</f>
        <v>2347.1046000000001</v>
      </c>
      <c r="E96" s="230">
        <f>SUM(E103,E110)</f>
        <v>0</v>
      </c>
      <c r="F96" s="231">
        <f t="shared" ref="F96:H96" si="11">SUM(F103,F110)</f>
        <v>5643.0866299999998</v>
      </c>
      <c r="G96" s="230">
        <f t="shared" si="11"/>
        <v>0</v>
      </c>
      <c r="H96" s="230">
        <f t="shared" si="11"/>
        <v>0</v>
      </c>
    </row>
    <row r="97" spans="1:8" ht="45" x14ac:dyDescent="0.25">
      <c r="A97" s="110"/>
      <c r="B97" s="192"/>
      <c r="C97" s="229" t="s">
        <v>94</v>
      </c>
      <c r="D97" s="230">
        <v>0</v>
      </c>
      <c r="E97" s="230">
        <v>0</v>
      </c>
      <c r="F97" s="231">
        <v>0</v>
      </c>
      <c r="G97" s="230">
        <v>0</v>
      </c>
      <c r="H97" s="230">
        <v>0</v>
      </c>
    </row>
    <row r="98" spans="1:8" ht="45" x14ac:dyDescent="0.25">
      <c r="A98" s="110"/>
      <c r="B98" s="192"/>
      <c r="C98" s="229" t="s">
        <v>95</v>
      </c>
      <c r="D98" s="230">
        <v>0</v>
      </c>
      <c r="E98" s="230">
        <v>0</v>
      </c>
      <c r="F98" s="231">
        <v>0</v>
      </c>
      <c r="G98" s="230">
        <v>0</v>
      </c>
      <c r="H98" s="230">
        <v>0</v>
      </c>
    </row>
    <row r="99" spans="1:8" ht="30" x14ac:dyDescent="0.25">
      <c r="A99" s="110"/>
      <c r="B99" s="192"/>
      <c r="C99" s="229" t="s">
        <v>97</v>
      </c>
      <c r="D99" s="230">
        <v>0</v>
      </c>
      <c r="E99" s="230">
        <v>0</v>
      </c>
      <c r="F99" s="231">
        <v>0</v>
      </c>
      <c r="G99" s="230">
        <v>0</v>
      </c>
      <c r="H99" s="230">
        <v>0</v>
      </c>
    </row>
    <row r="100" spans="1:8" s="34" customFormat="1" x14ac:dyDescent="0.25">
      <c r="A100" s="143">
        <v>11</v>
      </c>
      <c r="B100" s="200" t="s">
        <v>206</v>
      </c>
      <c r="C100" s="229" t="s">
        <v>90</v>
      </c>
      <c r="D100" s="230">
        <f>SUM(D101:D106)</f>
        <v>1716.9566</v>
      </c>
      <c r="E100" s="230">
        <v>0</v>
      </c>
      <c r="F100" s="231">
        <v>0</v>
      </c>
      <c r="G100" s="230">
        <v>0</v>
      </c>
      <c r="H100" s="230">
        <v>0</v>
      </c>
    </row>
    <row r="101" spans="1:8" s="34" customFormat="1" ht="60" x14ac:dyDescent="0.25">
      <c r="A101" s="239"/>
      <c r="B101" s="240"/>
      <c r="C101" s="229" t="s">
        <v>91</v>
      </c>
      <c r="D101" s="230">
        <v>0</v>
      </c>
      <c r="E101" s="230">
        <v>0</v>
      </c>
      <c r="F101" s="231">
        <v>0</v>
      </c>
      <c r="G101" s="230">
        <v>0</v>
      </c>
      <c r="H101" s="230">
        <v>0</v>
      </c>
    </row>
    <row r="102" spans="1:8" s="34" customFormat="1" ht="60" x14ac:dyDescent="0.25">
      <c r="A102" s="239"/>
      <c r="B102" s="240"/>
      <c r="C102" s="229" t="s">
        <v>92</v>
      </c>
      <c r="D102" s="230">
        <v>0</v>
      </c>
      <c r="E102" s="230">
        <v>0</v>
      </c>
      <c r="F102" s="231">
        <v>0</v>
      </c>
      <c r="G102" s="230">
        <v>0</v>
      </c>
      <c r="H102" s="230">
        <v>0</v>
      </c>
    </row>
    <row r="103" spans="1:8" s="34" customFormat="1" ht="30" x14ac:dyDescent="0.25">
      <c r="A103" s="239"/>
      <c r="B103" s="240"/>
      <c r="C103" s="229" t="s">
        <v>93</v>
      </c>
      <c r="D103" s="230">
        <v>1716.9566</v>
      </c>
      <c r="E103" s="230">
        <v>0</v>
      </c>
      <c r="F103" s="231">
        <v>0</v>
      </c>
      <c r="G103" s="230">
        <v>0</v>
      </c>
      <c r="H103" s="230">
        <v>0</v>
      </c>
    </row>
    <row r="104" spans="1:8" s="34" customFormat="1" ht="45" x14ac:dyDescent="0.25">
      <c r="A104" s="239"/>
      <c r="B104" s="240"/>
      <c r="C104" s="229" t="s">
        <v>94</v>
      </c>
      <c r="D104" s="230">
        <v>0</v>
      </c>
      <c r="E104" s="230">
        <v>0</v>
      </c>
      <c r="F104" s="231">
        <v>0</v>
      </c>
      <c r="G104" s="230">
        <v>0</v>
      </c>
      <c r="H104" s="230">
        <v>0</v>
      </c>
    </row>
    <row r="105" spans="1:8" s="34" customFormat="1" ht="45" x14ac:dyDescent="0.25">
      <c r="A105" s="239"/>
      <c r="B105" s="240"/>
      <c r="C105" s="229" t="s">
        <v>95</v>
      </c>
      <c r="D105" s="230">
        <v>0</v>
      </c>
      <c r="E105" s="230">
        <v>0</v>
      </c>
      <c r="F105" s="231">
        <v>0</v>
      </c>
      <c r="G105" s="230">
        <v>0</v>
      </c>
      <c r="H105" s="230">
        <v>0</v>
      </c>
    </row>
    <row r="106" spans="1:8" s="34" customFormat="1" ht="30" x14ac:dyDescent="0.25">
      <c r="A106" s="233"/>
      <c r="B106" s="234"/>
      <c r="C106" s="229" t="s">
        <v>97</v>
      </c>
      <c r="D106" s="230">
        <v>0</v>
      </c>
      <c r="E106" s="230">
        <v>0</v>
      </c>
      <c r="F106" s="231">
        <v>0</v>
      </c>
      <c r="G106" s="230">
        <v>0</v>
      </c>
      <c r="H106" s="230">
        <v>0</v>
      </c>
    </row>
    <row r="107" spans="1:8" s="34" customFormat="1" x14ac:dyDescent="0.25">
      <c r="A107" s="143">
        <v>12</v>
      </c>
      <c r="B107" s="200" t="s">
        <v>208</v>
      </c>
      <c r="C107" s="229" t="s">
        <v>90</v>
      </c>
      <c r="D107" s="230">
        <f>SUM(D108:D113)</f>
        <v>630.14800000000002</v>
      </c>
      <c r="E107" s="230">
        <f t="shared" ref="E107:H107" si="12">SUM(E108:E113)</f>
        <v>0</v>
      </c>
      <c r="F107" s="231">
        <f t="shared" si="12"/>
        <v>25643.086629999998</v>
      </c>
      <c r="G107" s="230">
        <f t="shared" si="12"/>
        <v>0</v>
      </c>
      <c r="H107" s="230">
        <f t="shared" si="12"/>
        <v>0</v>
      </c>
    </row>
    <row r="108" spans="1:8" s="34" customFormat="1" ht="60" x14ac:dyDescent="0.25">
      <c r="A108" s="159"/>
      <c r="B108" s="232"/>
      <c r="C108" s="229" t="s">
        <v>91</v>
      </c>
      <c r="D108" s="230">
        <v>0</v>
      </c>
      <c r="E108" s="230">
        <v>0</v>
      </c>
      <c r="F108" s="231">
        <v>0</v>
      </c>
      <c r="G108" s="230">
        <v>0</v>
      </c>
      <c r="H108" s="230">
        <v>0</v>
      </c>
    </row>
    <row r="109" spans="1:8" s="34" customFormat="1" ht="60" x14ac:dyDescent="0.25">
      <c r="A109" s="159"/>
      <c r="B109" s="232"/>
      <c r="C109" s="229" t="s">
        <v>92</v>
      </c>
      <c r="D109" s="230">
        <v>0</v>
      </c>
      <c r="E109" s="230">
        <f>20000-20000</f>
        <v>0</v>
      </c>
      <c r="F109" s="231">
        <v>20000</v>
      </c>
      <c r="G109" s="230">
        <v>0</v>
      </c>
      <c r="H109" s="230">
        <v>0</v>
      </c>
    </row>
    <row r="110" spans="1:8" s="34" customFormat="1" ht="30" x14ac:dyDescent="0.25">
      <c r="A110" s="159"/>
      <c r="B110" s="232"/>
      <c r="C110" s="229" t="s">
        <v>93</v>
      </c>
      <c r="D110" s="230">
        <v>630.14800000000002</v>
      </c>
      <c r="E110" s="230">
        <f>4588+412-5000</f>
        <v>0</v>
      </c>
      <c r="F110" s="231">
        <f>5000+643.08663</f>
        <v>5643.0866299999998</v>
      </c>
      <c r="G110" s="230">
        <v>0</v>
      </c>
      <c r="H110" s="230">
        <v>0</v>
      </c>
    </row>
    <row r="111" spans="1:8" s="34" customFormat="1" ht="45" x14ac:dyDescent="0.25">
      <c r="A111" s="159"/>
      <c r="B111" s="232"/>
      <c r="C111" s="229" t="s">
        <v>94</v>
      </c>
      <c r="D111" s="230">
        <v>0</v>
      </c>
      <c r="E111" s="230">
        <v>0</v>
      </c>
      <c r="F111" s="231">
        <v>0</v>
      </c>
      <c r="G111" s="230">
        <v>0</v>
      </c>
      <c r="H111" s="230">
        <v>0</v>
      </c>
    </row>
    <row r="112" spans="1:8" s="34" customFormat="1" ht="45" x14ac:dyDescent="0.25">
      <c r="A112" s="159"/>
      <c r="B112" s="232"/>
      <c r="C112" s="229" t="s">
        <v>95</v>
      </c>
      <c r="D112" s="230">
        <v>0</v>
      </c>
      <c r="E112" s="230">
        <v>0</v>
      </c>
      <c r="F112" s="231">
        <v>0</v>
      </c>
      <c r="G112" s="230">
        <v>0</v>
      </c>
      <c r="H112" s="230">
        <v>0</v>
      </c>
    </row>
    <row r="113" spans="1:8" s="34" customFormat="1" ht="30" x14ac:dyDescent="0.25">
      <c r="A113" s="149"/>
      <c r="B113" s="241"/>
      <c r="C113" s="229" t="s">
        <v>97</v>
      </c>
      <c r="D113" s="230">
        <v>0</v>
      </c>
      <c r="E113" s="230">
        <v>0</v>
      </c>
      <c r="F113" s="231">
        <v>0</v>
      </c>
      <c r="G113" s="230">
        <v>0</v>
      </c>
      <c r="H113" s="230">
        <v>0</v>
      </c>
    </row>
    <row r="114" spans="1:8" x14ac:dyDescent="0.25">
      <c r="A114" s="110">
        <v>13</v>
      </c>
      <c r="B114" s="192" t="s">
        <v>193</v>
      </c>
      <c r="C114" s="229" t="s">
        <v>90</v>
      </c>
      <c r="D114" s="230">
        <f>SUM(D115:D120)</f>
        <v>13149.13567</v>
      </c>
      <c r="E114" s="230">
        <f>SUM(E115:E120)</f>
        <v>1159.7339999999999</v>
      </c>
      <c r="F114" s="231">
        <f>SUM(F115:F120)</f>
        <v>25000</v>
      </c>
      <c r="G114" s="230">
        <f>SUM(G115:G120)</f>
        <v>0</v>
      </c>
      <c r="H114" s="230">
        <f>SUM(H115:H120)</f>
        <v>0</v>
      </c>
    </row>
    <row r="115" spans="1:8" ht="60" x14ac:dyDescent="0.25">
      <c r="A115" s="110"/>
      <c r="B115" s="192"/>
      <c r="C115" s="229" t="s">
        <v>91</v>
      </c>
      <c r="D115" s="230">
        <f t="shared" ref="D115" si="13">D122+D129</f>
        <v>0</v>
      </c>
      <c r="E115" s="230">
        <f t="shared" ref="E115:H115" si="14">E122+E129</f>
        <v>0</v>
      </c>
      <c r="F115" s="231">
        <f t="shared" si="14"/>
        <v>0</v>
      </c>
      <c r="G115" s="230">
        <f t="shared" si="14"/>
        <v>0</v>
      </c>
      <c r="H115" s="230">
        <f t="shared" si="14"/>
        <v>0</v>
      </c>
    </row>
    <row r="116" spans="1:8" ht="60" x14ac:dyDescent="0.25">
      <c r="A116" s="110"/>
      <c r="B116" s="192"/>
      <c r="C116" s="229" t="s">
        <v>92</v>
      </c>
      <c r="D116" s="230">
        <f t="shared" ref="D116" si="15">D123+D130</f>
        <v>13149.13567</v>
      </c>
      <c r="E116" s="230">
        <f t="shared" ref="D116:H120" si="16">E123+E130</f>
        <v>0</v>
      </c>
      <c r="F116" s="231">
        <f t="shared" si="16"/>
        <v>20000</v>
      </c>
      <c r="G116" s="230">
        <f t="shared" si="16"/>
        <v>0</v>
      </c>
      <c r="H116" s="230">
        <f t="shared" si="16"/>
        <v>0</v>
      </c>
    </row>
    <row r="117" spans="1:8" ht="30" x14ac:dyDescent="0.25">
      <c r="A117" s="110"/>
      <c r="B117" s="192"/>
      <c r="C117" s="229" t="s">
        <v>93</v>
      </c>
      <c r="D117" s="230">
        <f t="shared" si="16"/>
        <v>0</v>
      </c>
      <c r="E117" s="230">
        <f>E124+E131</f>
        <v>1159.7339999999999</v>
      </c>
      <c r="F117" s="231">
        <f t="shared" si="16"/>
        <v>5000</v>
      </c>
      <c r="G117" s="230">
        <f t="shared" si="16"/>
        <v>0</v>
      </c>
      <c r="H117" s="230">
        <f t="shared" si="16"/>
        <v>0</v>
      </c>
    </row>
    <row r="118" spans="1:8" ht="45" x14ac:dyDescent="0.25">
      <c r="A118" s="110"/>
      <c r="B118" s="192"/>
      <c r="C118" s="229" t="s">
        <v>94</v>
      </c>
      <c r="D118" s="230">
        <f t="shared" si="16"/>
        <v>0</v>
      </c>
      <c r="E118" s="230">
        <f t="shared" si="16"/>
        <v>0</v>
      </c>
      <c r="F118" s="231">
        <f t="shared" si="16"/>
        <v>0</v>
      </c>
      <c r="G118" s="230">
        <f t="shared" si="16"/>
        <v>0</v>
      </c>
      <c r="H118" s="230">
        <f t="shared" si="16"/>
        <v>0</v>
      </c>
    </row>
    <row r="119" spans="1:8" ht="45" x14ac:dyDescent="0.25">
      <c r="A119" s="110"/>
      <c r="B119" s="192"/>
      <c r="C119" s="229" t="s">
        <v>95</v>
      </c>
      <c r="D119" s="230">
        <f t="shared" si="16"/>
        <v>0</v>
      </c>
      <c r="E119" s="230">
        <f t="shared" si="16"/>
        <v>0</v>
      </c>
      <c r="F119" s="231">
        <f t="shared" si="16"/>
        <v>0</v>
      </c>
      <c r="G119" s="230">
        <f t="shared" si="16"/>
        <v>0</v>
      </c>
      <c r="H119" s="230">
        <f t="shared" si="16"/>
        <v>0</v>
      </c>
    </row>
    <row r="120" spans="1:8" ht="30" x14ac:dyDescent="0.25">
      <c r="A120" s="110"/>
      <c r="B120" s="192"/>
      <c r="C120" s="229" t="s">
        <v>97</v>
      </c>
      <c r="D120" s="230">
        <f t="shared" si="16"/>
        <v>0</v>
      </c>
      <c r="E120" s="230">
        <f t="shared" si="16"/>
        <v>0</v>
      </c>
      <c r="F120" s="231">
        <f t="shared" si="16"/>
        <v>0</v>
      </c>
      <c r="G120" s="230">
        <f t="shared" si="16"/>
        <v>0</v>
      </c>
      <c r="H120" s="230">
        <f t="shared" si="16"/>
        <v>0</v>
      </c>
    </row>
    <row r="121" spans="1:8" s="34" customFormat="1" x14ac:dyDescent="0.25">
      <c r="A121" s="143">
        <v>14</v>
      </c>
      <c r="B121" s="200" t="s">
        <v>207</v>
      </c>
      <c r="C121" s="229" t="s">
        <v>90</v>
      </c>
      <c r="D121" s="230">
        <f>SUM(D122:D127)</f>
        <v>13149.13567</v>
      </c>
      <c r="E121" s="230">
        <f t="shared" ref="E121:H121" si="17">SUM(E122:E127)</f>
        <v>0</v>
      </c>
      <c r="F121" s="231">
        <f t="shared" si="17"/>
        <v>0</v>
      </c>
      <c r="G121" s="230">
        <f t="shared" si="17"/>
        <v>0</v>
      </c>
      <c r="H121" s="230">
        <f t="shared" si="17"/>
        <v>0</v>
      </c>
    </row>
    <row r="122" spans="1:8" s="34" customFormat="1" ht="60" x14ac:dyDescent="0.25">
      <c r="A122" s="239"/>
      <c r="B122" s="240"/>
      <c r="C122" s="229" t="s">
        <v>91</v>
      </c>
      <c r="D122" s="230">
        <v>0</v>
      </c>
      <c r="E122" s="230">
        <v>0</v>
      </c>
      <c r="F122" s="231">
        <v>0</v>
      </c>
      <c r="G122" s="230">
        <v>0</v>
      </c>
      <c r="H122" s="230">
        <v>0</v>
      </c>
    </row>
    <row r="123" spans="1:8" s="34" customFormat="1" ht="60" x14ac:dyDescent="0.25">
      <c r="A123" s="239"/>
      <c r="B123" s="240"/>
      <c r="C123" s="229" t="s">
        <v>92</v>
      </c>
      <c r="D123" s="230">
        <v>13149.13567</v>
      </c>
      <c r="E123" s="230">
        <v>0</v>
      </c>
      <c r="F123" s="231">
        <v>0</v>
      </c>
      <c r="G123" s="230">
        <v>0</v>
      </c>
      <c r="H123" s="230">
        <v>0</v>
      </c>
    </row>
    <row r="124" spans="1:8" s="34" customFormat="1" ht="30" x14ac:dyDescent="0.25">
      <c r="A124" s="239"/>
      <c r="B124" s="240"/>
      <c r="C124" s="229" t="s">
        <v>93</v>
      </c>
      <c r="D124" s="230">
        <v>0</v>
      </c>
      <c r="E124" s="230">
        <v>0</v>
      </c>
      <c r="F124" s="231">
        <v>0</v>
      </c>
      <c r="G124" s="230">
        <v>0</v>
      </c>
      <c r="H124" s="230">
        <v>0</v>
      </c>
    </row>
    <row r="125" spans="1:8" s="34" customFormat="1" ht="45" x14ac:dyDescent="0.25">
      <c r="A125" s="239"/>
      <c r="B125" s="240"/>
      <c r="C125" s="229" t="s">
        <v>94</v>
      </c>
      <c r="D125" s="230">
        <v>0</v>
      </c>
      <c r="E125" s="230">
        <v>0</v>
      </c>
      <c r="F125" s="231">
        <v>0</v>
      </c>
      <c r="G125" s="230">
        <v>0</v>
      </c>
      <c r="H125" s="230">
        <v>0</v>
      </c>
    </row>
    <row r="126" spans="1:8" s="34" customFormat="1" ht="45" x14ac:dyDescent="0.25">
      <c r="A126" s="239"/>
      <c r="B126" s="240"/>
      <c r="C126" s="229" t="s">
        <v>95</v>
      </c>
      <c r="D126" s="230">
        <v>0</v>
      </c>
      <c r="E126" s="230">
        <v>0</v>
      </c>
      <c r="F126" s="231">
        <v>0</v>
      </c>
      <c r="G126" s="230">
        <v>0</v>
      </c>
      <c r="H126" s="230">
        <v>0</v>
      </c>
    </row>
    <row r="127" spans="1:8" s="34" customFormat="1" ht="30" x14ac:dyDescent="0.25">
      <c r="A127" s="233"/>
      <c r="B127" s="234"/>
      <c r="C127" s="229" t="s">
        <v>97</v>
      </c>
      <c r="D127" s="230">
        <v>0</v>
      </c>
      <c r="E127" s="230">
        <v>0</v>
      </c>
      <c r="F127" s="231">
        <v>0</v>
      </c>
      <c r="G127" s="230">
        <v>0</v>
      </c>
      <c r="H127" s="230">
        <v>0</v>
      </c>
    </row>
    <row r="128" spans="1:8" s="35" customFormat="1" x14ac:dyDescent="0.25">
      <c r="A128" s="143">
        <v>15</v>
      </c>
      <c r="B128" s="200" t="s">
        <v>209</v>
      </c>
      <c r="C128" s="229" t="s">
        <v>90</v>
      </c>
      <c r="D128" s="230">
        <v>0</v>
      </c>
      <c r="E128" s="230">
        <f t="shared" ref="E128:H128" si="18">SUM(E129:E134)</f>
        <v>1159.7339999999999</v>
      </c>
      <c r="F128" s="231">
        <f t="shared" si="18"/>
        <v>25000</v>
      </c>
      <c r="G128" s="230">
        <f t="shared" si="18"/>
        <v>0</v>
      </c>
      <c r="H128" s="230">
        <f t="shared" si="18"/>
        <v>0</v>
      </c>
    </row>
    <row r="129" spans="1:8" s="35" customFormat="1" ht="60" x14ac:dyDescent="0.25">
      <c r="A129" s="159"/>
      <c r="B129" s="232"/>
      <c r="C129" s="229" t="s">
        <v>91</v>
      </c>
      <c r="D129" s="230">
        <v>0</v>
      </c>
      <c r="E129" s="230">
        <v>0</v>
      </c>
      <c r="F129" s="231">
        <v>0</v>
      </c>
      <c r="G129" s="230">
        <v>0</v>
      </c>
      <c r="H129" s="230">
        <v>0</v>
      </c>
    </row>
    <row r="130" spans="1:8" s="35" customFormat="1" ht="60" x14ac:dyDescent="0.25">
      <c r="A130" s="159"/>
      <c r="B130" s="232"/>
      <c r="C130" s="229" t="s">
        <v>92</v>
      </c>
      <c r="D130" s="230">
        <v>0</v>
      </c>
      <c r="E130" s="230">
        <v>0</v>
      </c>
      <c r="F130" s="231">
        <v>20000</v>
      </c>
      <c r="G130" s="230">
        <v>0</v>
      </c>
      <c r="H130" s="230">
        <v>0</v>
      </c>
    </row>
    <row r="131" spans="1:8" s="35" customFormat="1" ht="30" x14ac:dyDescent="0.25">
      <c r="A131" s="159"/>
      <c r="B131" s="232"/>
      <c r="C131" s="229" t="s">
        <v>93</v>
      </c>
      <c r="D131" s="230">
        <f>п.6!H30</f>
        <v>0</v>
      </c>
      <c r="E131" s="230">
        <f>п.6!I30</f>
        <v>1159.7339999999999</v>
      </c>
      <c r="F131" s="231">
        <f>п.6!J30</f>
        <v>5000</v>
      </c>
      <c r="G131" s="230">
        <f>п.6!K30</f>
        <v>0</v>
      </c>
      <c r="H131" s="230">
        <f>п.6!L30</f>
        <v>0</v>
      </c>
    </row>
    <row r="132" spans="1:8" s="35" customFormat="1" ht="45" x14ac:dyDescent="0.25">
      <c r="A132" s="159"/>
      <c r="B132" s="232"/>
      <c r="C132" s="229" t="s">
        <v>94</v>
      </c>
      <c r="D132" s="230">
        <v>0</v>
      </c>
      <c r="E132" s="230">
        <v>0</v>
      </c>
      <c r="F132" s="231">
        <v>0</v>
      </c>
      <c r="G132" s="230">
        <v>0</v>
      </c>
      <c r="H132" s="230">
        <v>0</v>
      </c>
    </row>
    <row r="133" spans="1:8" s="35" customFormat="1" ht="45" x14ac:dyDescent="0.25">
      <c r="A133" s="159"/>
      <c r="B133" s="232"/>
      <c r="C133" s="229" t="s">
        <v>95</v>
      </c>
      <c r="D133" s="230">
        <v>0</v>
      </c>
      <c r="E133" s="230">
        <v>0</v>
      </c>
      <c r="F133" s="231">
        <v>0</v>
      </c>
      <c r="G133" s="230">
        <v>0</v>
      </c>
      <c r="H133" s="230">
        <v>0</v>
      </c>
    </row>
    <row r="134" spans="1:8" s="35" customFormat="1" ht="30" x14ac:dyDescent="0.25">
      <c r="A134" s="149"/>
      <c r="B134" s="241"/>
      <c r="C134" s="229" t="s">
        <v>97</v>
      </c>
      <c r="D134" s="230">
        <v>0</v>
      </c>
      <c r="E134" s="230">
        <v>0</v>
      </c>
      <c r="F134" s="231">
        <v>0</v>
      </c>
      <c r="G134" s="230">
        <v>0</v>
      </c>
      <c r="H134" s="230">
        <v>0</v>
      </c>
    </row>
    <row r="135" spans="1:8" x14ac:dyDescent="0.25">
      <c r="A135" s="110">
        <v>16</v>
      </c>
      <c r="B135" s="192" t="s">
        <v>192</v>
      </c>
      <c r="C135" s="229" t="s">
        <v>90</v>
      </c>
      <c r="D135" s="230">
        <f>SUM(D136:D141)</f>
        <v>0</v>
      </c>
      <c r="E135" s="230">
        <f>SUM(E136:E141)</f>
        <v>0</v>
      </c>
      <c r="F135" s="231">
        <f>SUM(F136:F141)</f>
        <v>0</v>
      </c>
      <c r="G135" s="230">
        <f>SUM(G136:G141)</f>
        <v>0</v>
      </c>
      <c r="H135" s="230">
        <f>SUM(H136:H141)</f>
        <v>0</v>
      </c>
    </row>
    <row r="136" spans="1:8" ht="60" x14ac:dyDescent="0.25">
      <c r="A136" s="110"/>
      <c r="B136" s="192"/>
      <c r="C136" s="229" t="s">
        <v>91</v>
      </c>
      <c r="D136" s="230">
        <v>0</v>
      </c>
      <c r="E136" s="230">
        <v>0</v>
      </c>
      <c r="F136" s="231">
        <v>0</v>
      </c>
      <c r="G136" s="230">
        <v>0</v>
      </c>
      <c r="H136" s="230">
        <v>0</v>
      </c>
    </row>
    <row r="137" spans="1:8" ht="60" x14ac:dyDescent="0.25">
      <c r="A137" s="110"/>
      <c r="B137" s="192"/>
      <c r="C137" s="229" t="s">
        <v>92</v>
      </c>
      <c r="D137" s="230">
        <v>0</v>
      </c>
      <c r="E137" s="230">
        <v>0</v>
      </c>
      <c r="F137" s="231">
        <v>0</v>
      </c>
      <c r="G137" s="230">
        <v>0</v>
      </c>
      <c r="H137" s="230">
        <v>0</v>
      </c>
    </row>
    <row r="138" spans="1:8" ht="37.5" customHeight="1" x14ac:dyDescent="0.25">
      <c r="A138" s="110"/>
      <c r="B138" s="192"/>
      <c r="C138" s="229" t="s">
        <v>93</v>
      </c>
      <c r="D138" s="230">
        <v>0</v>
      </c>
      <c r="E138" s="230">
        <v>0</v>
      </c>
      <c r="F138" s="231">
        <v>0</v>
      </c>
      <c r="G138" s="230">
        <v>0</v>
      </c>
      <c r="H138" s="230">
        <v>0</v>
      </c>
    </row>
    <row r="139" spans="1:8" ht="57" customHeight="1" x14ac:dyDescent="0.25">
      <c r="A139" s="110"/>
      <c r="B139" s="192"/>
      <c r="C139" s="229" t="s">
        <v>94</v>
      </c>
      <c r="D139" s="230">
        <v>0</v>
      </c>
      <c r="E139" s="230">
        <v>0</v>
      </c>
      <c r="F139" s="231">
        <v>0</v>
      </c>
      <c r="G139" s="230">
        <v>0</v>
      </c>
      <c r="H139" s="230">
        <v>0</v>
      </c>
    </row>
    <row r="140" spans="1:8" ht="45" x14ac:dyDescent="0.25">
      <c r="A140" s="110"/>
      <c r="B140" s="192"/>
      <c r="C140" s="229" t="s">
        <v>95</v>
      </c>
      <c r="D140" s="230">
        <v>0</v>
      </c>
      <c r="E140" s="230">
        <v>0</v>
      </c>
      <c r="F140" s="231">
        <v>0</v>
      </c>
      <c r="G140" s="230">
        <v>0</v>
      </c>
      <c r="H140" s="230">
        <v>0</v>
      </c>
    </row>
    <row r="141" spans="1:8" ht="30" x14ac:dyDescent="0.25">
      <c r="A141" s="110"/>
      <c r="B141" s="192"/>
      <c r="C141" s="229" t="s">
        <v>97</v>
      </c>
      <c r="D141" s="230">
        <v>0</v>
      </c>
      <c r="E141" s="230">
        <v>0</v>
      </c>
      <c r="F141" s="231">
        <v>0</v>
      </c>
      <c r="G141" s="230">
        <v>0</v>
      </c>
      <c r="H141" s="230">
        <v>0</v>
      </c>
    </row>
    <row r="142" spans="1:8" x14ac:dyDescent="0.25">
      <c r="A142" s="110">
        <v>17</v>
      </c>
      <c r="B142" s="192" t="s">
        <v>179</v>
      </c>
      <c r="C142" s="229" t="s">
        <v>90</v>
      </c>
      <c r="D142" s="230">
        <f>SUM(D143:D148)</f>
        <v>130.05000000000001</v>
      </c>
      <c r="E142" s="230">
        <f>SUM(E143:E148)</f>
        <v>97.6</v>
      </c>
      <c r="F142" s="231">
        <f>SUM(F143:F148)</f>
        <v>85</v>
      </c>
      <c r="G142" s="230">
        <f>SUM(G143:G148)</f>
        <v>85</v>
      </c>
      <c r="H142" s="230">
        <f>SUM(H143:H148)</f>
        <v>85</v>
      </c>
    </row>
    <row r="143" spans="1:8" ht="60" x14ac:dyDescent="0.25">
      <c r="A143" s="110"/>
      <c r="B143" s="192"/>
      <c r="C143" s="229" t="s">
        <v>91</v>
      </c>
      <c r="D143" s="230">
        <v>0</v>
      </c>
      <c r="E143" s="230">
        <v>0</v>
      </c>
      <c r="F143" s="231">
        <v>0</v>
      </c>
      <c r="G143" s="230">
        <v>0</v>
      </c>
      <c r="H143" s="230">
        <v>0</v>
      </c>
    </row>
    <row r="144" spans="1:8" ht="60" x14ac:dyDescent="0.25">
      <c r="A144" s="110"/>
      <c r="B144" s="192"/>
      <c r="C144" s="229" t="s">
        <v>92</v>
      </c>
      <c r="D144" s="230">
        <v>0</v>
      </c>
      <c r="E144" s="230">
        <v>0</v>
      </c>
      <c r="F144" s="231">
        <v>0</v>
      </c>
      <c r="G144" s="230">
        <v>0</v>
      </c>
      <c r="H144" s="230">
        <v>0</v>
      </c>
    </row>
    <row r="145" spans="1:8" ht="30" x14ac:dyDescent="0.25">
      <c r="A145" s="110"/>
      <c r="B145" s="192"/>
      <c r="C145" s="229" t="s">
        <v>93</v>
      </c>
      <c r="D145" s="230">
        <v>130.05000000000001</v>
      </c>
      <c r="E145" s="230">
        <f>п.6!I32</f>
        <v>97.6</v>
      </c>
      <c r="F145" s="231">
        <f>п.6!J32</f>
        <v>85</v>
      </c>
      <c r="G145" s="230">
        <f>п.6!K32</f>
        <v>85</v>
      </c>
      <c r="H145" s="230">
        <f>п.6!L32</f>
        <v>85</v>
      </c>
    </row>
    <row r="146" spans="1:8" ht="45" x14ac:dyDescent="0.25">
      <c r="A146" s="110"/>
      <c r="B146" s="192"/>
      <c r="C146" s="229" t="s">
        <v>94</v>
      </c>
      <c r="D146" s="230">
        <v>0</v>
      </c>
      <c r="E146" s="230">
        <v>0</v>
      </c>
      <c r="F146" s="231">
        <v>0</v>
      </c>
      <c r="G146" s="230">
        <v>0</v>
      </c>
      <c r="H146" s="230">
        <v>0</v>
      </c>
    </row>
    <row r="147" spans="1:8" ht="45" x14ac:dyDescent="0.25">
      <c r="A147" s="110"/>
      <c r="B147" s="192"/>
      <c r="C147" s="229" t="s">
        <v>95</v>
      </c>
      <c r="D147" s="230">
        <v>0</v>
      </c>
      <c r="E147" s="230">
        <v>0</v>
      </c>
      <c r="F147" s="231">
        <v>0</v>
      </c>
      <c r="G147" s="230">
        <v>0</v>
      </c>
      <c r="H147" s="230">
        <v>0</v>
      </c>
    </row>
    <row r="148" spans="1:8" ht="30" x14ac:dyDescent="0.25">
      <c r="A148" s="110"/>
      <c r="B148" s="192"/>
      <c r="C148" s="229" t="s">
        <v>97</v>
      </c>
      <c r="D148" s="230">
        <v>0</v>
      </c>
      <c r="E148" s="230">
        <v>0</v>
      </c>
      <c r="F148" s="231">
        <v>0</v>
      </c>
      <c r="G148" s="230">
        <v>0</v>
      </c>
      <c r="H148" s="230">
        <v>0</v>
      </c>
    </row>
    <row r="149" spans="1:8" x14ac:dyDescent="0.25">
      <c r="A149" s="110">
        <v>18</v>
      </c>
      <c r="B149" s="192" t="s">
        <v>178</v>
      </c>
      <c r="C149" s="229" t="s">
        <v>90</v>
      </c>
      <c r="D149" s="230">
        <f>SUM(D150:D155)</f>
        <v>0</v>
      </c>
      <c r="E149" s="230">
        <f>SUM(E150:E155)</f>
        <v>0</v>
      </c>
      <c r="F149" s="231">
        <f>SUM(F150:F155)</f>
        <v>0</v>
      </c>
      <c r="G149" s="230">
        <f>SUM(G150:G155)</f>
        <v>0</v>
      </c>
      <c r="H149" s="230">
        <f>SUM(H150:H155)</f>
        <v>0</v>
      </c>
    </row>
    <row r="150" spans="1:8" ht="60" x14ac:dyDescent="0.25">
      <c r="A150" s="110"/>
      <c r="B150" s="192"/>
      <c r="C150" s="229" t="s">
        <v>91</v>
      </c>
      <c r="D150" s="230">
        <v>0</v>
      </c>
      <c r="E150" s="230">
        <v>0</v>
      </c>
      <c r="F150" s="231">
        <v>0</v>
      </c>
      <c r="G150" s="230">
        <v>0</v>
      </c>
      <c r="H150" s="230">
        <v>0</v>
      </c>
    </row>
    <row r="151" spans="1:8" ht="60" x14ac:dyDescent="0.25">
      <c r="A151" s="110"/>
      <c r="B151" s="192"/>
      <c r="C151" s="229" t="s">
        <v>92</v>
      </c>
      <c r="D151" s="230">
        <v>0</v>
      </c>
      <c r="E151" s="230">
        <v>0</v>
      </c>
      <c r="F151" s="231">
        <v>0</v>
      </c>
      <c r="G151" s="230">
        <v>0</v>
      </c>
      <c r="H151" s="230">
        <v>0</v>
      </c>
    </row>
    <row r="152" spans="1:8" ht="30" x14ac:dyDescent="0.25">
      <c r="A152" s="110"/>
      <c r="B152" s="192"/>
      <c r="C152" s="229" t="s">
        <v>93</v>
      </c>
      <c r="D152" s="230">
        <v>0</v>
      </c>
      <c r="E152" s="230">
        <v>0</v>
      </c>
      <c r="F152" s="231">
        <v>0</v>
      </c>
      <c r="G152" s="230">
        <v>0</v>
      </c>
      <c r="H152" s="230">
        <v>0</v>
      </c>
    </row>
    <row r="153" spans="1:8" ht="45" x14ac:dyDescent="0.25">
      <c r="A153" s="110"/>
      <c r="B153" s="192"/>
      <c r="C153" s="229" t="s">
        <v>94</v>
      </c>
      <c r="D153" s="230">
        <v>0</v>
      </c>
      <c r="E153" s="230">
        <v>0</v>
      </c>
      <c r="F153" s="231">
        <v>0</v>
      </c>
      <c r="G153" s="230">
        <v>0</v>
      </c>
      <c r="H153" s="230">
        <v>0</v>
      </c>
    </row>
    <row r="154" spans="1:8" ht="45" x14ac:dyDescent="0.25">
      <c r="A154" s="110"/>
      <c r="B154" s="192"/>
      <c r="C154" s="229" t="s">
        <v>95</v>
      </c>
      <c r="D154" s="230">
        <v>0</v>
      </c>
      <c r="E154" s="230">
        <v>0</v>
      </c>
      <c r="F154" s="231">
        <v>0</v>
      </c>
      <c r="G154" s="230">
        <v>0</v>
      </c>
      <c r="H154" s="230">
        <v>0</v>
      </c>
    </row>
    <row r="155" spans="1:8" ht="30" x14ac:dyDescent="0.25">
      <c r="A155" s="110"/>
      <c r="B155" s="192"/>
      <c r="C155" s="229" t="s">
        <v>97</v>
      </c>
      <c r="D155" s="230">
        <v>0</v>
      </c>
      <c r="E155" s="230">
        <v>0</v>
      </c>
      <c r="F155" s="231">
        <v>0</v>
      </c>
      <c r="G155" s="230">
        <v>0</v>
      </c>
      <c r="H155" s="230">
        <v>0</v>
      </c>
    </row>
    <row r="156" spans="1:8" s="22" customFormat="1" x14ac:dyDescent="0.25">
      <c r="A156" s="110">
        <v>19</v>
      </c>
      <c r="B156" s="192" t="s">
        <v>177</v>
      </c>
      <c r="C156" s="229" t="s">
        <v>90</v>
      </c>
      <c r="D156" s="230">
        <f>SUM(D157:D162)</f>
        <v>1712</v>
      </c>
      <c r="E156" s="230">
        <f>SUM(E157:E162)</f>
        <v>0</v>
      </c>
      <c r="F156" s="231">
        <f>SUM(F157:F162)</f>
        <v>0</v>
      </c>
      <c r="G156" s="230">
        <f>SUM(G157:G162)</f>
        <v>0</v>
      </c>
      <c r="H156" s="230">
        <f>SUM(H157:H162)</f>
        <v>0</v>
      </c>
    </row>
    <row r="157" spans="1:8" s="22" customFormat="1" ht="60" x14ac:dyDescent="0.25">
      <c r="A157" s="110"/>
      <c r="B157" s="192"/>
      <c r="C157" s="229" t="s">
        <v>91</v>
      </c>
      <c r="D157" s="230">
        <v>0</v>
      </c>
      <c r="E157" s="230">
        <v>0</v>
      </c>
      <c r="F157" s="231">
        <v>0</v>
      </c>
      <c r="G157" s="230">
        <v>0</v>
      </c>
      <c r="H157" s="230">
        <v>0</v>
      </c>
    </row>
    <row r="158" spans="1:8" s="22" customFormat="1" ht="60" x14ac:dyDescent="0.25">
      <c r="A158" s="110"/>
      <c r="B158" s="192"/>
      <c r="C158" s="229" t="s">
        <v>92</v>
      </c>
      <c r="D158" s="230">
        <v>0</v>
      </c>
      <c r="E158" s="230">
        <v>0</v>
      </c>
      <c r="F158" s="231">
        <v>0</v>
      </c>
      <c r="G158" s="230">
        <v>0</v>
      </c>
      <c r="H158" s="230">
        <v>0</v>
      </c>
    </row>
    <row r="159" spans="1:8" s="22" customFormat="1" ht="30" x14ac:dyDescent="0.25">
      <c r="A159" s="110"/>
      <c r="B159" s="192"/>
      <c r="C159" s="229" t="s">
        <v>93</v>
      </c>
      <c r="D159" s="230">
        <v>1712</v>
      </c>
      <c r="E159" s="230">
        <v>0</v>
      </c>
      <c r="F159" s="231">
        <v>0</v>
      </c>
      <c r="G159" s="230">
        <v>0</v>
      </c>
      <c r="H159" s="230">
        <v>0</v>
      </c>
    </row>
    <row r="160" spans="1:8" s="22" customFormat="1" ht="45" x14ac:dyDescent="0.25">
      <c r="A160" s="110"/>
      <c r="B160" s="192"/>
      <c r="C160" s="229" t="s">
        <v>94</v>
      </c>
      <c r="D160" s="230">
        <v>0</v>
      </c>
      <c r="E160" s="230">
        <v>0</v>
      </c>
      <c r="F160" s="231">
        <v>0</v>
      </c>
      <c r="G160" s="230">
        <v>0</v>
      </c>
      <c r="H160" s="230">
        <v>0</v>
      </c>
    </row>
    <row r="161" spans="1:8" s="22" customFormat="1" ht="45" x14ac:dyDescent="0.25">
      <c r="A161" s="110"/>
      <c r="B161" s="192"/>
      <c r="C161" s="229" t="s">
        <v>95</v>
      </c>
      <c r="D161" s="230">
        <v>0</v>
      </c>
      <c r="E161" s="230">
        <v>0</v>
      </c>
      <c r="F161" s="231">
        <v>0</v>
      </c>
      <c r="G161" s="230">
        <v>0</v>
      </c>
      <c r="H161" s="230">
        <v>0</v>
      </c>
    </row>
    <row r="162" spans="1:8" s="22" customFormat="1" ht="30" x14ac:dyDescent="0.25">
      <c r="A162" s="110"/>
      <c r="B162" s="192"/>
      <c r="C162" s="229" t="s">
        <v>97</v>
      </c>
      <c r="D162" s="230">
        <v>0</v>
      </c>
      <c r="E162" s="230">
        <v>0</v>
      </c>
      <c r="F162" s="231">
        <v>0</v>
      </c>
      <c r="G162" s="230">
        <v>0</v>
      </c>
      <c r="H162" s="230">
        <v>0</v>
      </c>
    </row>
    <row r="163" spans="1:8" s="34" customFormat="1" x14ac:dyDescent="0.25">
      <c r="A163" s="143">
        <v>20</v>
      </c>
      <c r="B163" s="200" t="s">
        <v>199</v>
      </c>
      <c r="C163" s="229" t="s">
        <v>90</v>
      </c>
      <c r="D163" s="230">
        <f>SUM(D164:D169)</f>
        <v>846.23699999999997</v>
      </c>
      <c r="E163" s="230">
        <v>0</v>
      </c>
      <c r="F163" s="231">
        <v>0</v>
      </c>
      <c r="G163" s="230">
        <v>0</v>
      </c>
      <c r="H163" s="230">
        <v>0</v>
      </c>
    </row>
    <row r="164" spans="1:8" s="34" customFormat="1" ht="60" x14ac:dyDescent="0.25">
      <c r="A164" s="239"/>
      <c r="B164" s="240"/>
      <c r="C164" s="229" t="s">
        <v>91</v>
      </c>
      <c r="D164" s="230">
        <v>0</v>
      </c>
      <c r="E164" s="230">
        <v>0</v>
      </c>
      <c r="F164" s="231">
        <v>0</v>
      </c>
      <c r="G164" s="230">
        <v>0</v>
      </c>
      <c r="H164" s="230">
        <v>0</v>
      </c>
    </row>
    <row r="165" spans="1:8" s="34" customFormat="1" ht="60" x14ac:dyDescent="0.25">
      <c r="A165" s="239"/>
      <c r="B165" s="240"/>
      <c r="C165" s="229" t="s">
        <v>92</v>
      </c>
      <c r="D165" s="230">
        <v>0</v>
      </c>
      <c r="E165" s="230">
        <v>0</v>
      </c>
      <c r="F165" s="231">
        <v>0</v>
      </c>
      <c r="G165" s="230">
        <v>0</v>
      </c>
      <c r="H165" s="230">
        <v>0</v>
      </c>
    </row>
    <row r="166" spans="1:8" s="34" customFormat="1" ht="30" x14ac:dyDescent="0.25">
      <c r="A166" s="239"/>
      <c r="B166" s="240"/>
      <c r="C166" s="229" t="s">
        <v>93</v>
      </c>
      <c r="D166" s="230">
        <v>846.23699999999997</v>
      </c>
      <c r="E166" s="230">
        <v>0</v>
      </c>
      <c r="F166" s="231">
        <v>0</v>
      </c>
      <c r="G166" s="230">
        <v>0</v>
      </c>
      <c r="H166" s="230">
        <v>0</v>
      </c>
    </row>
    <row r="167" spans="1:8" s="34" customFormat="1" ht="45" x14ac:dyDescent="0.25">
      <c r="A167" s="239"/>
      <c r="B167" s="240"/>
      <c r="C167" s="229" t="s">
        <v>94</v>
      </c>
      <c r="D167" s="230">
        <v>0</v>
      </c>
      <c r="E167" s="230">
        <v>0</v>
      </c>
      <c r="F167" s="231">
        <v>0</v>
      </c>
      <c r="G167" s="230">
        <v>0</v>
      </c>
      <c r="H167" s="230">
        <v>0</v>
      </c>
    </row>
    <row r="168" spans="1:8" s="34" customFormat="1" ht="45" x14ac:dyDescent="0.25">
      <c r="A168" s="239"/>
      <c r="B168" s="240"/>
      <c r="C168" s="229" t="s">
        <v>95</v>
      </c>
      <c r="D168" s="230">
        <v>0</v>
      </c>
      <c r="E168" s="230">
        <v>0</v>
      </c>
      <c r="F168" s="231">
        <v>0</v>
      </c>
      <c r="G168" s="230">
        <v>0</v>
      </c>
      <c r="H168" s="230">
        <v>0</v>
      </c>
    </row>
    <row r="169" spans="1:8" s="34" customFormat="1" ht="30" x14ac:dyDescent="0.25">
      <c r="A169" s="233"/>
      <c r="B169" s="234"/>
      <c r="C169" s="229" t="s">
        <v>97</v>
      </c>
      <c r="D169" s="230">
        <v>0</v>
      </c>
      <c r="E169" s="230">
        <v>0</v>
      </c>
      <c r="F169" s="231">
        <v>0</v>
      </c>
      <c r="G169" s="230">
        <v>0</v>
      </c>
      <c r="H169" s="230">
        <v>0</v>
      </c>
    </row>
    <row r="170" spans="1:8" s="34" customFormat="1" x14ac:dyDescent="0.25">
      <c r="A170" s="143">
        <v>21</v>
      </c>
      <c r="B170" s="200" t="s">
        <v>168</v>
      </c>
      <c r="C170" s="229" t="s">
        <v>90</v>
      </c>
      <c r="D170" s="230">
        <f>SUM(D171:D176)</f>
        <v>110.4464</v>
      </c>
      <c r="E170" s="230">
        <v>0</v>
      </c>
      <c r="F170" s="231">
        <v>0</v>
      </c>
      <c r="G170" s="230">
        <v>0</v>
      </c>
      <c r="H170" s="230">
        <v>0</v>
      </c>
    </row>
    <row r="171" spans="1:8" s="34" customFormat="1" ht="60" x14ac:dyDescent="0.25">
      <c r="A171" s="159"/>
      <c r="B171" s="232"/>
      <c r="C171" s="229" t="s">
        <v>91</v>
      </c>
      <c r="D171" s="230">
        <v>0</v>
      </c>
      <c r="E171" s="230">
        <v>0</v>
      </c>
      <c r="F171" s="231">
        <v>0</v>
      </c>
      <c r="G171" s="230">
        <v>0</v>
      </c>
      <c r="H171" s="230">
        <v>0</v>
      </c>
    </row>
    <row r="172" spans="1:8" s="34" customFormat="1" ht="60" x14ac:dyDescent="0.25">
      <c r="A172" s="159"/>
      <c r="B172" s="232"/>
      <c r="C172" s="229" t="s">
        <v>92</v>
      </c>
      <c r="D172" s="230">
        <v>0</v>
      </c>
      <c r="E172" s="230">
        <v>0</v>
      </c>
      <c r="F172" s="231">
        <v>0</v>
      </c>
      <c r="G172" s="230">
        <v>0</v>
      </c>
      <c r="H172" s="230">
        <v>0</v>
      </c>
    </row>
    <row r="173" spans="1:8" s="34" customFormat="1" ht="30" x14ac:dyDescent="0.25">
      <c r="A173" s="159"/>
      <c r="B173" s="232"/>
      <c r="C173" s="229" t="s">
        <v>93</v>
      </c>
      <c r="D173" s="230">
        <v>110.4464</v>
      </c>
      <c r="E173" s="230">
        <v>0</v>
      </c>
      <c r="F173" s="231">
        <v>15.862</v>
      </c>
      <c r="G173" s="230">
        <v>0</v>
      </c>
      <c r="H173" s="230">
        <v>0</v>
      </c>
    </row>
    <row r="174" spans="1:8" s="34" customFormat="1" ht="45" x14ac:dyDescent="0.25">
      <c r="A174" s="159"/>
      <c r="B174" s="232"/>
      <c r="C174" s="229" t="s">
        <v>94</v>
      </c>
      <c r="D174" s="230">
        <v>0</v>
      </c>
      <c r="E174" s="230">
        <v>0</v>
      </c>
      <c r="F174" s="231">
        <v>0</v>
      </c>
      <c r="G174" s="230">
        <v>0</v>
      </c>
      <c r="H174" s="230">
        <v>0</v>
      </c>
    </row>
    <row r="175" spans="1:8" s="34" customFormat="1" ht="45" x14ac:dyDescent="0.25">
      <c r="A175" s="159"/>
      <c r="B175" s="232"/>
      <c r="C175" s="229" t="s">
        <v>95</v>
      </c>
      <c r="D175" s="230">
        <v>0</v>
      </c>
      <c r="E175" s="230">
        <v>0</v>
      </c>
      <c r="F175" s="231">
        <v>0</v>
      </c>
      <c r="G175" s="230">
        <v>0</v>
      </c>
      <c r="H175" s="230">
        <v>0</v>
      </c>
    </row>
    <row r="176" spans="1:8" s="34" customFormat="1" ht="30" x14ac:dyDescent="0.25">
      <c r="A176" s="159"/>
      <c r="B176" s="232"/>
      <c r="C176" s="229" t="s">
        <v>97</v>
      </c>
      <c r="D176" s="230">
        <v>0</v>
      </c>
      <c r="E176" s="230">
        <v>0</v>
      </c>
      <c r="F176" s="231">
        <v>0</v>
      </c>
      <c r="G176" s="230">
        <v>0</v>
      </c>
      <c r="H176" s="230">
        <v>0</v>
      </c>
    </row>
    <row r="177" spans="1:8" s="34" customFormat="1" x14ac:dyDescent="0.25">
      <c r="A177" s="143">
        <v>22</v>
      </c>
      <c r="B177" s="192" t="s">
        <v>191</v>
      </c>
      <c r="C177" s="229" t="s">
        <v>90</v>
      </c>
      <c r="D177" s="230">
        <f>SUM(D178:D183)</f>
        <v>1192.36833</v>
      </c>
      <c r="E177" s="230">
        <f t="shared" ref="E177:H177" si="19">SUM(E178:E183)</f>
        <v>0</v>
      </c>
      <c r="F177" s="231">
        <f t="shared" si="19"/>
        <v>0</v>
      </c>
      <c r="G177" s="230">
        <f t="shared" si="19"/>
        <v>0</v>
      </c>
      <c r="H177" s="230">
        <f t="shared" si="19"/>
        <v>0</v>
      </c>
    </row>
    <row r="178" spans="1:8" s="34" customFormat="1" ht="60" x14ac:dyDescent="0.25">
      <c r="A178" s="159"/>
      <c r="B178" s="242"/>
      <c r="C178" s="229" t="s">
        <v>91</v>
      </c>
      <c r="D178" s="230">
        <v>0</v>
      </c>
      <c r="E178" s="230">
        <v>0</v>
      </c>
      <c r="F178" s="231">
        <v>0</v>
      </c>
      <c r="G178" s="230">
        <v>0</v>
      </c>
      <c r="H178" s="230">
        <v>0</v>
      </c>
    </row>
    <row r="179" spans="1:8" s="34" customFormat="1" ht="60" x14ac:dyDescent="0.25">
      <c r="A179" s="159"/>
      <c r="B179" s="242"/>
      <c r="C179" s="229" t="s">
        <v>92</v>
      </c>
      <c r="D179" s="230">
        <v>0</v>
      </c>
      <c r="E179" s="230">
        <v>0</v>
      </c>
      <c r="F179" s="231">
        <v>0</v>
      </c>
      <c r="G179" s="230">
        <v>0</v>
      </c>
      <c r="H179" s="230">
        <v>0</v>
      </c>
    </row>
    <row r="180" spans="1:8" s="34" customFormat="1" ht="30" x14ac:dyDescent="0.25">
      <c r="A180" s="159"/>
      <c r="B180" s="242"/>
      <c r="C180" s="229" t="s">
        <v>93</v>
      </c>
      <c r="D180" s="230">
        <v>1192.36833</v>
      </c>
      <c r="E180" s="230">
        <v>0</v>
      </c>
      <c r="F180" s="231">
        <v>0</v>
      </c>
      <c r="G180" s="230">
        <v>0</v>
      </c>
      <c r="H180" s="230">
        <v>0</v>
      </c>
    </row>
    <row r="181" spans="1:8" s="34" customFormat="1" ht="45" x14ac:dyDescent="0.25">
      <c r="A181" s="159"/>
      <c r="B181" s="242"/>
      <c r="C181" s="229" t="s">
        <v>94</v>
      </c>
      <c r="D181" s="230">
        <v>0</v>
      </c>
      <c r="E181" s="230">
        <v>0</v>
      </c>
      <c r="F181" s="231">
        <v>0</v>
      </c>
      <c r="G181" s="230">
        <v>0</v>
      </c>
      <c r="H181" s="230">
        <v>0</v>
      </c>
    </row>
    <row r="182" spans="1:8" s="34" customFormat="1" ht="45" x14ac:dyDescent="0.25">
      <c r="A182" s="159"/>
      <c r="B182" s="242"/>
      <c r="C182" s="229" t="s">
        <v>95</v>
      </c>
      <c r="D182" s="230">
        <v>0</v>
      </c>
      <c r="E182" s="230">
        <v>0</v>
      </c>
      <c r="F182" s="231">
        <v>0</v>
      </c>
      <c r="G182" s="230">
        <v>0</v>
      </c>
      <c r="H182" s="230">
        <v>0</v>
      </c>
    </row>
    <row r="183" spans="1:8" s="34" customFormat="1" ht="30" x14ac:dyDescent="0.25">
      <c r="A183" s="159"/>
      <c r="B183" s="242"/>
      <c r="C183" s="229" t="s">
        <v>97</v>
      </c>
      <c r="D183" s="230">
        <v>0</v>
      </c>
      <c r="E183" s="230">
        <v>0</v>
      </c>
      <c r="F183" s="231">
        <v>0</v>
      </c>
      <c r="G183" s="230">
        <v>0</v>
      </c>
      <c r="H183" s="230">
        <v>0</v>
      </c>
    </row>
    <row r="184" spans="1:8" s="27" customFormat="1" x14ac:dyDescent="0.25">
      <c r="A184" s="143">
        <v>23</v>
      </c>
      <c r="B184" s="200" t="s">
        <v>283</v>
      </c>
      <c r="C184" s="229" t="s">
        <v>90</v>
      </c>
      <c r="D184" s="230">
        <f>SUM(D185:D190)</f>
        <v>869.95</v>
      </c>
      <c r="E184" s="230">
        <f>SUM(E185:E190)</f>
        <v>842.4</v>
      </c>
      <c r="F184" s="231">
        <f>F187</f>
        <v>855</v>
      </c>
      <c r="G184" s="230">
        <f>SUM(G185:G190)</f>
        <v>855</v>
      </c>
      <c r="H184" s="230">
        <f>SUM(H185:H190)</f>
        <v>855</v>
      </c>
    </row>
    <row r="185" spans="1:8" s="27" customFormat="1" ht="60" x14ac:dyDescent="0.25">
      <c r="A185" s="239"/>
      <c r="B185" s="240"/>
      <c r="C185" s="229" t="s">
        <v>91</v>
      </c>
      <c r="D185" s="230">
        <f t="shared" ref="D185:H186" si="20">SUM(D192,D199,D206)</f>
        <v>0</v>
      </c>
      <c r="E185" s="230">
        <f t="shared" si="20"/>
        <v>0</v>
      </c>
      <c r="F185" s="231">
        <f t="shared" si="20"/>
        <v>0</v>
      </c>
      <c r="G185" s="230">
        <f t="shared" si="20"/>
        <v>0</v>
      </c>
      <c r="H185" s="230">
        <f t="shared" si="20"/>
        <v>0</v>
      </c>
    </row>
    <row r="186" spans="1:8" s="27" customFormat="1" ht="60" x14ac:dyDescent="0.25">
      <c r="A186" s="239"/>
      <c r="B186" s="240"/>
      <c r="C186" s="229" t="s">
        <v>92</v>
      </c>
      <c r="D186" s="230">
        <f t="shared" si="20"/>
        <v>0</v>
      </c>
      <c r="E186" s="230">
        <f t="shared" si="20"/>
        <v>0</v>
      </c>
      <c r="F186" s="231">
        <f t="shared" si="20"/>
        <v>0</v>
      </c>
      <c r="G186" s="230">
        <f t="shared" si="20"/>
        <v>0</v>
      </c>
      <c r="H186" s="230">
        <f t="shared" si="20"/>
        <v>0</v>
      </c>
    </row>
    <row r="187" spans="1:8" s="27" customFormat="1" ht="30" x14ac:dyDescent="0.25">
      <c r="A187" s="239"/>
      <c r="B187" s="240"/>
      <c r="C187" s="229" t="s">
        <v>93</v>
      </c>
      <c r="D187" s="230">
        <f>SUM(D194,D201,D208)</f>
        <v>869.95</v>
      </c>
      <c r="E187" s="230">
        <f>SUM(E194,E201,E208)</f>
        <v>842.4</v>
      </c>
      <c r="F187" s="231">
        <f>SUM(F194,F201,F208)</f>
        <v>855</v>
      </c>
      <c r="G187" s="243">
        <f>SUM(G194,G201,G208)</f>
        <v>855</v>
      </c>
      <c r="H187" s="243">
        <f>SUM(H194,H201,H208)</f>
        <v>855</v>
      </c>
    </row>
    <row r="188" spans="1:8" s="27" customFormat="1" ht="45" x14ac:dyDescent="0.25">
      <c r="A188" s="239"/>
      <c r="B188" s="240"/>
      <c r="C188" s="229" t="s">
        <v>94</v>
      </c>
      <c r="D188" s="230">
        <f t="shared" ref="D188:H190" si="21">SUM(D195,D202,D209)</f>
        <v>0</v>
      </c>
      <c r="E188" s="230">
        <f t="shared" si="21"/>
        <v>0</v>
      </c>
      <c r="F188" s="231">
        <f t="shared" si="21"/>
        <v>0</v>
      </c>
      <c r="G188" s="230">
        <f t="shared" si="21"/>
        <v>0</v>
      </c>
      <c r="H188" s="230">
        <f t="shared" si="21"/>
        <v>0</v>
      </c>
    </row>
    <row r="189" spans="1:8" s="27" customFormat="1" ht="45" x14ac:dyDescent="0.25">
      <c r="A189" s="239"/>
      <c r="B189" s="240"/>
      <c r="C189" s="229" t="s">
        <v>95</v>
      </c>
      <c r="D189" s="230">
        <f t="shared" si="21"/>
        <v>0</v>
      </c>
      <c r="E189" s="230">
        <f t="shared" si="21"/>
        <v>0</v>
      </c>
      <c r="F189" s="231">
        <f t="shared" si="21"/>
        <v>0</v>
      </c>
      <c r="G189" s="230">
        <f t="shared" si="21"/>
        <v>0</v>
      </c>
      <c r="H189" s="230">
        <f t="shared" si="21"/>
        <v>0</v>
      </c>
    </row>
    <row r="190" spans="1:8" s="27" customFormat="1" ht="30" x14ac:dyDescent="0.25">
      <c r="A190" s="233"/>
      <c r="B190" s="234"/>
      <c r="C190" s="229" t="s">
        <v>97</v>
      </c>
      <c r="D190" s="230">
        <f t="shared" si="21"/>
        <v>0</v>
      </c>
      <c r="E190" s="230">
        <f t="shared" si="21"/>
        <v>0</v>
      </c>
      <c r="F190" s="231">
        <f t="shared" si="21"/>
        <v>0</v>
      </c>
      <c r="G190" s="230">
        <f t="shared" si="21"/>
        <v>0</v>
      </c>
      <c r="H190" s="230">
        <f t="shared" si="21"/>
        <v>0</v>
      </c>
    </row>
    <row r="191" spans="1:8" x14ac:dyDescent="0.25">
      <c r="A191" s="143">
        <v>24</v>
      </c>
      <c r="B191" s="192" t="s">
        <v>176</v>
      </c>
      <c r="C191" s="229" t="s">
        <v>90</v>
      </c>
      <c r="D191" s="230">
        <f>SUM(D192:D197)</f>
        <v>528.40250000000003</v>
      </c>
      <c r="E191" s="230">
        <f>SUM(E192:E197)</f>
        <v>364.4</v>
      </c>
      <c r="F191" s="231">
        <f>SUM(F192:F197)</f>
        <v>345</v>
      </c>
      <c r="G191" s="230">
        <f>SUM(G192:G197)</f>
        <v>345</v>
      </c>
      <c r="H191" s="230">
        <f>SUM(H192:H197)</f>
        <v>345</v>
      </c>
    </row>
    <row r="192" spans="1:8" ht="60" x14ac:dyDescent="0.25">
      <c r="A192" s="159"/>
      <c r="B192" s="192"/>
      <c r="C192" s="229" t="s">
        <v>91</v>
      </c>
      <c r="D192" s="230">
        <f t="shared" ref="D192:D193" si="22">SUM(D199,D206,D213)</f>
        <v>0</v>
      </c>
      <c r="E192" s="230">
        <v>0</v>
      </c>
      <c r="F192" s="231">
        <v>0</v>
      </c>
      <c r="G192" s="230">
        <v>0</v>
      </c>
      <c r="H192" s="230">
        <v>0</v>
      </c>
    </row>
    <row r="193" spans="1:8" ht="60" x14ac:dyDescent="0.25">
      <c r="A193" s="159"/>
      <c r="B193" s="192"/>
      <c r="C193" s="229" t="s">
        <v>92</v>
      </c>
      <c r="D193" s="230">
        <f t="shared" si="22"/>
        <v>0</v>
      </c>
      <c r="E193" s="230">
        <v>0</v>
      </c>
      <c r="F193" s="231">
        <v>0</v>
      </c>
      <c r="G193" s="230">
        <v>0</v>
      </c>
      <c r="H193" s="230">
        <v>0</v>
      </c>
    </row>
    <row r="194" spans="1:8" ht="30" x14ac:dyDescent="0.25">
      <c r="A194" s="159"/>
      <c r="B194" s="192"/>
      <c r="C194" s="229" t="s">
        <v>93</v>
      </c>
      <c r="D194" s="244">
        <v>528.40250000000003</v>
      </c>
      <c r="E194" s="230">
        <f>п.6!I39</f>
        <v>364.4</v>
      </c>
      <c r="F194" s="231">
        <f>п.6!J39</f>
        <v>345</v>
      </c>
      <c r="G194" s="230">
        <f>п.6!K39</f>
        <v>345</v>
      </c>
      <c r="H194" s="230">
        <f>п.6!L39</f>
        <v>345</v>
      </c>
    </row>
    <row r="195" spans="1:8" ht="45" x14ac:dyDescent="0.25">
      <c r="A195" s="159"/>
      <c r="B195" s="192"/>
      <c r="C195" s="229" t="s">
        <v>94</v>
      </c>
      <c r="D195" s="230">
        <f t="shared" ref="D195:D197" si="23">SUM(D202,D209,D216)</f>
        <v>0</v>
      </c>
      <c r="E195" s="230">
        <v>0</v>
      </c>
      <c r="F195" s="231">
        <v>0</v>
      </c>
      <c r="G195" s="230">
        <v>0</v>
      </c>
      <c r="H195" s="230">
        <v>0</v>
      </c>
    </row>
    <row r="196" spans="1:8" ht="45" x14ac:dyDescent="0.25">
      <c r="A196" s="159"/>
      <c r="B196" s="192"/>
      <c r="C196" s="229" t="s">
        <v>95</v>
      </c>
      <c r="D196" s="230">
        <f t="shared" si="23"/>
        <v>0</v>
      </c>
      <c r="E196" s="230">
        <v>0</v>
      </c>
      <c r="F196" s="231">
        <v>0</v>
      </c>
      <c r="G196" s="230">
        <v>0</v>
      </c>
      <c r="H196" s="230">
        <v>0</v>
      </c>
    </row>
    <row r="197" spans="1:8" ht="30" x14ac:dyDescent="0.25">
      <c r="A197" s="149"/>
      <c r="B197" s="192"/>
      <c r="C197" s="229" t="s">
        <v>97</v>
      </c>
      <c r="D197" s="230">
        <f t="shared" si="23"/>
        <v>0</v>
      </c>
      <c r="E197" s="230">
        <v>0</v>
      </c>
      <c r="F197" s="231">
        <v>0</v>
      </c>
      <c r="G197" s="230">
        <v>0</v>
      </c>
      <c r="H197" s="230">
        <v>0</v>
      </c>
    </row>
    <row r="198" spans="1:8" x14ac:dyDescent="0.25">
      <c r="A198" s="143">
        <v>25</v>
      </c>
      <c r="B198" s="192" t="s">
        <v>151</v>
      </c>
      <c r="C198" s="229" t="s">
        <v>90</v>
      </c>
      <c r="D198" s="230">
        <f>SUM(D199:D204)</f>
        <v>341.54750000000001</v>
      </c>
      <c r="E198" s="230">
        <f>SUM(E199:E204)</f>
        <v>478</v>
      </c>
      <c r="F198" s="231">
        <f>SUM(F199:F204)</f>
        <v>510</v>
      </c>
      <c r="G198" s="230">
        <f>SUM(G199:G204)</f>
        <v>510</v>
      </c>
      <c r="H198" s="230">
        <f>SUM(H199:H204)</f>
        <v>510</v>
      </c>
    </row>
    <row r="199" spans="1:8" ht="60" x14ac:dyDescent="0.25">
      <c r="A199" s="159"/>
      <c r="B199" s="192"/>
      <c r="C199" s="229" t="s">
        <v>91</v>
      </c>
      <c r="D199" s="230">
        <f t="shared" ref="D199:D200" si="24">SUM(D206,D213,D220)</f>
        <v>0</v>
      </c>
      <c r="E199" s="230">
        <v>0</v>
      </c>
      <c r="F199" s="231">
        <v>0</v>
      </c>
      <c r="G199" s="230">
        <v>0</v>
      </c>
      <c r="H199" s="230">
        <v>0</v>
      </c>
    </row>
    <row r="200" spans="1:8" ht="60" x14ac:dyDescent="0.25">
      <c r="A200" s="159"/>
      <c r="B200" s="192"/>
      <c r="C200" s="229" t="s">
        <v>92</v>
      </c>
      <c r="D200" s="230">
        <f t="shared" si="24"/>
        <v>0</v>
      </c>
      <c r="E200" s="230">
        <v>0</v>
      </c>
      <c r="F200" s="231">
        <v>0</v>
      </c>
      <c r="G200" s="230">
        <v>0</v>
      </c>
      <c r="H200" s="230">
        <v>0</v>
      </c>
    </row>
    <row r="201" spans="1:8" ht="30" x14ac:dyDescent="0.25">
      <c r="A201" s="159"/>
      <c r="B201" s="192"/>
      <c r="C201" s="229" t="s">
        <v>93</v>
      </c>
      <c r="D201" s="244">
        <v>341.54750000000001</v>
      </c>
      <c r="E201" s="230">
        <f>п.6!I40</f>
        <v>478</v>
      </c>
      <c r="F201" s="231">
        <f>п.6!J40</f>
        <v>510</v>
      </c>
      <c r="G201" s="230">
        <f>п.6!K40</f>
        <v>510</v>
      </c>
      <c r="H201" s="230">
        <f>п.6!L40</f>
        <v>510</v>
      </c>
    </row>
    <row r="202" spans="1:8" ht="45" x14ac:dyDescent="0.25">
      <c r="A202" s="159"/>
      <c r="B202" s="192"/>
      <c r="C202" s="229" t="s">
        <v>94</v>
      </c>
      <c r="D202" s="230">
        <f t="shared" ref="D202:D225" si="25">SUM(D209,D216,D223)</f>
        <v>0</v>
      </c>
      <c r="E202" s="230">
        <v>0</v>
      </c>
      <c r="F202" s="231">
        <v>0</v>
      </c>
      <c r="G202" s="230">
        <v>0</v>
      </c>
      <c r="H202" s="230">
        <v>0</v>
      </c>
    </row>
    <row r="203" spans="1:8" ht="45" x14ac:dyDescent="0.25">
      <c r="A203" s="159"/>
      <c r="B203" s="192"/>
      <c r="C203" s="229" t="s">
        <v>95</v>
      </c>
      <c r="D203" s="230">
        <f t="shared" si="25"/>
        <v>0</v>
      </c>
      <c r="E203" s="230">
        <v>0</v>
      </c>
      <c r="F203" s="231">
        <v>0</v>
      </c>
      <c r="G203" s="230">
        <v>0</v>
      </c>
      <c r="H203" s="230">
        <v>0</v>
      </c>
    </row>
    <row r="204" spans="1:8" ht="30.75" customHeight="1" x14ac:dyDescent="0.25">
      <c r="A204" s="149"/>
      <c r="B204" s="192"/>
      <c r="C204" s="229" t="s">
        <v>97</v>
      </c>
      <c r="D204" s="230">
        <f t="shared" si="25"/>
        <v>0</v>
      </c>
      <c r="E204" s="230">
        <v>0</v>
      </c>
      <c r="F204" s="231">
        <v>0</v>
      </c>
      <c r="G204" s="230">
        <v>0</v>
      </c>
      <c r="H204" s="230">
        <v>0</v>
      </c>
    </row>
    <row r="205" spans="1:8" s="27" customFormat="1" ht="15.75" customHeight="1" x14ac:dyDescent="0.25">
      <c r="A205" s="143">
        <v>26</v>
      </c>
      <c r="B205" s="192" t="s">
        <v>175</v>
      </c>
      <c r="C205" s="229" t="s">
        <v>90</v>
      </c>
      <c r="D205" s="230">
        <f t="shared" si="25"/>
        <v>0</v>
      </c>
      <c r="E205" s="230">
        <f>SUM(E206:E211)</f>
        <v>0</v>
      </c>
      <c r="F205" s="231">
        <f>SUM(F206:F211)</f>
        <v>0</v>
      </c>
      <c r="G205" s="230">
        <f>SUM(G206:G211)</f>
        <v>0</v>
      </c>
      <c r="H205" s="230">
        <f>SUM(H206:H211)</f>
        <v>0</v>
      </c>
    </row>
    <row r="206" spans="1:8" s="27" customFormat="1" ht="68.25" customHeight="1" x14ac:dyDescent="0.25">
      <c r="A206" s="239"/>
      <c r="B206" s="192"/>
      <c r="C206" s="229" t="s">
        <v>91</v>
      </c>
      <c r="D206" s="230">
        <f t="shared" si="25"/>
        <v>0</v>
      </c>
      <c r="E206" s="230">
        <v>0</v>
      </c>
      <c r="F206" s="231">
        <v>0</v>
      </c>
      <c r="G206" s="230">
        <v>0</v>
      </c>
      <c r="H206" s="230">
        <v>0</v>
      </c>
    </row>
    <row r="207" spans="1:8" s="27" customFormat="1" ht="69.75" customHeight="1" x14ac:dyDescent="0.25">
      <c r="A207" s="239"/>
      <c r="B207" s="192"/>
      <c r="C207" s="229" t="s">
        <v>92</v>
      </c>
      <c r="D207" s="230">
        <f t="shared" si="25"/>
        <v>0</v>
      </c>
      <c r="E207" s="230">
        <v>0</v>
      </c>
      <c r="F207" s="231">
        <v>0</v>
      </c>
      <c r="G207" s="230">
        <v>0</v>
      </c>
      <c r="H207" s="230">
        <v>0</v>
      </c>
    </row>
    <row r="208" spans="1:8" s="27" customFormat="1" ht="30" x14ac:dyDescent="0.25">
      <c r="A208" s="239"/>
      <c r="B208" s="192"/>
      <c r="C208" s="229" t="s">
        <v>93</v>
      </c>
      <c r="D208" s="230">
        <f t="shared" si="25"/>
        <v>0</v>
      </c>
      <c r="E208" s="230">
        <v>0</v>
      </c>
      <c r="F208" s="231">
        <v>0</v>
      </c>
      <c r="G208" s="243">
        <v>0</v>
      </c>
      <c r="H208" s="243">
        <v>0</v>
      </c>
    </row>
    <row r="209" spans="1:8" s="27" customFormat="1" ht="45" x14ac:dyDescent="0.25">
      <c r="A209" s="239"/>
      <c r="B209" s="192"/>
      <c r="C209" s="229" t="s">
        <v>94</v>
      </c>
      <c r="D209" s="230">
        <f t="shared" si="25"/>
        <v>0</v>
      </c>
      <c r="E209" s="230">
        <v>0</v>
      </c>
      <c r="F209" s="231">
        <v>0</v>
      </c>
      <c r="G209" s="230">
        <v>0</v>
      </c>
      <c r="H209" s="230">
        <v>0</v>
      </c>
    </row>
    <row r="210" spans="1:8" s="27" customFormat="1" ht="45" x14ac:dyDescent="0.25">
      <c r="A210" s="239"/>
      <c r="B210" s="192"/>
      <c r="C210" s="229" t="s">
        <v>95</v>
      </c>
      <c r="D210" s="230">
        <f t="shared" si="25"/>
        <v>0</v>
      </c>
      <c r="E210" s="230">
        <v>0</v>
      </c>
      <c r="F210" s="231">
        <v>0</v>
      </c>
      <c r="G210" s="230">
        <v>0</v>
      </c>
      <c r="H210" s="230">
        <v>0</v>
      </c>
    </row>
    <row r="211" spans="1:8" s="27" customFormat="1" ht="30" x14ac:dyDescent="0.25">
      <c r="A211" s="233"/>
      <c r="B211" s="192"/>
      <c r="C211" s="229" t="s">
        <v>97</v>
      </c>
      <c r="D211" s="230">
        <f t="shared" si="25"/>
        <v>0</v>
      </c>
      <c r="E211" s="230">
        <v>0</v>
      </c>
      <c r="F211" s="231">
        <v>0</v>
      </c>
      <c r="G211" s="230">
        <v>0</v>
      </c>
      <c r="H211" s="230">
        <v>0</v>
      </c>
    </row>
    <row r="212" spans="1:8" s="27" customFormat="1" x14ac:dyDescent="0.25">
      <c r="A212" s="110">
        <v>27</v>
      </c>
      <c r="B212" s="192" t="s">
        <v>285</v>
      </c>
      <c r="C212" s="229" t="s">
        <v>90</v>
      </c>
      <c r="D212" s="230">
        <f t="shared" si="25"/>
        <v>0</v>
      </c>
      <c r="E212" s="230">
        <f>SUM(E213:E218)</f>
        <v>60</v>
      </c>
      <c r="F212" s="231">
        <f>SUM(F213:F218)</f>
        <v>60</v>
      </c>
      <c r="G212" s="230">
        <f>SUM(G213:G218)</f>
        <v>60</v>
      </c>
      <c r="H212" s="230">
        <f>SUM(H213:H218)</f>
        <v>60</v>
      </c>
    </row>
    <row r="213" spans="1:8" s="27" customFormat="1" ht="68.25" customHeight="1" x14ac:dyDescent="0.25">
      <c r="A213" s="110"/>
      <c r="B213" s="192"/>
      <c r="C213" s="229" t="s">
        <v>91</v>
      </c>
      <c r="D213" s="230">
        <f t="shared" si="25"/>
        <v>0</v>
      </c>
      <c r="E213" s="230">
        <f t="shared" ref="E213:E214" si="26">SUM(E220)</f>
        <v>0</v>
      </c>
      <c r="F213" s="231">
        <f t="shared" ref="F213:H218" si="27">SUM(F220)</f>
        <v>0</v>
      </c>
      <c r="G213" s="230">
        <f t="shared" si="27"/>
        <v>0</v>
      </c>
      <c r="H213" s="230">
        <f t="shared" si="27"/>
        <v>0</v>
      </c>
    </row>
    <row r="214" spans="1:8" s="27" customFormat="1" ht="69" customHeight="1" x14ac:dyDescent="0.25">
      <c r="A214" s="110"/>
      <c r="B214" s="192"/>
      <c r="C214" s="229" t="s">
        <v>92</v>
      </c>
      <c r="D214" s="230">
        <f t="shared" si="25"/>
        <v>0</v>
      </c>
      <c r="E214" s="230">
        <f t="shared" si="26"/>
        <v>0</v>
      </c>
      <c r="F214" s="231">
        <f t="shared" si="27"/>
        <v>0</v>
      </c>
      <c r="G214" s="230">
        <f t="shared" si="27"/>
        <v>0</v>
      </c>
      <c r="H214" s="230">
        <f t="shared" si="27"/>
        <v>0</v>
      </c>
    </row>
    <row r="215" spans="1:8" s="27" customFormat="1" ht="30" x14ac:dyDescent="0.25">
      <c r="A215" s="110"/>
      <c r="B215" s="192"/>
      <c r="C215" s="229" t="s">
        <v>93</v>
      </c>
      <c r="D215" s="230">
        <f t="shared" si="25"/>
        <v>0</v>
      </c>
      <c r="E215" s="230">
        <f>SUM(E222)</f>
        <v>60</v>
      </c>
      <c r="F215" s="231">
        <f t="shared" si="27"/>
        <v>60</v>
      </c>
      <c r="G215" s="230">
        <f t="shared" si="27"/>
        <v>60</v>
      </c>
      <c r="H215" s="230">
        <f t="shared" si="27"/>
        <v>60</v>
      </c>
    </row>
    <row r="216" spans="1:8" s="27" customFormat="1" ht="45" x14ac:dyDescent="0.25">
      <c r="A216" s="110"/>
      <c r="B216" s="192"/>
      <c r="C216" s="229" t="s">
        <v>94</v>
      </c>
      <c r="D216" s="230">
        <f t="shared" si="25"/>
        <v>0</v>
      </c>
      <c r="E216" s="230">
        <f>SUM(E223)</f>
        <v>0</v>
      </c>
      <c r="F216" s="231">
        <f t="shared" si="27"/>
        <v>0</v>
      </c>
      <c r="G216" s="230">
        <f t="shared" si="27"/>
        <v>0</v>
      </c>
      <c r="H216" s="230">
        <f t="shared" si="27"/>
        <v>0</v>
      </c>
    </row>
    <row r="217" spans="1:8" s="27" customFormat="1" ht="45" x14ac:dyDescent="0.25">
      <c r="A217" s="110"/>
      <c r="B217" s="192"/>
      <c r="C217" s="229" t="s">
        <v>95</v>
      </c>
      <c r="D217" s="230">
        <f t="shared" si="25"/>
        <v>0</v>
      </c>
      <c r="E217" s="230">
        <f>SUM(E224)</f>
        <v>0</v>
      </c>
      <c r="F217" s="231">
        <f t="shared" si="27"/>
        <v>0</v>
      </c>
      <c r="G217" s="230">
        <f t="shared" si="27"/>
        <v>0</v>
      </c>
      <c r="H217" s="230">
        <f t="shared" si="27"/>
        <v>0</v>
      </c>
    </row>
    <row r="218" spans="1:8" s="27" customFormat="1" ht="30" x14ac:dyDescent="0.25">
      <c r="A218" s="110"/>
      <c r="B218" s="192"/>
      <c r="C218" s="229" t="s">
        <v>97</v>
      </c>
      <c r="D218" s="230">
        <f t="shared" si="25"/>
        <v>0</v>
      </c>
      <c r="E218" s="230">
        <f>SUM(E225)</f>
        <v>0</v>
      </c>
      <c r="F218" s="231">
        <f t="shared" si="27"/>
        <v>0</v>
      </c>
      <c r="G218" s="230">
        <f t="shared" si="27"/>
        <v>0</v>
      </c>
      <c r="H218" s="230">
        <f t="shared" si="27"/>
        <v>0</v>
      </c>
    </row>
    <row r="219" spans="1:8" x14ac:dyDescent="0.25">
      <c r="A219" s="110">
        <v>28</v>
      </c>
      <c r="B219" s="192" t="s">
        <v>185</v>
      </c>
      <c r="C219" s="229" t="s">
        <v>90</v>
      </c>
      <c r="D219" s="230">
        <f t="shared" si="25"/>
        <v>0</v>
      </c>
      <c r="E219" s="230">
        <f>SUM(E220:E225)</f>
        <v>60</v>
      </c>
      <c r="F219" s="231">
        <f>SUM(F220:F225)</f>
        <v>60</v>
      </c>
      <c r="G219" s="230">
        <f>SUM(G220:G225)</f>
        <v>60</v>
      </c>
      <c r="H219" s="230">
        <f>SUM(H220:H225)</f>
        <v>60</v>
      </c>
    </row>
    <row r="220" spans="1:8" ht="66.75" customHeight="1" x14ac:dyDescent="0.25">
      <c r="A220" s="110"/>
      <c r="B220" s="192"/>
      <c r="C220" s="229" t="s">
        <v>91</v>
      </c>
      <c r="D220" s="230">
        <f t="shared" si="25"/>
        <v>0</v>
      </c>
      <c r="E220" s="230">
        <v>0</v>
      </c>
      <c r="F220" s="231">
        <v>0</v>
      </c>
      <c r="G220" s="230">
        <v>0</v>
      </c>
      <c r="H220" s="230">
        <v>0</v>
      </c>
    </row>
    <row r="221" spans="1:8" ht="66.75" customHeight="1" x14ac:dyDescent="0.25">
      <c r="A221" s="110"/>
      <c r="B221" s="192"/>
      <c r="C221" s="229" t="s">
        <v>92</v>
      </c>
      <c r="D221" s="230">
        <f t="shared" si="25"/>
        <v>0</v>
      </c>
      <c r="E221" s="230">
        <v>0</v>
      </c>
      <c r="F221" s="231">
        <v>0</v>
      </c>
      <c r="G221" s="230">
        <v>0</v>
      </c>
      <c r="H221" s="230">
        <v>0</v>
      </c>
    </row>
    <row r="222" spans="1:8" ht="33" customHeight="1" x14ac:dyDescent="0.25">
      <c r="A222" s="110"/>
      <c r="B222" s="192"/>
      <c r="C222" s="229" t="s">
        <v>93</v>
      </c>
      <c r="D222" s="230">
        <f>п.6!H43</f>
        <v>0</v>
      </c>
      <c r="E222" s="230">
        <f>п.6!I43</f>
        <v>60</v>
      </c>
      <c r="F222" s="231">
        <f>п.6!J43</f>
        <v>60</v>
      </c>
      <c r="G222" s="230">
        <f>п.6!K43</f>
        <v>60</v>
      </c>
      <c r="H222" s="230">
        <f>п.6!L43</f>
        <v>60</v>
      </c>
    </row>
    <row r="223" spans="1:8" ht="45" x14ac:dyDescent="0.25">
      <c r="A223" s="110"/>
      <c r="B223" s="192"/>
      <c r="C223" s="229" t="s">
        <v>94</v>
      </c>
      <c r="D223" s="230">
        <f t="shared" si="25"/>
        <v>0</v>
      </c>
      <c r="E223" s="230">
        <v>0</v>
      </c>
      <c r="F223" s="231">
        <v>0</v>
      </c>
      <c r="G223" s="230">
        <v>0</v>
      </c>
      <c r="H223" s="230">
        <v>0</v>
      </c>
    </row>
    <row r="224" spans="1:8" ht="45" x14ac:dyDescent="0.25">
      <c r="A224" s="110"/>
      <c r="B224" s="192"/>
      <c r="C224" s="229" t="s">
        <v>95</v>
      </c>
      <c r="D224" s="230">
        <f t="shared" si="25"/>
        <v>0</v>
      </c>
      <c r="E224" s="230">
        <v>0</v>
      </c>
      <c r="F224" s="231">
        <v>0</v>
      </c>
      <c r="G224" s="230">
        <v>0</v>
      </c>
      <c r="H224" s="230">
        <v>0</v>
      </c>
    </row>
    <row r="225" spans="1:8" ht="30" x14ac:dyDescent="0.25">
      <c r="A225" s="110"/>
      <c r="B225" s="192"/>
      <c r="C225" s="229" t="s">
        <v>97</v>
      </c>
      <c r="D225" s="230">
        <f t="shared" si="25"/>
        <v>0</v>
      </c>
      <c r="E225" s="230">
        <v>0</v>
      </c>
      <c r="F225" s="231">
        <v>0</v>
      </c>
      <c r="G225" s="230">
        <v>0</v>
      </c>
      <c r="H225" s="230">
        <v>0</v>
      </c>
    </row>
    <row r="226" spans="1:8" x14ac:dyDescent="0.25">
      <c r="A226" s="45"/>
      <c r="B226" s="45"/>
      <c r="C226" s="45"/>
      <c r="D226" s="45"/>
      <c r="E226" s="45"/>
      <c r="G226" s="45"/>
      <c r="H226" s="45"/>
    </row>
    <row r="227" spans="1:8" x14ac:dyDescent="0.25">
      <c r="A227" s="45"/>
      <c r="B227" s="45"/>
      <c r="C227" s="45"/>
      <c r="D227" s="45"/>
      <c r="E227" s="45"/>
      <c r="G227" s="45"/>
      <c r="H227" s="45"/>
    </row>
    <row r="228" spans="1:8" x14ac:dyDescent="0.25">
      <c r="A228" s="45"/>
      <c r="B228" s="45"/>
      <c r="C228" s="45"/>
      <c r="D228" s="45"/>
      <c r="E228" s="45"/>
      <c r="G228" s="45"/>
      <c r="H228" s="45"/>
    </row>
    <row r="229" spans="1:8" x14ac:dyDescent="0.25">
      <c r="A229" s="45"/>
      <c r="B229" s="45"/>
      <c r="C229" s="45"/>
      <c r="D229" s="45"/>
      <c r="E229" s="45"/>
      <c r="G229" s="45"/>
      <c r="H229" s="45"/>
    </row>
    <row r="230" spans="1:8" x14ac:dyDescent="0.25">
      <c r="A230" s="45"/>
      <c r="B230" s="45"/>
      <c r="C230" s="45"/>
      <c r="D230" s="45"/>
      <c r="E230" s="45"/>
      <c r="G230" s="45"/>
      <c r="H230" s="45"/>
    </row>
    <row r="231" spans="1:8" x14ac:dyDescent="0.25">
      <c r="A231" s="45"/>
      <c r="B231" s="45"/>
      <c r="C231" s="45"/>
      <c r="D231" s="45"/>
      <c r="E231" s="45"/>
      <c r="G231" s="45"/>
      <c r="H231" s="45"/>
    </row>
    <row r="232" spans="1:8" x14ac:dyDescent="0.25">
      <c r="A232" s="45"/>
      <c r="B232" s="45"/>
      <c r="C232" s="45"/>
      <c r="D232" s="45"/>
      <c r="E232" s="45"/>
      <c r="G232" s="45"/>
      <c r="H232" s="45"/>
    </row>
    <row r="233" spans="1:8" x14ac:dyDescent="0.25">
      <c r="A233" s="45"/>
      <c r="B233" s="45"/>
      <c r="C233" s="45"/>
      <c r="D233" s="45"/>
      <c r="E233" s="45"/>
      <c r="G233" s="45"/>
      <c r="H233" s="45"/>
    </row>
    <row r="234" spans="1:8" x14ac:dyDescent="0.25">
      <c r="A234" s="45"/>
      <c r="B234" s="45"/>
      <c r="C234" s="45"/>
      <c r="D234" s="45"/>
      <c r="E234" s="45"/>
      <c r="G234" s="45"/>
      <c r="H234" s="45"/>
    </row>
    <row r="235" spans="1:8" x14ac:dyDescent="0.25">
      <c r="A235" s="45"/>
      <c r="B235" s="45"/>
      <c r="C235" s="45"/>
      <c r="D235" s="45"/>
      <c r="E235" s="45"/>
      <c r="G235" s="45"/>
      <c r="H235" s="45"/>
    </row>
    <row r="236" spans="1:8" x14ac:dyDescent="0.25">
      <c r="A236" s="45"/>
      <c r="B236" s="45"/>
      <c r="C236" s="45"/>
      <c r="D236" s="45"/>
      <c r="E236" s="45"/>
      <c r="G236" s="45"/>
      <c r="H236" s="45"/>
    </row>
    <row r="237" spans="1:8" x14ac:dyDescent="0.25">
      <c r="A237" s="45"/>
      <c r="B237" s="45"/>
      <c r="C237" s="45"/>
      <c r="D237" s="45"/>
      <c r="E237" s="45"/>
      <c r="G237" s="45"/>
      <c r="H237" s="45"/>
    </row>
    <row r="238" spans="1:8" x14ac:dyDescent="0.25">
      <c r="A238" s="45"/>
      <c r="B238" s="45"/>
      <c r="C238" s="45"/>
      <c r="D238" s="45"/>
      <c r="E238" s="45"/>
      <c r="G238" s="45"/>
      <c r="H238" s="45"/>
    </row>
    <row r="239" spans="1:8" x14ac:dyDescent="0.25">
      <c r="A239" s="45"/>
      <c r="B239" s="45"/>
      <c r="C239" s="45"/>
      <c r="D239" s="45"/>
      <c r="E239" s="45"/>
      <c r="G239" s="45"/>
      <c r="H239" s="45"/>
    </row>
    <row r="240" spans="1:8" x14ac:dyDescent="0.25">
      <c r="A240" s="45"/>
      <c r="B240" s="45"/>
      <c r="C240" s="45"/>
      <c r="D240" s="45"/>
      <c r="E240" s="45"/>
      <c r="G240" s="45"/>
      <c r="H240" s="45"/>
    </row>
    <row r="241" spans="1:8" x14ac:dyDescent="0.25">
      <c r="A241" s="45"/>
      <c r="B241" s="45"/>
      <c r="C241" s="45"/>
      <c r="D241" s="45"/>
      <c r="E241" s="45"/>
      <c r="G241" s="45"/>
      <c r="H241" s="45"/>
    </row>
    <row r="242" spans="1:8" x14ac:dyDescent="0.25">
      <c r="A242" s="45"/>
      <c r="B242" s="45"/>
      <c r="C242" s="45"/>
      <c r="D242" s="45"/>
      <c r="E242" s="45"/>
      <c r="G242" s="45"/>
      <c r="H242" s="45"/>
    </row>
    <row r="243" spans="1:8" x14ac:dyDescent="0.25">
      <c r="A243" s="45"/>
      <c r="B243" s="45"/>
      <c r="C243" s="45"/>
      <c r="D243" s="45"/>
      <c r="E243" s="45"/>
      <c r="G243" s="45"/>
      <c r="H243" s="45"/>
    </row>
    <row r="244" spans="1:8" x14ac:dyDescent="0.25">
      <c r="A244" s="45"/>
      <c r="B244" s="45"/>
      <c r="C244" s="45"/>
      <c r="D244" s="45"/>
      <c r="E244" s="45"/>
      <c r="G244" s="45"/>
      <c r="H244" s="45"/>
    </row>
    <row r="245" spans="1:8" x14ac:dyDescent="0.25">
      <c r="A245" s="45"/>
      <c r="B245" s="45"/>
      <c r="C245" s="45"/>
      <c r="D245" s="45"/>
      <c r="E245" s="45"/>
      <c r="G245" s="45"/>
      <c r="H245" s="45"/>
    </row>
    <row r="246" spans="1:8" x14ac:dyDescent="0.25">
      <c r="A246" s="45"/>
      <c r="B246" s="45"/>
      <c r="C246" s="45"/>
      <c r="D246" s="45"/>
      <c r="E246" s="45"/>
      <c r="G246" s="45"/>
      <c r="H246" s="45"/>
    </row>
    <row r="247" spans="1:8" x14ac:dyDescent="0.25">
      <c r="A247" s="45"/>
      <c r="B247" s="45"/>
      <c r="C247" s="45"/>
      <c r="D247" s="45"/>
      <c r="E247" s="45"/>
      <c r="G247" s="45"/>
      <c r="H247" s="45"/>
    </row>
    <row r="248" spans="1:8" x14ac:dyDescent="0.25">
      <c r="A248" s="45"/>
      <c r="B248" s="45"/>
      <c r="C248" s="45"/>
      <c r="D248" s="45"/>
      <c r="E248" s="45"/>
      <c r="G248" s="45"/>
      <c r="H248" s="45"/>
    </row>
    <row r="249" spans="1:8" x14ac:dyDescent="0.25">
      <c r="A249" s="45"/>
      <c r="B249" s="45"/>
      <c r="C249" s="45"/>
      <c r="D249" s="45"/>
      <c r="E249" s="45"/>
      <c r="G249" s="45"/>
      <c r="H249" s="45"/>
    </row>
    <row r="250" spans="1:8" x14ac:dyDescent="0.25">
      <c r="A250" s="45"/>
      <c r="B250" s="45"/>
      <c r="C250" s="45"/>
      <c r="D250" s="45"/>
      <c r="E250" s="45"/>
      <c r="G250" s="45"/>
      <c r="H250" s="45"/>
    </row>
    <row r="251" spans="1:8" x14ac:dyDescent="0.25">
      <c r="A251" s="45"/>
      <c r="B251" s="45"/>
      <c r="C251" s="45"/>
      <c r="D251" s="45"/>
      <c r="E251" s="45"/>
      <c r="G251" s="45"/>
      <c r="H251" s="45"/>
    </row>
    <row r="252" spans="1:8" x14ac:dyDescent="0.25">
      <c r="A252" s="45"/>
      <c r="B252" s="45"/>
      <c r="C252" s="45"/>
      <c r="D252" s="45"/>
      <c r="E252" s="45"/>
      <c r="G252" s="45"/>
      <c r="H252" s="45"/>
    </row>
    <row r="253" spans="1:8" x14ac:dyDescent="0.25">
      <c r="A253" s="45"/>
      <c r="B253" s="45"/>
      <c r="C253" s="45"/>
      <c r="D253" s="45"/>
      <c r="E253" s="45"/>
      <c r="G253" s="45"/>
      <c r="H253" s="45"/>
    </row>
    <row r="254" spans="1:8" x14ac:dyDescent="0.25">
      <c r="A254" s="45"/>
      <c r="B254" s="45"/>
      <c r="C254" s="45"/>
      <c r="D254" s="45"/>
      <c r="E254" s="45"/>
      <c r="G254" s="45"/>
      <c r="H254" s="45"/>
    </row>
    <row r="255" spans="1:8" x14ac:dyDescent="0.25">
      <c r="A255" s="45"/>
      <c r="B255" s="45"/>
      <c r="C255" s="45"/>
      <c r="D255" s="45"/>
      <c r="E255" s="45"/>
      <c r="G255" s="45"/>
      <c r="H255" s="45"/>
    </row>
    <row r="256" spans="1:8" x14ac:dyDescent="0.25">
      <c r="A256" s="45"/>
      <c r="B256" s="45"/>
      <c r="C256" s="45"/>
      <c r="D256" s="45"/>
      <c r="E256" s="45"/>
      <c r="G256" s="45"/>
      <c r="H256" s="45"/>
    </row>
    <row r="257" spans="1:8" x14ac:dyDescent="0.25">
      <c r="A257" s="45"/>
      <c r="B257" s="45"/>
      <c r="C257" s="45"/>
      <c r="D257" s="45"/>
      <c r="E257" s="45"/>
      <c r="G257" s="45"/>
      <c r="H257" s="45"/>
    </row>
    <row r="258" spans="1:8" x14ac:dyDescent="0.25">
      <c r="A258" s="45"/>
      <c r="B258" s="45"/>
      <c r="C258" s="45"/>
      <c r="D258" s="45"/>
      <c r="E258" s="45"/>
      <c r="G258" s="45"/>
      <c r="H258" s="45"/>
    </row>
    <row r="259" spans="1:8" x14ac:dyDescent="0.25">
      <c r="A259" s="45"/>
      <c r="B259" s="45"/>
      <c r="C259" s="45"/>
      <c r="D259" s="45"/>
      <c r="E259" s="45"/>
      <c r="G259" s="45"/>
      <c r="H259" s="45"/>
    </row>
    <row r="260" spans="1:8" x14ac:dyDescent="0.25">
      <c r="A260" s="45"/>
      <c r="B260" s="45"/>
      <c r="C260" s="45"/>
      <c r="D260" s="45"/>
      <c r="E260" s="45"/>
      <c r="G260" s="45"/>
      <c r="H260" s="45"/>
    </row>
    <row r="261" spans="1:8" x14ac:dyDescent="0.25">
      <c r="A261" s="45"/>
      <c r="B261" s="45"/>
      <c r="C261" s="45"/>
      <c r="D261" s="45"/>
      <c r="E261" s="45"/>
      <c r="G261" s="45"/>
      <c r="H261" s="45"/>
    </row>
    <row r="262" spans="1:8" x14ac:dyDescent="0.25">
      <c r="A262" s="45"/>
      <c r="B262" s="45"/>
      <c r="C262" s="45"/>
      <c r="D262" s="45"/>
      <c r="E262" s="45"/>
      <c r="G262" s="45"/>
      <c r="H262" s="45"/>
    </row>
    <row r="263" spans="1:8" x14ac:dyDescent="0.25">
      <c r="A263" s="45"/>
      <c r="B263" s="45"/>
      <c r="C263" s="45"/>
      <c r="D263" s="45"/>
      <c r="E263" s="45"/>
      <c r="G263" s="45"/>
      <c r="H263" s="45"/>
    </row>
    <row r="264" spans="1:8" x14ac:dyDescent="0.25">
      <c r="A264" s="45"/>
      <c r="B264" s="45"/>
      <c r="C264" s="45"/>
      <c r="D264" s="45"/>
      <c r="E264" s="45"/>
      <c r="G264" s="45"/>
      <c r="H264" s="45"/>
    </row>
    <row r="265" spans="1:8" x14ac:dyDescent="0.25">
      <c r="A265" s="45"/>
      <c r="B265" s="45"/>
      <c r="C265" s="45"/>
      <c r="D265" s="45"/>
      <c r="E265" s="45"/>
      <c r="G265" s="45"/>
      <c r="H265" s="45"/>
    </row>
    <row r="266" spans="1:8" x14ac:dyDescent="0.25">
      <c r="A266" s="45"/>
      <c r="B266" s="45"/>
      <c r="C266" s="45"/>
      <c r="D266" s="45"/>
      <c r="E266" s="45"/>
      <c r="G266" s="45"/>
      <c r="H266" s="45"/>
    </row>
    <row r="267" spans="1:8" x14ac:dyDescent="0.25">
      <c r="A267" s="45"/>
      <c r="B267" s="45"/>
      <c r="C267" s="45"/>
      <c r="D267" s="45"/>
      <c r="E267" s="45"/>
      <c r="G267" s="45"/>
      <c r="H267" s="45"/>
    </row>
    <row r="268" spans="1:8" x14ac:dyDescent="0.25">
      <c r="A268" s="45"/>
      <c r="B268" s="45"/>
      <c r="C268" s="45"/>
      <c r="D268" s="45"/>
      <c r="E268" s="45"/>
      <c r="G268" s="45"/>
      <c r="H268" s="45"/>
    </row>
    <row r="269" spans="1:8" x14ac:dyDescent="0.25">
      <c r="A269" s="45"/>
      <c r="B269" s="45"/>
      <c r="C269" s="45"/>
      <c r="D269" s="45"/>
      <c r="E269" s="45"/>
      <c r="G269" s="45"/>
      <c r="H269" s="45"/>
    </row>
    <row r="270" spans="1:8" x14ac:dyDescent="0.25">
      <c r="A270" s="45"/>
      <c r="B270" s="45"/>
      <c r="C270" s="45"/>
      <c r="D270" s="45"/>
      <c r="E270" s="45"/>
      <c r="G270" s="45"/>
      <c r="H270" s="45"/>
    </row>
    <row r="271" spans="1:8" x14ac:dyDescent="0.25">
      <c r="A271" s="45"/>
      <c r="B271" s="45"/>
      <c r="C271" s="45"/>
      <c r="D271" s="45"/>
      <c r="E271" s="45"/>
      <c r="G271" s="45"/>
      <c r="H271" s="45"/>
    </row>
    <row r="272" spans="1:8" x14ac:dyDescent="0.25">
      <c r="A272" s="45"/>
      <c r="B272" s="45"/>
      <c r="C272" s="45"/>
      <c r="D272" s="45"/>
      <c r="E272" s="45"/>
      <c r="G272" s="45"/>
      <c r="H272" s="45"/>
    </row>
    <row r="273" spans="1:8" x14ac:dyDescent="0.25">
      <c r="A273" s="45"/>
      <c r="B273" s="45"/>
      <c r="C273" s="45"/>
      <c r="D273" s="45"/>
      <c r="E273" s="45"/>
      <c r="G273" s="45"/>
      <c r="H273" s="45"/>
    </row>
    <row r="274" spans="1:8" x14ac:dyDescent="0.25">
      <c r="A274" s="45"/>
      <c r="B274" s="45"/>
      <c r="C274" s="45"/>
      <c r="D274" s="45"/>
      <c r="E274" s="45"/>
      <c r="G274" s="45"/>
      <c r="H274" s="45"/>
    </row>
    <row r="275" spans="1:8" x14ac:dyDescent="0.25">
      <c r="A275" s="45"/>
      <c r="B275" s="45"/>
      <c r="C275" s="45"/>
      <c r="D275" s="45"/>
      <c r="E275" s="45"/>
      <c r="G275" s="45"/>
      <c r="H275" s="45"/>
    </row>
    <row r="276" spans="1:8" x14ac:dyDescent="0.25">
      <c r="A276" s="45"/>
      <c r="B276" s="45"/>
      <c r="C276" s="45"/>
      <c r="D276" s="45"/>
      <c r="E276" s="45"/>
      <c r="G276" s="45"/>
      <c r="H276" s="45"/>
    </row>
    <row r="277" spans="1:8" x14ac:dyDescent="0.25">
      <c r="A277" s="45"/>
      <c r="B277" s="45"/>
      <c r="C277" s="45"/>
      <c r="D277" s="45"/>
      <c r="E277" s="45"/>
      <c r="G277" s="45"/>
      <c r="H277" s="45"/>
    </row>
    <row r="278" spans="1:8" x14ac:dyDescent="0.25">
      <c r="A278" s="45"/>
      <c r="B278" s="45"/>
      <c r="C278" s="45"/>
      <c r="D278" s="45"/>
      <c r="E278" s="45"/>
      <c r="G278" s="45"/>
      <c r="H278" s="45"/>
    </row>
    <row r="279" spans="1:8" x14ac:dyDescent="0.25">
      <c r="A279" s="45"/>
      <c r="B279" s="45"/>
      <c r="C279" s="45"/>
      <c r="D279" s="45"/>
      <c r="E279" s="45"/>
      <c r="G279" s="45"/>
      <c r="H279" s="45"/>
    </row>
    <row r="280" spans="1:8" x14ac:dyDescent="0.25">
      <c r="A280" s="45"/>
      <c r="B280" s="45"/>
      <c r="C280" s="45"/>
      <c r="D280" s="45"/>
      <c r="E280" s="45"/>
      <c r="G280" s="45"/>
      <c r="H280" s="45"/>
    </row>
    <row r="281" spans="1:8" x14ac:dyDescent="0.25">
      <c r="A281" s="45"/>
      <c r="B281" s="45"/>
      <c r="C281" s="45"/>
      <c r="D281" s="45"/>
      <c r="E281" s="45"/>
      <c r="G281" s="45"/>
      <c r="H281" s="45"/>
    </row>
  </sheetData>
  <mergeCells count="69">
    <mergeCell ref="A121:A127"/>
    <mergeCell ref="B121:B127"/>
    <mergeCell ref="A107:A113"/>
    <mergeCell ref="B107:B113"/>
    <mergeCell ref="A100:A106"/>
    <mergeCell ref="B100:B106"/>
    <mergeCell ref="B43:B49"/>
    <mergeCell ref="A43:A49"/>
    <mergeCell ref="A36:A42"/>
    <mergeCell ref="B36:B42"/>
    <mergeCell ref="B22:B28"/>
    <mergeCell ref="A22:A28"/>
    <mergeCell ref="B8:B14"/>
    <mergeCell ref="A8:A14"/>
    <mergeCell ref="A15:A21"/>
    <mergeCell ref="B15:B21"/>
    <mergeCell ref="A29:A35"/>
    <mergeCell ref="B29:B35"/>
    <mergeCell ref="F1:H1"/>
    <mergeCell ref="D5:H5"/>
    <mergeCell ref="C5:C6"/>
    <mergeCell ref="A3:H3"/>
    <mergeCell ref="A5:A6"/>
    <mergeCell ref="B5:B6"/>
    <mergeCell ref="A86:A92"/>
    <mergeCell ref="B86:B92"/>
    <mergeCell ref="A93:A99"/>
    <mergeCell ref="B93:B99"/>
    <mergeCell ref="A114:A120"/>
    <mergeCell ref="B114:B120"/>
    <mergeCell ref="A50:A56"/>
    <mergeCell ref="B50:B56"/>
    <mergeCell ref="B57:B63"/>
    <mergeCell ref="A57:A63"/>
    <mergeCell ref="A85:H85"/>
    <mergeCell ref="A64:A70"/>
    <mergeCell ref="B64:B70"/>
    <mergeCell ref="A71:A77"/>
    <mergeCell ref="B71:B77"/>
    <mergeCell ref="A78:A84"/>
    <mergeCell ref="B78:B84"/>
    <mergeCell ref="B212:B218"/>
    <mergeCell ref="A184:A190"/>
    <mergeCell ref="B184:B190"/>
    <mergeCell ref="A135:A141"/>
    <mergeCell ref="B135:B141"/>
    <mergeCell ref="B198:B204"/>
    <mergeCell ref="A177:A183"/>
    <mergeCell ref="B177:B183"/>
    <mergeCell ref="A170:A176"/>
    <mergeCell ref="B170:B176"/>
    <mergeCell ref="A163:A169"/>
    <mergeCell ref="B163:B169"/>
    <mergeCell ref="A128:A134"/>
    <mergeCell ref="B128:B134"/>
    <mergeCell ref="B219:B225"/>
    <mergeCell ref="A198:A204"/>
    <mergeCell ref="A219:A225"/>
    <mergeCell ref="A142:A148"/>
    <mergeCell ref="B142:B148"/>
    <mergeCell ref="B149:B155"/>
    <mergeCell ref="B191:B197"/>
    <mergeCell ref="A149:A155"/>
    <mergeCell ref="A191:A197"/>
    <mergeCell ref="A156:A162"/>
    <mergeCell ref="B156:B162"/>
    <mergeCell ref="A205:A211"/>
    <mergeCell ref="B205:B211"/>
    <mergeCell ref="A212:A218"/>
  </mergeCells>
  <pageMargins left="0.23622047244094491" right="0.23622047244094491" top="0.35433070866141736" bottom="0.35433070866141736" header="0.11811023622047245" footer="0.11811023622047245"/>
  <pageSetup paperSize="9" scale="70" firstPageNumber="31" fitToHeight="0" orientation="portrait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10"/>
  <sheetViews>
    <sheetView view="pageLayout" topLeftCell="A4" zoomScaleNormal="70" workbookViewId="0">
      <selection activeCell="A5" sqref="A5:O10"/>
    </sheetView>
  </sheetViews>
  <sheetFormatPr defaultRowHeight="15" x14ac:dyDescent="0.25"/>
  <cols>
    <col min="1" max="1" width="4" style="1" customWidth="1"/>
    <col min="2" max="2" width="24.28515625" style="1" customWidth="1"/>
    <col min="3" max="3" width="11.140625" style="1" customWidth="1"/>
    <col min="4" max="4" width="8.7109375" style="1" customWidth="1"/>
    <col min="5" max="5" width="8.28515625" style="1" customWidth="1"/>
    <col min="6" max="6" width="8.85546875" style="1" customWidth="1"/>
    <col min="7" max="7" width="8.7109375" style="1" customWidth="1"/>
    <col min="8" max="8" width="8.42578125" style="1" customWidth="1"/>
    <col min="9" max="9" width="8.5703125" style="1" customWidth="1"/>
    <col min="10" max="10" width="8.28515625" style="1" customWidth="1"/>
    <col min="11" max="13" width="8.5703125" style="1" customWidth="1"/>
    <col min="14" max="14" width="8.42578125" style="1" customWidth="1"/>
    <col min="15" max="15" width="8.85546875" style="1" customWidth="1"/>
    <col min="16" max="16384" width="9.140625" style="1"/>
  </cols>
  <sheetData>
    <row r="1" spans="1:15" ht="90" customHeight="1" x14ac:dyDescent="0.25">
      <c r="A1" s="4"/>
      <c r="B1" s="4"/>
      <c r="C1" s="4"/>
      <c r="D1" s="4"/>
      <c r="E1" s="4"/>
      <c r="F1" s="4"/>
      <c r="G1" s="16"/>
      <c r="H1" s="16"/>
      <c r="I1" s="16"/>
      <c r="J1" s="16"/>
      <c r="K1" s="70" t="s">
        <v>296</v>
      </c>
      <c r="L1" s="87"/>
      <c r="M1" s="87"/>
      <c r="N1" s="87"/>
      <c r="O1" s="87"/>
    </row>
    <row r="2" spans="1:15" ht="15" customHeight="1" x14ac:dyDescent="0.25">
      <c r="A2" s="4"/>
      <c r="B2" s="4"/>
      <c r="C2" s="4"/>
      <c r="D2" s="4"/>
      <c r="E2" s="4"/>
      <c r="F2" s="4"/>
      <c r="G2" s="16"/>
      <c r="H2" s="16"/>
      <c r="I2" s="16"/>
      <c r="J2" s="16"/>
      <c r="K2" s="16"/>
      <c r="L2" s="16"/>
      <c r="M2" s="16"/>
      <c r="N2" s="4"/>
      <c r="O2" s="4"/>
    </row>
    <row r="3" spans="1:15" ht="62.25" customHeight="1" x14ac:dyDescent="0.25">
      <c r="A3" s="71" t="s">
        <v>256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87"/>
      <c r="O3" s="87"/>
    </row>
    <row r="4" spans="1:15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 customHeight="1" x14ac:dyDescent="0.25">
      <c r="A5" s="88" t="s">
        <v>99</v>
      </c>
      <c r="B5" s="73" t="s">
        <v>1</v>
      </c>
      <c r="C5" s="73" t="s">
        <v>3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70.5" customHeight="1" x14ac:dyDescent="0.25">
      <c r="A6" s="88"/>
      <c r="B6" s="73"/>
      <c r="C6" s="73" t="s">
        <v>2</v>
      </c>
      <c r="D6" s="73" t="s">
        <v>98</v>
      </c>
      <c r="E6" s="73"/>
      <c r="F6" s="73" t="s">
        <v>69</v>
      </c>
      <c r="G6" s="73"/>
      <c r="H6" s="73" t="s">
        <v>70</v>
      </c>
      <c r="I6" s="73"/>
      <c r="J6" s="73" t="s">
        <v>71</v>
      </c>
      <c r="K6" s="73"/>
      <c r="L6" s="73" t="s">
        <v>72</v>
      </c>
      <c r="M6" s="73"/>
      <c r="N6" s="73" t="s">
        <v>73</v>
      </c>
      <c r="O6" s="73"/>
    </row>
    <row r="7" spans="1:15" ht="85.5" customHeight="1" x14ac:dyDescent="0.25">
      <c r="A7" s="88"/>
      <c r="B7" s="73"/>
      <c r="C7" s="73"/>
      <c r="D7" s="12" t="s">
        <v>101</v>
      </c>
      <c r="E7" s="12" t="s">
        <v>102</v>
      </c>
      <c r="F7" s="12" t="s">
        <v>101</v>
      </c>
      <c r="G7" s="12" t="s">
        <v>102</v>
      </c>
      <c r="H7" s="12" t="s">
        <v>101</v>
      </c>
      <c r="I7" s="12" t="s">
        <v>102</v>
      </c>
      <c r="J7" s="12" t="s">
        <v>101</v>
      </c>
      <c r="K7" s="12" t="s">
        <v>102</v>
      </c>
      <c r="L7" s="12" t="s">
        <v>101</v>
      </c>
      <c r="M7" s="12" t="s">
        <v>102</v>
      </c>
      <c r="N7" s="12" t="s">
        <v>101</v>
      </c>
      <c r="O7" s="12" t="s">
        <v>102</v>
      </c>
    </row>
    <row r="8" spans="1:15" ht="15.75" x14ac:dyDescent="0.2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</row>
    <row r="9" spans="1:15" ht="37.5" customHeight="1" x14ac:dyDescent="0.25">
      <c r="A9" s="73" t="s">
        <v>103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94.5" customHeight="1" x14ac:dyDescent="0.25">
      <c r="A10" s="19" t="s">
        <v>5</v>
      </c>
      <c r="B10" s="18" t="s">
        <v>100</v>
      </c>
      <c r="C10" s="15" t="s">
        <v>64</v>
      </c>
      <c r="D10" s="15" t="s">
        <v>64</v>
      </c>
      <c r="E10" s="15" t="s">
        <v>64</v>
      </c>
      <c r="F10" s="15" t="s">
        <v>64</v>
      </c>
      <c r="G10" s="15" t="s">
        <v>64</v>
      </c>
      <c r="H10" s="15" t="s">
        <v>64</v>
      </c>
      <c r="I10" s="15" t="s">
        <v>64</v>
      </c>
      <c r="J10" s="15" t="s">
        <v>64</v>
      </c>
      <c r="K10" s="15" t="s">
        <v>64</v>
      </c>
      <c r="L10" s="15" t="s">
        <v>64</v>
      </c>
      <c r="M10" s="15" t="s">
        <v>64</v>
      </c>
      <c r="N10" s="15" t="s">
        <v>64</v>
      </c>
      <c r="O10" s="15" t="s">
        <v>64</v>
      </c>
    </row>
  </sheetData>
  <mergeCells count="13">
    <mergeCell ref="K1:O1"/>
    <mergeCell ref="N6:O6"/>
    <mergeCell ref="C5:O5"/>
    <mergeCell ref="A9:O9"/>
    <mergeCell ref="A3:O3"/>
    <mergeCell ref="A5:A7"/>
    <mergeCell ref="B5:B7"/>
    <mergeCell ref="C6:C7"/>
    <mergeCell ref="D6:E6"/>
    <mergeCell ref="F6:G6"/>
    <mergeCell ref="H6:I6"/>
    <mergeCell ref="J6:K6"/>
    <mergeCell ref="L6:M6"/>
  </mergeCells>
  <pageMargins left="0.82677165354330717" right="0.23622047244094491" top="0.43307086614173229" bottom="0.35433070866141736" header="0.11811023622047245" footer="0.11811023622047245"/>
  <pageSetup paperSize="9" scale="95" firstPageNumber="40" fitToHeight="0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view="pageLayout" topLeftCell="A4" zoomScaleNormal="70" workbookViewId="0">
      <selection activeCell="C5" sqref="C5:C7"/>
    </sheetView>
  </sheetViews>
  <sheetFormatPr defaultRowHeight="15" x14ac:dyDescent="0.25"/>
  <cols>
    <col min="1" max="1" width="6.5703125" style="1" customWidth="1"/>
    <col min="2" max="2" width="36.7109375" style="1" customWidth="1"/>
    <col min="3" max="3" width="17.7109375" style="1" customWidth="1"/>
    <col min="4" max="4" width="18.42578125" style="1" customWidth="1"/>
    <col min="5" max="5" width="21.140625" style="1" customWidth="1"/>
    <col min="6" max="6" width="19.140625" style="1" customWidth="1"/>
    <col min="7" max="7" width="22.570312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4"/>
      <c r="B1" s="4"/>
      <c r="C1" s="4"/>
      <c r="D1" s="4"/>
      <c r="E1" s="4"/>
      <c r="F1" s="70" t="s">
        <v>297</v>
      </c>
      <c r="G1" s="70"/>
    </row>
    <row r="2" spans="1:7" ht="13.5" customHeight="1" x14ac:dyDescent="0.25">
      <c r="A2" s="4"/>
      <c r="B2" s="4"/>
      <c r="C2" s="4"/>
      <c r="D2" s="4"/>
      <c r="E2" s="4"/>
      <c r="F2" s="4"/>
      <c r="G2" s="4"/>
    </row>
    <row r="3" spans="1:7" ht="60" customHeight="1" x14ac:dyDescent="0.25">
      <c r="A3" s="71" t="s">
        <v>257</v>
      </c>
      <c r="B3" s="71"/>
      <c r="C3" s="71"/>
      <c r="D3" s="71"/>
      <c r="E3" s="71"/>
      <c r="F3" s="71"/>
      <c r="G3" s="71"/>
    </row>
    <row r="4" spans="1:7" ht="14.25" customHeight="1" x14ac:dyDescent="0.25">
      <c r="A4" s="4"/>
      <c r="B4" s="4"/>
      <c r="C4" s="4"/>
      <c r="D4" s="4"/>
      <c r="E4" s="4"/>
      <c r="F4" s="4"/>
      <c r="G4" s="4"/>
    </row>
    <row r="5" spans="1:7" ht="15.75" customHeight="1" x14ac:dyDescent="0.25">
      <c r="A5" s="73" t="s">
        <v>0</v>
      </c>
      <c r="B5" s="73" t="s">
        <v>87</v>
      </c>
      <c r="C5" s="73" t="s">
        <v>104</v>
      </c>
      <c r="D5" s="73" t="s">
        <v>105</v>
      </c>
      <c r="E5" s="84" t="s">
        <v>106</v>
      </c>
      <c r="F5" s="84"/>
      <c r="G5" s="84"/>
    </row>
    <row r="6" spans="1:7" ht="66.75" customHeight="1" x14ac:dyDescent="0.25">
      <c r="A6" s="73"/>
      <c r="B6" s="89"/>
      <c r="C6" s="89"/>
      <c r="D6" s="89"/>
      <c r="E6" s="73" t="s">
        <v>107</v>
      </c>
      <c r="F6" s="73"/>
      <c r="G6" s="18" t="s">
        <v>108</v>
      </c>
    </row>
    <row r="7" spans="1:7" ht="63.75" customHeight="1" x14ac:dyDescent="0.25">
      <c r="A7" s="73"/>
      <c r="B7" s="89"/>
      <c r="C7" s="89"/>
      <c r="D7" s="89"/>
      <c r="E7" s="18" t="s">
        <v>109</v>
      </c>
      <c r="F7" s="18" t="s">
        <v>110</v>
      </c>
      <c r="G7" s="18"/>
    </row>
    <row r="8" spans="1:7" ht="15.75" x14ac:dyDescent="0.25">
      <c r="A8" s="18">
        <v>1</v>
      </c>
      <c r="B8" s="18">
        <v>2</v>
      </c>
      <c r="C8" s="18"/>
      <c r="D8" s="18">
        <v>3</v>
      </c>
      <c r="E8" s="13">
        <v>4</v>
      </c>
      <c r="F8" s="13">
        <v>5</v>
      </c>
      <c r="G8" s="13">
        <v>6</v>
      </c>
    </row>
    <row r="9" spans="1:7" ht="91.5" customHeight="1" x14ac:dyDescent="0.25">
      <c r="A9" s="20" t="s">
        <v>5</v>
      </c>
      <c r="B9" s="19" t="s">
        <v>100</v>
      </c>
      <c r="C9" s="19"/>
      <c r="D9" s="20" t="s">
        <v>64</v>
      </c>
      <c r="E9" s="20" t="s">
        <v>64</v>
      </c>
      <c r="F9" s="20" t="s">
        <v>64</v>
      </c>
      <c r="G9" s="20" t="s">
        <v>64</v>
      </c>
    </row>
    <row r="10" spans="1:7" ht="15" customHeight="1" x14ac:dyDescent="0.25">
      <c r="A10" s="10"/>
      <c r="B10" s="10"/>
      <c r="C10" s="10"/>
      <c r="D10" s="10"/>
      <c r="E10" s="10"/>
      <c r="F10" s="10"/>
      <c r="G10" s="10"/>
    </row>
  </sheetData>
  <mergeCells count="8">
    <mergeCell ref="F1:G1"/>
    <mergeCell ref="B5:B7"/>
    <mergeCell ref="A5:A7"/>
    <mergeCell ref="C5:C7"/>
    <mergeCell ref="D5:D7"/>
    <mergeCell ref="E5:G5"/>
    <mergeCell ref="E6:F6"/>
    <mergeCell ref="A3:G3"/>
  </mergeCells>
  <pageMargins left="0.82677165354330717" right="0.23622047244094491" top="0.74803149606299213" bottom="0.74803149606299213" header="0.31496062992125984" footer="0.31496062992125984"/>
  <pageSetup paperSize="9" scale="90" firstPageNumber="41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п.1</vt:lpstr>
      <vt:lpstr>п.2</vt:lpstr>
      <vt:lpstr>п.3</vt:lpstr>
      <vt:lpstr>п.4</vt:lpstr>
      <vt:lpstr>п.5</vt:lpstr>
      <vt:lpstr>п.6</vt:lpstr>
      <vt:lpstr>п.7</vt:lpstr>
      <vt:lpstr>п.8</vt:lpstr>
      <vt:lpstr>п.9</vt:lpstr>
      <vt:lpstr>п.11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2017-10-25T08:16:11Z</dcterms:modified>
</cp:coreProperties>
</file>