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832" tabRatio="599" activeTab="7"/>
  </bookViews>
  <sheets>
    <sheet name="пр2 по разд" sheetId="1" r:id="rId1"/>
    <sheet name="пр.3" sheetId="2" r:id="rId2"/>
    <sheet name="пр.4 вед.стр." sheetId="3" r:id="rId3"/>
    <sheet name="МП пр.5" sheetId="4" r:id="rId4"/>
    <sheet name="пр.6 ист." sheetId="5" r:id="rId5"/>
    <sheet name="Пр.7" sheetId="6" r:id="rId6"/>
    <sheet name="прил.8ПВЗ" sheetId="7" r:id="rId7"/>
    <sheet name="пр.9 ВД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3" hidden="1">'МП пр.5'!$A$5:$M$758</definedName>
    <definedName name="_xlnm._FilterDatabase" localSheetId="1" hidden="1">'пр.3'!$A$4:$J$880</definedName>
    <definedName name="_xlnm._FilterDatabase" localSheetId="2" hidden="1">'пр.4 вед.стр.'!$A$5:$Y$985</definedName>
    <definedName name="_xlnm.Print_Titles" localSheetId="2">'пр.4 вед.стр.'!$4:$4</definedName>
    <definedName name="_xlnm.Print_Area" localSheetId="3">'МП пр.5'!$A$1:$J$760</definedName>
    <definedName name="_xlnm.Print_Area" localSheetId="1">'пр.3'!$A$1:$I$881</definedName>
    <definedName name="_xlnm.Print_Area" localSheetId="2">'пр.4 вед.стр.'!$A$1:$J$984</definedName>
    <definedName name="_xlnm.Print_Area" localSheetId="4">'пр.6 ист.'!$A$1:$F$28</definedName>
    <definedName name="_xlnm.Print_Area" localSheetId="5">'Пр.7'!$A$1:$J$11</definedName>
    <definedName name="_xlnm.Print_Area" localSheetId="7">'пр.9 ВД'!$A$1:$D$11</definedName>
    <definedName name="_xlnm.Print_Area" localSheetId="0">'пр2 по разд'!$A$1:$G$46</definedName>
    <definedName name="_xlnm.Print_Area" localSheetId="6">'прил.8ПВЗ'!$A$1:$E$14</definedName>
  </definedNames>
  <calcPr calcMode="autoNoTable" fullCalcOnLoad="1"/>
</workbook>
</file>

<file path=xl/sharedStrings.xml><?xml version="1.0" encoding="utf-8"?>
<sst xmlns="http://schemas.openxmlformats.org/spreadsheetml/2006/main" count="10872" uniqueCount="696">
  <si>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</si>
  <si>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</si>
  <si>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</si>
  <si>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</si>
  <si>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</si>
  <si>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</si>
  <si>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</si>
  <si>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</si>
  <si>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</si>
  <si>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</si>
  <si>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</si>
  <si>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</si>
  <si>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</si>
  <si>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</si>
  <si>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</si>
  <si>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</si>
  <si>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</si>
  <si>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</si>
  <si>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</si>
  <si>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</si>
  <si>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</si>
  <si>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</si>
  <si>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</si>
  <si>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</si>
  <si>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</si>
  <si>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</si>
  <si>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</si>
  <si>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</si>
  <si>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</si>
  <si>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</si>
  <si>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</si>
  <si>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</si>
  <si>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</si>
  <si>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</si>
  <si>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</si>
  <si>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</si>
  <si>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</si>
  <si>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</si>
  <si>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</si>
  <si>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</si>
  <si>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</si>
  <si>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</si>
  <si>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</si>
  <si>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</si>
  <si>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</si>
  <si>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</si>
  <si>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</si>
  <si>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</si>
  <si>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</si>
  <si>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</si>
  <si>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</si>
  <si>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</si>
  <si>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</si>
  <si>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</si>
  <si>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</si>
  <si>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</si>
  <si>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</si>
  <si>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</si>
  <si>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</si>
  <si>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</si>
  <si>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</si>
  <si>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</si>
  <si>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</si>
  <si>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</si>
  <si>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</si>
  <si>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</si>
  <si>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</si>
  <si>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</si>
  <si>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</si>
  <si>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</si>
  <si>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</si>
  <si>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</si>
  <si>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</si>
  <si>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</si>
  <si>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</si>
  <si>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</si>
  <si>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</si>
  <si>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</si>
  <si>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</si>
  <si>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</si>
  <si>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</si>
  <si>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</si>
  <si>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</si>
  <si>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</si>
  <si>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</si>
  <si>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</si>
  <si>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</si>
  <si>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</si>
  <si>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</si>
  <si>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</si>
  <si>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</si>
  <si>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</si>
  <si>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</si>
  <si>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</si>
  <si>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</si>
  <si>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</si>
  <si>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</si>
  <si>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</si>
  <si>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</si>
  <si>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бюджетным учреждениям</t>
  </si>
  <si>
    <t>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</si>
  <si>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</si>
  <si>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</si>
  <si>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</si>
  <si>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</si>
  <si>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</si>
  <si>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</si>
  <si>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</si>
  <si>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</si>
  <si>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</si>
  <si>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</si>
  <si>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</si>
  <si>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</si>
  <si>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</si>
  <si>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</si>
  <si>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</si>
  <si>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</si>
  <si>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</si>
  <si>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</si>
  <si>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</si>
  <si>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</si>
  <si>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</si>
  <si>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</si>
  <si>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</si>
  <si>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</si>
  <si>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</si>
  <si>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</si>
  <si>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</si>
  <si>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</si>
  <si>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</si>
  <si>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</si>
  <si>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</si>
  <si>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</si>
  <si>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</si>
  <si>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</si>
  <si>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</si>
  <si>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</si>
  <si>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</si>
  <si>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</si>
  <si>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</si>
  <si>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</si>
  <si>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</si>
  <si>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</si>
  <si>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</si>
  <si>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</si>
  <si>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</si>
  <si>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</si>
  <si>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</si>
  <si>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</si>
  <si>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</si>
  <si>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</si>
  <si>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</si>
  <si>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</si>
  <si>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</si>
  <si>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</si>
  <si>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</si>
  <si>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</si>
  <si>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</si>
  <si>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</si>
  <si>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</si>
  <si>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</si>
  <si>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</si>
  <si>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</si>
  <si>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</si>
  <si>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</si>
  <si>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</si>
  <si>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</si>
  <si>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</si>
  <si>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</si>
  <si>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</si>
  <si>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</si>
  <si>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</si>
  <si>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</si>
  <si>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</si>
  <si>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</si>
  <si>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</si>
  <si>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</si>
  <si>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</si>
  <si>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</si>
  <si>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</si>
  <si>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</si>
  <si>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</si>
  <si>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</si>
  <si>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</si>
  <si>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</si>
  <si>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</si>
  <si>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</si>
  <si>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</si>
  <si>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</si>
  <si>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</si>
  <si>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</si>
  <si>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</si>
  <si>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</si>
  <si>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</si>
  <si>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</si>
  <si>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</si>
  <si>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</si>
  <si>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</si>
  <si>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</si>
  <si>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</si>
  <si>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</si>
  <si>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</si>
  <si>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</si>
  <si>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</si>
  <si>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</si>
  <si>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</si>
  <si>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</si>
  <si>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</si>
  <si>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</si>
  <si>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</si>
  <si>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</si>
  <si>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</si>
  <si>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</si>
  <si>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</si>
  <si>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</si>
  <si>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110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</si>
  <si>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</si>
  <si>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</si>
  <si>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</si>
  <si>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</si>
  <si>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</si>
  <si>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</si>
  <si>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</si>
  <si>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</si>
  <si>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</si>
  <si>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</si>
  <si>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</si>
  <si>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</si>
  <si>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</si>
  <si>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</si>
  <si>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</si>
  <si>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</si>
  <si>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</si>
  <si>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</si>
  <si>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</si>
  <si>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</si>
  <si>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</si>
  <si>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</si>
  <si>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</si>
  <si>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</si>
  <si>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</si>
  <si>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</si>
  <si>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</si>
  <si>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</si>
  <si>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</si>
  <si>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</si>
  <si>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</si>
  <si>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</si>
  <si>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</si>
  <si>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</si>
  <si>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</si>
  <si>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</si>
  <si>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</si>
  <si>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</si>
  <si>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</si>
  <si>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</si>
  <si>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</si>
  <si>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</si>
  <si>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</si>
  <si>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</si>
  <si>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</si>
  <si>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</si>
  <si>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</si>
  <si>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</si>
  <si>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</si>
  <si>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</si>
  <si>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</si>
  <si>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</si>
  <si>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</si>
  <si>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</si>
  <si>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</si>
  <si>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</si>
  <si>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</si>
  <si>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</si>
  <si>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</si>
  <si>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</si>
  <si>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</si>
  <si>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</si>
  <si>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</si>
  <si>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</si>
  <si>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</si>
  <si>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</si>
  <si>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</si>
  <si>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</si>
  <si>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</si>
  <si>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</si>
  <si>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</si>
  <si>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</si>
  <si>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</si>
  <si>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</si>
  <si>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</si>
  <si>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</si>
  <si>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</si>
  <si>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</si>
  <si>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</si>
  <si>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</si>
  <si>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</si>
  <si>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</si>
  <si>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</si>
  <si>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</si>
  <si>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</si>
  <si>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</si>
  <si>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</si>
  <si>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</si>
  <si>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</si>
  <si>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</si>
  <si>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</si>
  <si>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</si>
  <si>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</si>
  <si>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</si>
  <si>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</si>
  <si>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</si>
  <si>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</si>
  <si>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</si>
  <si>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</si>
  <si>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</si>
  <si>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</si>
  <si>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</si>
  <si>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</si>
  <si>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</si>
  <si>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</si>
  <si>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</si>
  <si>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</si>
  <si>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</si>
  <si>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</si>
  <si>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</si>
  <si>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Совершенствование содержания и технологий образования 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</si>
  <si>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</si>
  <si>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</si>
  <si>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</si>
  <si>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</si>
  <si>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</si>
  <si>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</si>
  <si>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</si>
  <si>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</si>
  <si>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</si>
  <si>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</si>
  <si>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</si>
  <si>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</si>
  <si>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</si>
  <si>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</si>
  <si>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</si>
  <si>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</si>
  <si>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</si>
  <si>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</si>
  <si>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</si>
  <si>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</si>
  <si>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Частичное возмещение недополученных доходов по оказанию жилищно- коммунальных услуг населению</t>
  </si>
  <si>
    <t>7Я 0 01 98710</t>
  </si>
  <si>
    <t>7Z 0 00 00000</t>
  </si>
  <si>
    <t>7Z 0 01 00000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</si>
  <si>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</si>
  <si>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</si>
  <si>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</si>
  <si>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</si>
  <si>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</si>
  <si>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</si>
  <si>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</si>
  <si>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</si>
  <si>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</si>
  <si>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</si>
  <si>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</si>
  <si>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</si>
  <si>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</si>
  <si>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</si>
  <si>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</si>
  <si>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</si>
  <si>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</si>
  <si>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</si>
  <si>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Организация транспортного обслуживания населения в границах Сусуманского городского округа</t>
  </si>
  <si>
    <t>Р5 0 00 00000</t>
  </si>
  <si>
    <t>тыс.рублей</t>
  </si>
  <si>
    <t xml:space="preserve">Общее образование  </t>
  </si>
  <si>
    <t>7Д 0 01 92210</t>
  </si>
  <si>
    <t>ОХРАНА ОКРУЖАЮЩЕЙ СРЕДЫ</t>
  </si>
  <si>
    <t>7N 0 00 00000</t>
  </si>
  <si>
    <t>7N 0 01 00000</t>
  </si>
  <si>
    <t>7W 0 00 00000</t>
  </si>
  <si>
    <t>7W 0 01 00000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</si>
  <si>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</si>
  <si>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</si>
  <si>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</si>
  <si>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Основное мероприятие "Снос ветхого, заброшенного жилья на территории Сусуманского городского округа"</t>
  </si>
  <si>
    <t>Сумма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</si>
  <si>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</si>
  <si>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</si>
  <si>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ЦСТ</t>
  </si>
  <si>
    <t>Вед.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</si>
  <si>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</si>
  <si>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</si>
  <si>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</si>
  <si>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</si>
  <si>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</si>
  <si>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</si>
  <si>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</si>
  <si>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</si>
  <si>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</si>
  <si>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</si>
  <si>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"Обеспечение жильем молодых семей  в Сусуманском городском округе  на 2018- 2020 годы"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</si>
  <si>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</si>
  <si>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</si>
  <si>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</si>
  <si>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</si>
  <si>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</si>
  <si>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</si>
  <si>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t>Муниципальная программа "Развитие торговли  на территории Сусуманского городского округа на 2018- 2020 годы"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</si>
  <si>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</si>
  <si>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</si>
  <si>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</si>
  <si>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</si>
  <si>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</si>
  <si>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</si>
  <si>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</si>
  <si>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</si>
  <si>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</si>
  <si>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</si>
  <si>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</si>
  <si>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</si>
  <si>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</si>
  <si>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</si>
  <si>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</si>
  <si>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</si>
  <si>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</si>
  <si>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</si>
  <si>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</si>
  <si>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</si>
  <si>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</si>
  <si>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</si>
  <si>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</si>
  <si>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</si>
  <si>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</si>
  <si>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</si>
  <si>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</si>
  <si>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</si>
  <si>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</si>
  <si>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</si>
  <si>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</si>
  <si>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Приобретение пешеходных ограждений</t>
  </si>
  <si>
    <t>7D 0 01 95420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</si>
  <si>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</si>
  <si>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</si>
  <si>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</si>
  <si>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</si>
  <si>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</si>
  <si>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</si>
  <si>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</si>
  <si>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</si>
  <si>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</si>
  <si>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</si>
  <si>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</si>
  <si>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</si>
  <si>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</si>
  <si>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</si>
  <si>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</si>
  <si>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</si>
  <si>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</si>
  <si>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</si>
  <si>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</si>
  <si>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</si>
  <si>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</si>
  <si>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</si>
  <si>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</si>
  <si>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Профилактика повторных преступлений лицами, освободившимися из мест лишения свободы</t>
  </si>
  <si>
    <t xml:space="preserve">7Т 0 06 95210 </t>
  </si>
  <si>
    <t>Основное мероприятие "Борьба с преступностью"</t>
  </si>
  <si>
    <t>7Т 0 06 00000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</si>
  <si>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</si>
  <si>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</si>
  <si>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</si>
  <si>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</si>
  <si>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</si>
  <si>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</si>
  <si>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</si>
  <si>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</si>
  <si>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</si>
  <si>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</si>
  <si>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</si>
  <si>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</si>
  <si>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</si>
  <si>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</si>
  <si>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</si>
  <si>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</si>
  <si>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</si>
  <si>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</si>
  <si>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</si>
  <si>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</si>
  <si>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</si>
  <si>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</si>
  <si>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</si>
  <si>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</si>
  <si>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</si>
  <si>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</si>
  <si>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</si>
  <si>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</si>
  <si>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</si>
  <si>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>Р5 0 00 08620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</si>
  <si>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</si>
  <si>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</si>
  <si>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</si>
  <si>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</si>
  <si>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</si>
  <si>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</si>
  <si>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</si>
  <si>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</si>
  <si>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</si>
  <si>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</si>
  <si>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</si>
  <si>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</si>
  <si>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</si>
  <si>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</si>
  <si>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</si>
  <si>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 xml:space="preserve"> Т1 0  00 00000</t>
  </si>
  <si>
    <t xml:space="preserve"> Т1 0  00 03180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</si>
  <si>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</si>
  <si>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</si>
  <si>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</si>
  <si>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</si>
  <si>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</si>
  <si>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</si>
  <si>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</si>
  <si>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</si>
  <si>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</si>
  <si>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</si>
  <si>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</si>
  <si>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</si>
  <si>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</si>
  <si>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</si>
  <si>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</si>
  <si>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</si>
  <si>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</si>
  <si>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</si>
  <si>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</si>
  <si>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</si>
  <si>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</si>
  <si>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</si>
  <si>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</si>
  <si>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</si>
  <si>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</si>
  <si>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</si>
  <si>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</si>
  <si>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</si>
  <si>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</si>
  <si>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</si>
  <si>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</si>
  <si>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</si>
  <si>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</si>
  <si>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</si>
  <si>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</si>
  <si>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</si>
  <si>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</si>
  <si>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</si>
  <si>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</si>
  <si>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</si>
  <si>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</si>
  <si>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</si>
  <si>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</si>
  <si>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</si>
  <si>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</si>
  <si>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</si>
  <si>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</si>
  <si>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</si>
  <si>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</si>
  <si>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</si>
  <si>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</si>
  <si>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</si>
  <si>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</si>
  <si>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</si>
  <si>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</si>
  <si>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</si>
  <si>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</si>
  <si>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</si>
  <si>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</si>
  <si>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</si>
  <si>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</si>
  <si>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</si>
  <si>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</si>
  <si>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</si>
  <si>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</si>
  <si>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</si>
  <si>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</si>
  <si>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</si>
  <si>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</si>
  <si>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</si>
  <si>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</si>
  <si>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</si>
  <si>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</si>
  <si>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</si>
  <si>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</si>
  <si>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</si>
  <si>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</si>
  <si>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</si>
  <si>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</si>
  <si>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</si>
  <si>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</si>
  <si>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</si>
  <si>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</si>
  <si>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</si>
  <si>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</si>
  <si>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</si>
  <si>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</si>
  <si>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</si>
  <si>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</si>
  <si>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</si>
  <si>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</si>
  <si>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</si>
  <si>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</si>
  <si>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</si>
  <si>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</si>
  <si>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</si>
  <si>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</si>
  <si>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</si>
  <si>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</si>
  <si>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</si>
  <si>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</si>
  <si>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</si>
  <si>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</si>
  <si>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</si>
  <si>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27,6</t>
  </si>
  <si>
    <t>Предоставление льготы по оплате жилищно- коммунальных услуг</t>
  </si>
  <si>
    <t>7В 0 02 91410</t>
  </si>
  <si>
    <t>89,6</t>
  </si>
  <si>
    <t>Основное мероприятие:"Реализация мероприятий по оказанию адресной помощи гражданам, попавшим в сложную жизненную ситуацию"</t>
  </si>
  <si>
    <t xml:space="preserve">7Т 0 08 00000 </t>
  </si>
  <si>
    <t>Оказание материальной помощи гражданам, попавшим в сложную жизненную ситуацию, гражданам из малоимущих, неполных семей</t>
  </si>
  <si>
    <t>7Т 0 08 95220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</si>
  <si>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</si>
  <si>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</si>
  <si>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</si>
  <si>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Приобретение школьных автобусов</t>
  </si>
  <si>
    <t>7Р 0 02 S3150</t>
  </si>
  <si>
    <t>М3 0 00 00550</t>
  </si>
  <si>
    <t>Обслуживание государственного внутреннего  (муниципального) долга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</si>
  <si>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</si>
  <si>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</si>
  <si>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t>
  </si>
  <si>
    <t>Иные закупки товаров, работ и услуг для обеспечения государственных (муниципальных )нужд</t>
  </si>
  <si>
    <t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t>
  </si>
  <si>
    <t>Основное мероприятие "Сохранение культурного наследия и развитие творческого потенциала"</t>
  </si>
  <si>
    <t>Обслуживание государственного (муниципального) долга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</si>
  <si>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</si>
  <si>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</si>
  <si>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М3 0 00 00560</t>
  </si>
  <si>
    <t>Приобретение школьных автобусов за чсет средств местного бюджета</t>
  </si>
  <si>
    <t>7Р 0 02 73150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</si>
  <si>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</si>
  <si>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>7К 0 01 R5550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</si>
  <si>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</si>
  <si>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</si>
  <si>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</si>
  <si>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7Р 0 05 16090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</si>
  <si>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</si>
  <si>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t>
  </si>
  <si>
    <t>7Р 0 02 S3С20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</si>
  <si>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</si>
  <si>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7Р 0 05 S6090</t>
  </si>
  <si>
    <t xml:space="preserve">Финансовая поддержка субъектов малого и среднего предпринимательства </t>
  </si>
  <si>
    <t xml:space="preserve">7И 0 01 93360 </t>
  </si>
  <si>
    <t xml:space="preserve">Социальная выплата на приобретение (строительство) жилья молодым семьям </t>
  </si>
  <si>
    <t xml:space="preserve">7Ж 0 01 94970 </t>
  </si>
  <si>
    <t>7Z 0 01 92010</t>
  </si>
  <si>
    <t>Мероприятия по благоустройству территории Сусуманского городского округа</t>
  </si>
  <si>
    <t xml:space="preserve">Снос ветхого, заброшенного жилья, в том числе вдоль автомобильных дорог, расположенных на территории  Сусуманского городского округа </t>
  </si>
  <si>
    <t>7W 0 01 93520</t>
  </si>
  <si>
    <t>7U 0 01 93880</t>
  </si>
  <si>
    <t xml:space="preserve">Приобретение и монтаж общедомовых приборов учета  энергетических ресурсов </t>
  </si>
  <si>
    <t>7N 0 01  92110</t>
  </si>
  <si>
    <t xml:space="preserve">Подготовка коммунальной инфраструктуры населенных пунктов к отопительным периодам </t>
  </si>
  <si>
    <t>Выплата доплаты к пенсии</t>
  </si>
  <si>
    <t>Р5 0 00 08621</t>
  </si>
  <si>
    <t>Социальная политика</t>
  </si>
  <si>
    <t xml:space="preserve">Пенсионное обеспечение </t>
  </si>
  <si>
    <t>Исполнено</t>
  </si>
  <si>
    <t>Отклонение</t>
  </si>
  <si>
    <t>% исполне-ния</t>
  </si>
  <si>
    <t>Исполнение муниципальных программ по бюджету муниципального образования "Сусуманский городской округ"  за 1 квартал 2019 года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</si>
  <si>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1 квартал 2019 года</t>
  </si>
  <si>
    <t>Утверждено</t>
  </si>
  <si>
    <t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1 квартал 2018 года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</si>
  <si>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1 квартал 2019 года</t>
  </si>
  <si>
    <t xml:space="preserve">      Исполнение муниципального внутреннего долга муниципального образования "Сусуманский городской округ" за 1 квартал 2019 года</t>
  </si>
  <si>
    <t>Внутренние заимствования (привлечение/погашение)</t>
  </si>
  <si>
    <t>получение кредитов</t>
  </si>
  <si>
    <t>погашение кредитов</t>
  </si>
  <si>
    <t xml:space="preserve">        Исполнение муниципального внутреннего долга муниципального образования "Сусуманский городской округ" за 1 квартал 2019 года</t>
  </si>
  <si>
    <t>Структура муницип. долга на 01.01.2019 г.</t>
  </si>
  <si>
    <t>Исполнение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</si>
  <si>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</si>
  <si>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</si>
  <si>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</si>
  <si>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</si>
  <si>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</si>
  <si>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Структура муницип. долга на 01.04.2019 г.</t>
  </si>
  <si>
    <t xml:space="preserve">       Исполнение по источникам внутреннего финансирования дефицита бюджета муниципального образования "Сусуманский  городской округ" за 1 квартал 2019 года</t>
  </si>
  <si>
    <t>Исполнение судебных актов</t>
  </si>
  <si>
    <t>Прочие мероприятия по благоустройству</t>
  </si>
  <si>
    <t>К2 0 00 08640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</si>
</sst>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  <numFmt numFmtId="185" formatCode="[$-FC19]d\ mmmm\ yyyy\ &quot;г.&quot;"/>
  </numFmts>
  <fonts count="7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10"/>
      <color indexed="17"/>
      <name val="Times New Roman"/>
      <family val="1"/>
    </font>
    <font>
      <b/>
      <sz val="8"/>
      <color indexed="8"/>
      <name val="Times New Roman"/>
      <family val="1"/>
    </font>
    <font>
      <sz val="8"/>
      <color indexed="62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3" tint="0.39998000860214233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>
      <alignment horizontal="left" vertical="top" wrapText="1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65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6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77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wrapText="1"/>
    </xf>
    <xf numFmtId="0" fontId="73" fillId="0" borderId="0" xfId="0" applyFont="1" applyAlignment="1">
      <alignment/>
    </xf>
    <xf numFmtId="49" fontId="72" fillId="0" borderId="11" xfId="0" applyNumberFormat="1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justify" wrapText="1"/>
    </xf>
    <xf numFmtId="49" fontId="7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wrapText="1"/>
    </xf>
    <xf numFmtId="49" fontId="69" fillId="0" borderId="11" xfId="0" applyNumberFormat="1" applyFont="1" applyFill="1" applyBorder="1" applyAlignment="1">
      <alignment horizontal="center" vertical="center"/>
    </xf>
    <xf numFmtId="172" fontId="69" fillId="0" borderId="11" xfId="0" applyNumberFormat="1" applyFont="1" applyFill="1" applyBorder="1" applyAlignment="1">
      <alignment horizontal="center" vertical="center"/>
    </xf>
    <xf numFmtId="49" fontId="74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wrapText="1"/>
    </xf>
    <xf numFmtId="0" fontId="6" fillId="7" borderId="11" xfId="0" applyFont="1" applyFill="1" applyBorder="1" applyAlignment="1">
      <alignment horizontal="left" wrapText="1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/>
    </xf>
    <xf numFmtId="172" fontId="6" fillId="7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wrapText="1"/>
    </xf>
    <xf numFmtId="49" fontId="6" fillId="7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wrapText="1"/>
    </xf>
    <xf numFmtId="172" fontId="69" fillId="0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top" wrapText="1"/>
    </xf>
    <xf numFmtId="49" fontId="69" fillId="0" borderId="11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center" vertical="center"/>
    </xf>
    <xf numFmtId="172" fontId="74" fillId="34" borderId="1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14" fillId="0" borderId="11" xfId="0" applyFont="1" applyBorder="1" applyAlignment="1">
      <alignment/>
    </xf>
    <xf numFmtId="0" fontId="72" fillId="0" borderId="11" xfId="0" applyFont="1" applyFill="1" applyBorder="1" applyAlignment="1">
      <alignment vertical="center" wrapText="1"/>
    </xf>
    <xf numFmtId="2" fontId="6" fillId="7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9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9" fillId="0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/>
    </xf>
    <xf numFmtId="2" fontId="65" fillId="0" borderId="11" xfId="0" applyNumberFormat="1" applyFont="1" applyFill="1" applyBorder="1" applyAlignment="1">
      <alignment horizontal="center" vertical="center"/>
    </xf>
    <xf numFmtId="2" fontId="65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7" fillId="0" borderId="11" xfId="0" applyNumberFormat="1" applyFont="1" applyFill="1" applyBorder="1" applyAlignment="1">
      <alignment horizontal="center" vertical="center"/>
    </xf>
    <xf numFmtId="2" fontId="74" fillId="0" borderId="11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/>
    </xf>
    <xf numFmtId="2" fontId="69" fillId="0" borderId="11" xfId="0" applyNumberFormat="1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wrapText="1"/>
    </xf>
    <xf numFmtId="0" fontId="6" fillId="0" borderId="1" xfId="33" applyNumberFormat="1" applyFont="1" applyFill="1" applyProtection="1">
      <alignment horizontal="left" vertical="top" wrapText="1"/>
      <protection/>
    </xf>
    <xf numFmtId="0" fontId="69" fillId="0" borderId="1" xfId="33" applyNumberFormat="1" applyFont="1" applyFill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177" fontId="65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 horizontal="left"/>
    </xf>
    <xf numFmtId="49" fontId="7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wrapText="1"/>
    </xf>
    <xf numFmtId="2" fontId="6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vertical="center" wrapText="1"/>
    </xf>
    <xf numFmtId="0" fontId="69" fillId="34" borderId="12" xfId="0" applyNumberFormat="1" applyFont="1" applyFill="1" applyBorder="1" applyAlignment="1" applyProtection="1">
      <alignment wrapText="1"/>
      <protection locked="0"/>
    </xf>
    <xf numFmtId="2" fontId="6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9" fillId="0" borderId="11" xfId="0" applyNumberFormat="1" applyFont="1" applyFill="1" applyBorder="1" applyAlignment="1" applyProtection="1">
      <alignment horizontal="center" vertical="center"/>
      <protection locked="0"/>
    </xf>
    <xf numFmtId="2" fontId="69" fillId="34" borderId="11" xfId="0" applyNumberFormat="1" applyFont="1" applyFill="1" applyBorder="1" applyAlignment="1" applyProtection="1">
      <alignment horizontal="center" vertical="center"/>
      <protection locked="0"/>
    </xf>
    <xf numFmtId="49" fontId="69" fillId="34" borderId="12" xfId="0" applyNumberFormat="1" applyFont="1" applyFill="1" applyBorder="1" applyAlignment="1" applyProtection="1">
      <alignment wrapText="1"/>
      <protection locked="0"/>
    </xf>
    <xf numFmtId="49" fontId="69" fillId="0" borderId="11" xfId="0" applyNumberFormat="1" applyFont="1" applyFill="1" applyBorder="1" applyAlignment="1" applyProtection="1">
      <alignment wrapText="1"/>
      <protection locked="0"/>
    </xf>
    <xf numFmtId="49" fontId="6" fillId="7" borderId="11" xfId="0" applyNumberFormat="1" applyFont="1" applyFill="1" applyBorder="1" applyAlignment="1" applyProtection="1">
      <alignment horizontal="left" wrapText="1"/>
      <protection locked="0"/>
    </xf>
    <xf numFmtId="2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7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left" wrapText="1"/>
      <protection locked="0"/>
    </xf>
    <xf numFmtId="172" fontId="0" fillId="0" borderId="0" xfId="0" applyNumberFormat="1" applyFont="1" applyAlignment="1">
      <alignment/>
    </xf>
    <xf numFmtId="0" fontId="12" fillId="7" borderId="11" xfId="0" applyFont="1" applyFill="1" applyBorder="1" applyAlignment="1">
      <alignment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 wrapText="1"/>
    </xf>
    <xf numFmtId="49" fontId="12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horizontal="center" vertical="center" wrapText="1"/>
    </xf>
    <xf numFmtId="49" fontId="13" fillId="7" borderId="11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wrapText="1"/>
    </xf>
    <xf numFmtId="49" fontId="13" fillId="7" borderId="11" xfId="0" applyNumberFormat="1" applyFont="1" applyFill="1" applyBorder="1" applyAlignment="1">
      <alignment horizontal="center"/>
    </xf>
    <xf numFmtId="49" fontId="72" fillId="0" borderId="11" xfId="0" applyNumberFormat="1" applyFont="1" applyFill="1" applyBorder="1" applyAlignment="1" applyProtection="1">
      <alignment wrapText="1"/>
      <protection locked="0"/>
    </xf>
    <xf numFmtId="2" fontId="71" fillId="0" borderId="11" xfId="0" applyNumberFormat="1" applyFont="1" applyFill="1" applyBorder="1" applyAlignment="1" applyProtection="1">
      <alignment horizontal="center" vertical="center"/>
      <protection locked="0"/>
    </xf>
    <xf numFmtId="2" fontId="7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vertical="top" wrapText="1"/>
    </xf>
    <xf numFmtId="172" fontId="6" fillId="0" borderId="0" xfId="0" applyNumberFormat="1" applyFont="1" applyFill="1" applyAlignment="1">
      <alignment/>
    </xf>
    <xf numFmtId="49" fontId="69" fillId="0" borderId="11" xfId="0" applyNumberFormat="1" applyFont="1" applyFill="1" applyBorder="1" applyAlignment="1">
      <alignment wrapText="1"/>
    </xf>
    <xf numFmtId="172" fontId="6" fillId="7" borderId="11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1" fontId="6" fillId="0" borderId="1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75" fillId="34" borderId="11" xfId="0" applyFont="1" applyFill="1" applyBorder="1" applyAlignment="1">
      <alignment wrapText="1"/>
    </xf>
    <xf numFmtId="0" fontId="75" fillId="34" borderId="11" xfId="0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left" wrapText="1"/>
    </xf>
    <xf numFmtId="0" fontId="70" fillId="34" borderId="11" xfId="0" applyFont="1" applyFill="1" applyBorder="1" applyAlignment="1">
      <alignment horizontal="center" vertical="center" wrapText="1"/>
    </xf>
    <xf numFmtId="49" fontId="70" fillId="34" borderId="11" xfId="0" applyNumberFormat="1" applyFont="1" applyFill="1" applyBorder="1" applyAlignment="1">
      <alignment horizontal="center" vertical="center" wrapText="1"/>
    </xf>
    <xf numFmtId="49" fontId="70" fillId="34" borderId="11" xfId="0" applyNumberFormat="1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 applyProtection="1">
      <alignment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/>
      <protection locked="0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72" fillId="0" borderId="11" xfId="0" applyFont="1" applyFill="1" applyBorder="1" applyAlignment="1">
      <alignment vertical="top" wrapText="1"/>
    </xf>
    <xf numFmtId="0" fontId="71" fillId="0" borderId="11" xfId="0" applyFont="1" applyFill="1" applyBorder="1" applyAlignment="1">
      <alignment vertical="top" wrapText="1"/>
    </xf>
    <xf numFmtId="0" fontId="72" fillId="34" borderId="12" xfId="0" applyNumberFormat="1" applyFont="1" applyFill="1" applyBorder="1" applyAlignment="1" applyProtection="1">
      <alignment wrapText="1"/>
      <protection locked="0"/>
    </xf>
    <xf numFmtId="0" fontId="12" fillId="34" borderId="11" xfId="0" applyFont="1" applyFill="1" applyBorder="1" applyAlignment="1">
      <alignment horizontal="left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top" wrapText="1"/>
    </xf>
    <xf numFmtId="172" fontId="69" fillId="34" borderId="11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 wrapText="1"/>
    </xf>
    <xf numFmtId="2" fontId="69" fillId="34" borderId="11" xfId="0" applyNumberFormat="1" applyFont="1" applyFill="1" applyBorder="1" applyAlignment="1">
      <alignment horizontal="center" vertical="center"/>
    </xf>
    <xf numFmtId="49" fontId="69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top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172" fontId="12" fillId="34" borderId="11" xfId="0" applyNumberFormat="1" applyFont="1" applyFill="1" applyBorder="1" applyAlignment="1">
      <alignment horizontal="center" vertical="center"/>
    </xf>
    <xf numFmtId="172" fontId="13" fillId="34" borderId="11" xfId="0" applyNumberFormat="1" applyFont="1" applyFill="1" applyBorder="1" applyAlignment="1">
      <alignment horizontal="center" vertical="center"/>
    </xf>
    <xf numFmtId="172" fontId="75" fillId="34" borderId="11" xfId="0" applyNumberFormat="1" applyFont="1" applyFill="1" applyBorder="1" applyAlignment="1">
      <alignment horizontal="center" vertical="center"/>
    </xf>
    <xf numFmtId="172" fontId="70" fillId="34" borderId="11" xfId="0" applyNumberFormat="1" applyFont="1" applyFill="1" applyBorder="1" applyAlignment="1">
      <alignment horizontal="center" vertical="center"/>
    </xf>
    <xf numFmtId="172" fontId="70" fillId="34" borderId="11" xfId="0" applyNumberFormat="1" applyFont="1" applyFill="1" applyBorder="1" applyAlignment="1">
      <alignment horizontal="center" vertical="center" wrapText="1"/>
    </xf>
    <xf numFmtId="172" fontId="72" fillId="34" borderId="11" xfId="0" applyNumberFormat="1" applyFont="1" applyFill="1" applyBorder="1" applyAlignment="1">
      <alignment horizontal="center" vertical="center"/>
    </xf>
    <xf numFmtId="172" fontId="71" fillId="34" borderId="11" xfId="0" applyNumberFormat="1" applyFont="1" applyFill="1" applyBorder="1" applyAlignment="1">
      <alignment horizontal="center" vertical="center"/>
    </xf>
    <xf numFmtId="177" fontId="72" fillId="34" borderId="11" xfId="0" applyNumberFormat="1" applyFont="1" applyFill="1" applyBorder="1" applyAlignment="1">
      <alignment horizontal="center" vertical="center"/>
    </xf>
    <xf numFmtId="177" fontId="71" fillId="34" borderId="11" xfId="0" applyNumberFormat="1" applyFont="1" applyFill="1" applyBorder="1" applyAlignment="1">
      <alignment horizontal="center" vertical="center"/>
    </xf>
    <xf numFmtId="172" fontId="76" fillId="34" borderId="11" xfId="0" applyNumberFormat="1" applyFont="1" applyFill="1" applyBorder="1" applyAlignment="1">
      <alignment horizontal="center" vertical="center"/>
    </xf>
    <xf numFmtId="172" fontId="12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9" fontId="12" fillId="34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wrapText="1"/>
    </xf>
    <xf numFmtId="2" fontId="7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4" fillId="0" borderId="11" xfId="0" applyNumberFormat="1" applyFont="1" applyFill="1" applyBorder="1" applyAlignment="1" applyProtection="1">
      <alignment horizontal="center" vertical="center"/>
      <protection locked="0"/>
    </xf>
    <xf numFmtId="49" fontId="74" fillId="34" borderId="11" xfId="0" applyNumberFormat="1" applyFont="1" applyFill="1" applyBorder="1" applyAlignment="1">
      <alignment horizontal="center" vertical="center"/>
    </xf>
    <xf numFmtId="49" fontId="74" fillId="34" borderId="12" xfId="0" applyNumberFormat="1" applyFont="1" applyFill="1" applyBorder="1" applyAlignment="1" applyProtection="1">
      <alignment wrapText="1"/>
      <protection locked="0"/>
    </xf>
    <xf numFmtId="49" fontId="74" fillId="0" borderId="11" xfId="0" applyNumberFormat="1" applyFont="1" applyFill="1" applyBorder="1" applyAlignment="1">
      <alignment wrapText="1"/>
    </xf>
    <xf numFmtId="49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wrapText="1"/>
    </xf>
    <xf numFmtId="49" fontId="75" fillId="0" borderId="11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wrapText="1"/>
    </xf>
    <xf numFmtId="49" fontId="7" fillId="34" borderId="11" xfId="0" applyNumberFormat="1" applyFont="1" applyFill="1" applyBorder="1" applyAlignment="1">
      <alignment horizontal="center" vertical="center"/>
    </xf>
    <xf numFmtId="0" fontId="6" fillId="34" borderId="1" xfId="33" applyNumberFormat="1" applyFont="1" applyFill="1" applyProtection="1">
      <alignment horizontal="left" vertical="top" wrapText="1"/>
      <protection/>
    </xf>
    <xf numFmtId="0" fontId="69" fillId="34" borderId="11" xfId="0" applyFont="1" applyFill="1" applyBorder="1" applyAlignment="1">
      <alignment wrapText="1"/>
    </xf>
    <xf numFmtId="2" fontId="74" fillId="3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1" fontId="69" fillId="0" borderId="11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69" fillId="34" borderId="11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wrapText="1"/>
    </xf>
    <xf numFmtId="49" fontId="78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3" fillId="0" borderId="13" xfId="0" applyFont="1" applyFill="1" applyBorder="1" applyAlignment="1">
      <alignment vertical="center" wrapText="1"/>
    </xf>
    <xf numFmtId="177" fontId="6" fillId="4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7" borderId="11" xfId="0" applyNumberFormat="1" applyFont="1" applyFill="1" applyBorder="1" applyAlignment="1">
      <alignment vertical="center"/>
    </xf>
    <xf numFmtId="0" fontId="6" fillId="7" borderId="0" xfId="0" applyFont="1" applyFill="1" applyAlignment="1">
      <alignment/>
    </xf>
    <xf numFmtId="49" fontId="65" fillId="4" borderId="0" xfId="0" applyNumberFormat="1" applyFont="1" applyFill="1" applyAlignment="1">
      <alignment horizontal="left"/>
    </xf>
    <xf numFmtId="177" fontId="65" fillId="4" borderId="0" xfId="0" applyNumberFormat="1" applyFont="1" applyFill="1" applyAlignment="1">
      <alignment/>
    </xf>
    <xf numFmtId="0" fontId="65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12" fillId="0" borderId="0" xfId="0" applyFont="1" applyAlignment="1">
      <alignment/>
    </xf>
    <xf numFmtId="177" fontId="1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177" fontId="12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177" fontId="10" fillId="0" borderId="11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72" fontId="14" fillId="0" borderId="11" xfId="0" applyNumberFormat="1" applyFont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vertical="top" wrapText="1"/>
    </xf>
    <xf numFmtId="172" fontId="10" fillId="0" borderId="14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 vertical="top" wrapText="1"/>
    </xf>
    <xf numFmtId="172" fontId="10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172" fontId="1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172" fontId="12" fillId="7" borderId="1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177" fontId="12" fillId="0" borderId="11" xfId="0" applyNumberFormat="1" applyFont="1" applyFill="1" applyBorder="1" applyAlignment="1">
      <alignment vertical="center" wrapText="1"/>
    </xf>
    <xf numFmtId="0" fontId="12" fillId="34" borderId="0" xfId="0" applyFont="1" applyFill="1" applyAlignment="1">
      <alignment horizontal="center" vertical="center"/>
    </xf>
    <xf numFmtId="177" fontId="13" fillId="7" borderId="11" xfId="0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172" fontId="0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172" fontId="0" fillId="34" borderId="0" xfId="0" applyNumberFormat="1" applyFill="1" applyAlignment="1">
      <alignment vertical="center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2" fontId="9" fillId="0" borderId="11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77" fontId="7" fillId="4" borderId="11" xfId="0" applyNumberFormat="1" applyFont="1" applyFill="1" applyBorder="1" applyAlignment="1">
      <alignment horizontal="center" vertical="center"/>
    </xf>
    <xf numFmtId="177" fontId="7" fillId="34" borderId="11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177" fontId="6" fillId="7" borderId="11" xfId="0" applyNumberFormat="1" applyFont="1" applyFill="1" applyBorder="1" applyAlignment="1">
      <alignment horizontal="center" vertical="center"/>
    </xf>
    <xf numFmtId="177" fontId="7" fillId="34" borderId="11" xfId="0" applyNumberFormat="1" applyFont="1" applyFill="1" applyBorder="1" applyAlignment="1">
      <alignment horizontal="center" vertical="center" wrapText="1"/>
    </xf>
    <xf numFmtId="177" fontId="6" fillId="34" borderId="11" xfId="0" applyNumberFormat="1" applyFont="1" applyFill="1" applyBorder="1" applyAlignment="1">
      <alignment horizontal="center" vertical="center" wrapText="1"/>
    </xf>
    <xf numFmtId="177" fontId="69" fillId="3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/>
    </xf>
    <xf numFmtId="177" fontId="6" fillId="35" borderId="11" xfId="0" applyNumberFormat="1" applyFont="1" applyFill="1" applyBorder="1" applyAlignment="1">
      <alignment horizontal="center" vertical="center"/>
    </xf>
    <xf numFmtId="177" fontId="74" fillId="34" borderId="11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/>
    </xf>
    <xf numFmtId="177" fontId="14" fillId="34" borderId="11" xfId="0" applyNumberFormat="1" applyFont="1" applyFill="1" applyBorder="1" applyAlignment="1">
      <alignment/>
    </xf>
    <xf numFmtId="177" fontId="6" fillId="34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justify"/>
    </xf>
    <xf numFmtId="0" fontId="6" fillId="0" borderId="0" xfId="0" applyFont="1" applyFill="1" applyBorder="1" applyAlignment="1">
      <alignment horizontal="left" vertical="top" wrapText="1" shrinkToFit="1"/>
    </xf>
    <xf numFmtId="0" fontId="6" fillId="36" borderId="0" xfId="0" applyFont="1" applyFill="1" applyBorder="1" applyAlignment="1">
      <alignment horizontal="left" vertical="top" wrapText="1" shrinkToFit="1"/>
    </xf>
    <xf numFmtId="0" fontId="6" fillId="37" borderId="0" xfId="0" applyFont="1" applyFill="1" applyBorder="1" applyAlignment="1">
      <alignment horizontal="center" vertical="center" wrapText="1" shrinkToFit="1"/>
    </xf>
    <xf numFmtId="0" fontId="6" fillId="38" borderId="0" xfId="0" applyFont="1" applyFill="1" applyBorder="1" applyAlignment="1">
      <alignment horizontal="center" vertical="center" wrapText="1" shrinkToFit="1"/>
    </xf>
    <xf numFmtId="0" fontId="6" fillId="39" borderId="0" xfId="0" applyFont="1" applyFill="1" applyBorder="1" applyAlignment="1">
      <alignment horizontal="left" vertical="top" wrapText="1" shrinkToFit="1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 vertical="top" wrapText="1" shrinkToFit="1"/>
    </xf>
    <xf numFmtId="0" fontId="65" fillId="39" borderId="0" xfId="0" applyFont="1" applyFill="1" applyBorder="1" applyAlignment="1">
      <alignment horizontal="left" vertical="top" wrapText="1" shrinkToFit="1"/>
    </xf>
    <xf numFmtId="0" fontId="65" fillId="37" borderId="0" xfId="0" applyFont="1" applyFill="1" applyBorder="1" applyAlignment="1">
      <alignment horizontal="center" vertical="center" wrapText="1" shrinkToFit="1"/>
    </xf>
    <xf numFmtId="0" fontId="65" fillId="38" borderId="0" xfId="0" applyFont="1" applyFill="1" applyBorder="1" applyAlignment="1">
      <alignment horizontal="center" vertical="center" wrapText="1" shrinkToFit="1"/>
    </xf>
    <xf numFmtId="0" fontId="65" fillId="36" borderId="0" xfId="0" applyFont="1" applyFill="1" applyBorder="1" applyAlignment="1">
      <alignment horizontal="left" vertical="top" wrapText="1" shrinkToFit="1"/>
    </xf>
    <xf numFmtId="172" fontId="7" fillId="0" borderId="11" xfId="0" applyNumberFormat="1" applyFont="1" applyFill="1" applyBorder="1" applyAlignment="1">
      <alignment horizontal="center"/>
    </xf>
    <xf numFmtId="177" fontId="13" fillId="0" borderId="13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77" fontId="6" fillId="4" borderId="13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 vertical="top" wrapText="1" shrinkToFit="1"/>
    </xf>
    <xf numFmtId="0" fontId="6" fillId="38" borderId="0" xfId="0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63;&#1077;&#1088;&#1085;&#1077;&#1075;&#1072;\&#1057;&#1101;&#1076;&#1080;\Documents\&#1041;&#1102;&#1076;&#1078;&#1077;&#1090;&#1099;\&#1041;&#1102;&#1076;&#1078;&#1077;&#1090;%20&#1085;&#1072;%202018%20&#1075;\&#1048;&#1079;&#1084;.&#1073;&#1102;&#1076;.&#1074;%20&#1085;&#1086;&#1103;&#1073;&#1088;&#1077;_2018\&#1087;&#1088;&#1080;&#1083;.2,3,4,5,6,7,8%20&#1080;%20&#1089;&#1088;&#1072;&#1074;.&#1090;&#1072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5,6,7,8,9,10,11,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3;&#1086;&#1076;&#1099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82;&#1074;&#1072;&#1088;&#1090;&#1072;&#1083;%20&#1044;&#1054;&#1061;&#1054;&#1044;&#1067;\&#1044;&#1086;&#1093;&#1086;&#1076;&#1099;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4">
        <row r="64">
          <cell r="E64" t="str">
            <v>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3">
        <row r="449">
          <cell r="E449" t="str">
            <v>7Р 0 02 S3С20</v>
          </cell>
        </row>
        <row r="450">
          <cell r="A450" t="str">
            <v>Предоставление субсидий бюджетным, автономным учреждениям и иным некоммерческим организациям</v>
          </cell>
          <cell r="E450" t="str">
            <v>7Р 0 02 S3С20</v>
          </cell>
          <cell r="F450" t="str">
            <v>600</v>
          </cell>
        </row>
        <row r="451">
          <cell r="A451" t="str">
            <v>Субсидии бюджетным учреждениям</v>
          </cell>
          <cell r="E451" t="str">
            <v>7Р 0 02 S3С20</v>
          </cell>
          <cell r="F451" t="str">
            <v>610</v>
          </cell>
        </row>
        <row r="532">
          <cell r="A532" t="str">
    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v>
          </cell>
          <cell r="E532" t="str">
            <v>7Р 0 02 S3С20</v>
          </cell>
        </row>
        <row r="533">
          <cell r="A533" t="str">
            <v>Предоставление субсидий бюджетным, автономным учреждениям и иным некоммерческим организациям</v>
          </cell>
          <cell r="E533" t="str">
            <v>7Р 0 02 S3С20</v>
          </cell>
          <cell r="F533" t="str">
            <v>600</v>
          </cell>
        </row>
        <row r="534">
          <cell r="A534" t="str">
            <v>Субсидии бюджетным учреждениям</v>
          </cell>
          <cell r="E534" t="str">
            <v>7Р 0 02 S3С20</v>
          </cell>
          <cell r="F534" t="str">
            <v>610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2"/>
      <sheetName val="пр.3"/>
      <sheetName val="пр.4 вед.стр."/>
      <sheetName val="МП пр.5"/>
      <sheetName val="пр.6 ист."/>
      <sheetName val="прил.7ПВЗ"/>
      <sheetName val="пр.8 ВД"/>
      <sheetName val="Пр.9 ПНО"/>
    </sheetNames>
    <sheetDataSet>
      <sheetData sheetId="4">
        <row r="19">
          <cell r="D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ы"/>
    </sheetNames>
    <sheetDataSet>
      <sheetData sheetId="0">
        <row r="153">
          <cell r="D153">
            <v>126026.90000000002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110" zoomScaleSheetLayoutView="110" zoomScalePageLayoutView="0" workbookViewId="0" topLeftCell="A25">
      <selection activeCell="A41" sqref="A41"/>
    </sheetView>
  </sheetViews>
  <sheetFormatPr defaultColWidth="9.125" defaultRowHeight="12.75"/>
  <cols>
    <col min="1" max="1" width="78.125" style="1" customWidth="1"/>
    <col min="2" max="3" width="4.375" style="60" customWidth="1"/>
    <col min="4" max="4" width="10.00390625" style="60" customWidth="1"/>
    <col min="5" max="5" width="8.875" style="81" bestFit="1" customWidth="1"/>
    <col min="6" max="6" width="9.125" style="81" customWidth="1"/>
    <col min="7" max="9" width="7.875" style="81" customWidth="1"/>
    <col min="10" max="16384" width="9.125" style="1" customWidth="1"/>
  </cols>
  <sheetData>
    <row r="1" spans="1:9" ht="30.75" customHeight="1">
      <c r="A1" s="427" t="s">
        <v>678</v>
      </c>
      <c r="B1" s="427"/>
      <c r="C1" s="427"/>
      <c r="D1" s="427"/>
      <c r="E1" s="428"/>
      <c r="F1" s="428"/>
      <c r="G1" s="428"/>
      <c r="H1" s="337"/>
      <c r="I1" s="337"/>
    </row>
    <row r="2" spans="1:9" ht="15">
      <c r="A2" s="5"/>
      <c r="B2" s="6"/>
      <c r="C2" s="6"/>
      <c r="D2" s="6" t="s">
        <v>1</v>
      </c>
      <c r="E2" s="26"/>
      <c r="F2" s="26"/>
      <c r="G2" s="26"/>
      <c r="H2" s="26"/>
      <c r="I2" s="26"/>
    </row>
    <row r="3" spans="1:9" ht="21">
      <c r="A3" s="22" t="s">
        <v>30</v>
      </c>
      <c r="B3" s="22" t="s">
        <v>62</v>
      </c>
      <c r="C3" s="22" t="s">
        <v>63</v>
      </c>
      <c r="D3" s="92" t="s">
        <v>383</v>
      </c>
      <c r="E3" s="355" t="s">
        <v>671</v>
      </c>
      <c r="F3" s="355" t="s">
        <v>672</v>
      </c>
      <c r="G3" s="356" t="s">
        <v>673</v>
      </c>
      <c r="H3" s="26"/>
      <c r="I3" s="26"/>
    </row>
    <row r="4" spans="1:9" ht="15">
      <c r="A4" s="22">
        <v>1</v>
      </c>
      <c r="B4" s="22">
        <v>2</v>
      </c>
      <c r="C4" s="22">
        <v>3</v>
      </c>
      <c r="D4" s="23">
        <v>4</v>
      </c>
      <c r="E4" s="357">
        <v>5</v>
      </c>
      <c r="F4" s="354">
        <v>6</v>
      </c>
      <c r="G4" s="354">
        <v>7</v>
      </c>
      <c r="H4" s="26"/>
      <c r="I4" s="26"/>
    </row>
    <row r="5" spans="1:9" ht="15">
      <c r="A5" s="80" t="s">
        <v>2</v>
      </c>
      <c r="B5" s="52" t="s">
        <v>64</v>
      </c>
      <c r="C5" s="52" t="s">
        <v>34</v>
      </c>
      <c r="D5" s="87">
        <f>SUM(D6:D11)</f>
        <v>179897.1</v>
      </c>
      <c r="E5" s="87">
        <f>SUM(E6:E11)</f>
        <v>35591.299999999996</v>
      </c>
      <c r="F5" s="87">
        <f>D5-E5</f>
        <v>144305.80000000002</v>
      </c>
      <c r="G5" s="358">
        <f>E5/D5*100</f>
        <v>19.784254443234488</v>
      </c>
      <c r="H5" s="26"/>
      <c r="I5" s="83"/>
    </row>
    <row r="6" spans="1:9" ht="26.25">
      <c r="A6" s="7" t="s">
        <v>15</v>
      </c>
      <c r="B6" s="49" t="s">
        <v>64</v>
      </c>
      <c r="C6" s="49" t="s">
        <v>65</v>
      </c>
      <c r="D6" s="88">
        <f>'пр.3'!F6</f>
        <v>4751.4</v>
      </c>
      <c r="E6" s="88">
        <f>'пр.3'!G6</f>
        <v>1220</v>
      </c>
      <c r="F6" s="88">
        <f>D6-E6</f>
        <v>3531.3999999999996</v>
      </c>
      <c r="G6" s="359">
        <f>E6/D6*100</f>
        <v>25.67664267373827</v>
      </c>
      <c r="H6" s="26"/>
      <c r="I6" s="26"/>
    </row>
    <row r="7" spans="1:9" ht="26.25">
      <c r="A7" s="7" t="s">
        <v>19</v>
      </c>
      <c r="B7" s="49" t="s">
        <v>64</v>
      </c>
      <c r="C7" s="49" t="s">
        <v>68</v>
      </c>
      <c r="D7" s="88">
        <f>'пр.3'!F12</f>
        <v>6085.4</v>
      </c>
      <c r="E7" s="88">
        <f>'пр.3'!G12</f>
        <v>501.09999999999997</v>
      </c>
      <c r="F7" s="88">
        <f aca="true" t="shared" si="0" ref="F7:F19">D7-E7</f>
        <v>5584.299999999999</v>
      </c>
      <c r="G7" s="359">
        <f aca="true" t="shared" si="1" ref="G7:G19">E7/D7*100</f>
        <v>8.234462812633517</v>
      </c>
      <c r="H7" s="26"/>
      <c r="I7" s="26"/>
    </row>
    <row r="8" spans="1:9" ht="27.75" customHeight="1">
      <c r="A8" s="8" t="s">
        <v>17</v>
      </c>
      <c r="B8" s="49" t="s">
        <v>64</v>
      </c>
      <c r="C8" s="49" t="s">
        <v>66</v>
      </c>
      <c r="D8" s="88">
        <f>'пр.3'!F30</f>
        <v>89862.19999999998</v>
      </c>
      <c r="E8" s="88">
        <f>'пр.3'!G30</f>
        <v>18169.3</v>
      </c>
      <c r="F8" s="88">
        <f t="shared" si="0"/>
        <v>71692.89999999998</v>
      </c>
      <c r="G8" s="359">
        <f t="shared" si="1"/>
        <v>20.21906875193352</v>
      </c>
      <c r="H8" s="26"/>
      <c r="I8" s="26"/>
    </row>
    <row r="9" spans="1:9" ht="27">
      <c r="A9" s="8" t="s">
        <v>77</v>
      </c>
      <c r="B9" s="49" t="s">
        <v>64</v>
      </c>
      <c r="C9" s="49" t="s">
        <v>74</v>
      </c>
      <c r="D9" s="88">
        <f>'пр.3'!F66</f>
        <v>25194.2</v>
      </c>
      <c r="E9" s="88">
        <f>'пр.3'!G66</f>
        <v>4837.200000000001</v>
      </c>
      <c r="F9" s="88">
        <f t="shared" si="0"/>
        <v>20357</v>
      </c>
      <c r="G9" s="359">
        <f t="shared" si="1"/>
        <v>19.199657063927415</v>
      </c>
      <c r="H9" s="26"/>
      <c r="I9" s="26"/>
    </row>
    <row r="10" spans="1:9" ht="15">
      <c r="A10" s="7" t="s">
        <v>3</v>
      </c>
      <c r="B10" s="50" t="s">
        <v>64</v>
      </c>
      <c r="C10" s="50" t="s">
        <v>72</v>
      </c>
      <c r="D10" s="88">
        <f>'пр.3'!F87</f>
        <v>264.1</v>
      </c>
      <c r="E10" s="88">
        <f>'пр.3'!G87</f>
        <v>0</v>
      </c>
      <c r="F10" s="88">
        <f t="shared" si="0"/>
        <v>264.1</v>
      </c>
      <c r="G10" s="359">
        <f t="shared" si="1"/>
        <v>0</v>
      </c>
      <c r="H10" s="26"/>
      <c r="I10" s="26"/>
    </row>
    <row r="11" spans="1:9" ht="15">
      <c r="A11" s="7" t="s">
        <v>61</v>
      </c>
      <c r="B11" s="50" t="s">
        <v>64</v>
      </c>
      <c r="C11" s="50" t="s">
        <v>85</v>
      </c>
      <c r="D11" s="88">
        <f>'пр.3'!F92</f>
        <v>53739.80000000001</v>
      </c>
      <c r="E11" s="88">
        <f>'пр.3'!G92</f>
        <v>10863.699999999999</v>
      </c>
      <c r="F11" s="88">
        <f t="shared" si="0"/>
        <v>42876.10000000001</v>
      </c>
      <c r="G11" s="359">
        <f t="shared" si="1"/>
        <v>20.215371102981397</v>
      </c>
      <c r="H11" s="26"/>
      <c r="I11" s="26"/>
    </row>
    <row r="12" spans="1:9" ht="15">
      <c r="A12" s="15" t="s">
        <v>202</v>
      </c>
      <c r="B12" s="33" t="s">
        <v>65</v>
      </c>
      <c r="C12" s="33" t="s">
        <v>34</v>
      </c>
      <c r="D12" s="87">
        <f>D13</f>
        <v>443.9</v>
      </c>
      <c r="E12" s="87">
        <f>E13</f>
        <v>79</v>
      </c>
      <c r="F12" s="88">
        <f t="shared" si="0"/>
        <v>364.9</v>
      </c>
      <c r="G12" s="359">
        <f t="shared" si="1"/>
        <v>17.796801081324624</v>
      </c>
      <c r="H12" s="26"/>
      <c r="I12" s="26"/>
    </row>
    <row r="13" spans="1:9" ht="15">
      <c r="A13" s="16" t="s">
        <v>201</v>
      </c>
      <c r="B13" s="20" t="s">
        <v>65</v>
      </c>
      <c r="C13" s="20" t="s">
        <v>68</v>
      </c>
      <c r="D13" s="88">
        <f>'пр.3'!F159</f>
        <v>443.9</v>
      </c>
      <c r="E13" s="88">
        <f>'пр.3'!G159</f>
        <v>79</v>
      </c>
      <c r="F13" s="88">
        <f t="shared" si="0"/>
        <v>364.9</v>
      </c>
      <c r="G13" s="359">
        <f t="shared" si="1"/>
        <v>17.796801081324624</v>
      </c>
      <c r="H13" s="26"/>
      <c r="I13" s="26"/>
    </row>
    <row r="14" spans="1:9" ht="15">
      <c r="A14" s="9" t="s">
        <v>4</v>
      </c>
      <c r="B14" s="51" t="s">
        <v>68</v>
      </c>
      <c r="C14" s="52" t="s">
        <v>34</v>
      </c>
      <c r="D14" s="87">
        <f>D15</f>
        <v>8174.4</v>
      </c>
      <c r="E14" s="87">
        <f>E15</f>
        <v>1738.1000000000001</v>
      </c>
      <c r="F14" s="88">
        <f t="shared" si="0"/>
        <v>6436.299999999999</v>
      </c>
      <c r="G14" s="359">
        <f t="shared" si="1"/>
        <v>21.262722646310436</v>
      </c>
      <c r="H14" s="26"/>
      <c r="I14" s="26"/>
    </row>
    <row r="15" spans="1:9" ht="24">
      <c r="A15" s="12" t="s">
        <v>78</v>
      </c>
      <c r="B15" s="49" t="s">
        <v>68</v>
      </c>
      <c r="C15" s="49" t="s">
        <v>73</v>
      </c>
      <c r="D15" s="88">
        <f>'пр.3'!F166</f>
        <v>8174.4</v>
      </c>
      <c r="E15" s="88">
        <f>'пр.3'!G166</f>
        <v>1738.1000000000001</v>
      </c>
      <c r="F15" s="88">
        <f t="shared" si="0"/>
        <v>6436.299999999999</v>
      </c>
      <c r="G15" s="359">
        <f t="shared" si="1"/>
        <v>21.262722646310436</v>
      </c>
      <c r="H15" s="26"/>
      <c r="I15" s="26"/>
    </row>
    <row r="16" spans="1:9" ht="15">
      <c r="A16" s="9" t="s">
        <v>5</v>
      </c>
      <c r="B16" s="53" t="s">
        <v>66</v>
      </c>
      <c r="C16" s="53" t="s">
        <v>34</v>
      </c>
      <c r="D16" s="87">
        <f>SUM(D17:D20)</f>
        <v>13053.7</v>
      </c>
      <c r="E16" s="87">
        <f>SUM(E17:E20)</f>
        <v>201.1</v>
      </c>
      <c r="F16" s="88">
        <f t="shared" si="0"/>
        <v>12852.6</v>
      </c>
      <c r="G16" s="359">
        <f t="shared" si="1"/>
        <v>1.5405593816312615</v>
      </c>
      <c r="H16" s="26"/>
      <c r="I16" s="26"/>
    </row>
    <row r="17" spans="1:9" ht="15">
      <c r="A17" s="16" t="s">
        <v>337</v>
      </c>
      <c r="B17" s="50" t="s">
        <v>66</v>
      </c>
      <c r="C17" s="50" t="s">
        <v>74</v>
      </c>
      <c r="D17" s="88">
        <f>'пр.3'!F183</f>
        <v>5.1</v>
      </c>
      <c r="E17" s="88">
        <f>'пр.3'!G183</f>
        <v>1.1</v>
      </c>
      <c r="F17" s="88">
        <f t="shared" si="0"/>
        <v>3.9999999999999996</v>
      </c>
      <c r="G17" s="359">
        <f t="shared" si="1"/>
        <v>21.568627450980397</v>
      </c>
      <c r="H17" s="26"/>
      <c r="I17" s="26"/>
    </row>
    <row r="18" spans="1:9" ht="15">
      <c r="A18" s="7" t="s">
        <v>6</v>
      </c>
      <c r="B18" s="50" t="s">
        <v>66</v>
      </c>
      <c r="C18" s="50" t="s">
        <v>71</v>
      </c>
      <c r="D18" s="88">
        <f>'пр.3'!F190</f>
        <v>5800</v>
      </c>
      <c r="E18" s="88">
        <f>'пр.3'!G190</f>
        <v>0</v>
      </c>
      <c r="F18" s="88">
        <f t="shared" si="0"/>
        <v>5800</v>
      </c>
      <c r="G18" s="359">
        <f t="shared" si="1"/>
        <v>0</v>
      </c>
      <c r="H18" s="26"/>
      <c r="I18" s="26"/>
    </row>
    <row r="19" spans="1:9" ht="15">
      <c r="A19" s="7" t="s">
        <v>80</v>
      </c>
      <c r="B19" s="50" t="s">
        <v>66</v>
      </c>
      <c r="C19" s="50" t="s">
        <v>73</v>
      </c>
      <c r="D19" s="88">
        <f>'пр.3'!F195</f>
        <v>6215</v>
      </c>
      <c r="E19" s="88">
        <f>'пр.3'!G195</f>
        <v>200</v>
      </c>
      <c r="F19" s="88">
        <f t="shared" si="0"/>
        <v>6015</v>
      </c>
      <c r="G19" s="359">
        <f t="shared" si="1"/>
        <v>3.2180209171359615</v>
      </c>
      <c r="H19" s="26"/>
      <c r="I19" s="26"/>
    </row>
    <row r="20" spans="1:9" ht="15">
      <c r="A20" s="7" t="s">
        <v>7</v>
      </c>
      <c r="B20" s="50" t="s">
        <v>66</v>
      </c>
      <c r="C20" s="50" t="s">
        <v>76</v>
      </c>
      <c r="D20" s="88">
        <f>'пр.3'!F214</f>
        <v>1033.6</v>
      </c>
      <c r="E20" s="88">
        <f>'пр.3'!G214</f>
        <v>0</v>
      </c>
      <c r="F20" s="88">
        <f aca="true" t="shared" si="2" ref="F20:F46">D20-E20</f>
        <v>1033.6</v>
      </c>
      <c r="G20" s="359">
        <f aca="true" t="shared" si="3" ref="G20:G46">E20/D20*100</f>
        <v>0</v>
      </c>
      <c r="H20" s="26"/>
      <c r="I20" s="26"/>
    </row>
    <row r="21" spans="1:9" ht="15">
      <c r="A21" s="14" t="s">
        <v>128</v>
      </c>
      <c r="B21" s="53" t="s">
        <v>70</v>
      </c>
      <c r="C21" s="53" t="s">
        <v>34</v>
      </c>
      <c r="D21" s="87">
        <f>D22+D23+D24</f>
        <v>24878.6</v>
      </c>
      <c r="E21" s="87">
        <f>E22+E23+E24</f>
        <v>3675.8</v>
      </c>
      <c r="F21" s="88">
        <f t="shared" si="2"/>
        <v>21202.8</v>
      </c>
      <c r="G21" s="359">
        <f t="shared" si="3"/>
        <v>14.774947143328001</v>
      </c>
      <c r="H21" s="82"/>
      <c r="I21" s="26"/>
    </row>
    <row r="22" spans="1:9" ht="15">
      <c r="A22" s="7" t="s">
        <v>127</v>
      </c>
      <c r="B22" s="50" t="s">
        <v>70</v>
      </c>
      <c r="C22" s="50" t="s">
        <v>64</v>
      </c>
      <c r="D22" s="88">
        <f>'пр.3'!F236</f>
        <v>13301.5</v>
      </c>
      <c r="E22" s="88">
        <f>'пр.3'!G236</f>
        <v>2605.4</v>
      </c>
      <c r="F22" s="88">
        <f t="shared" si="2"/>
        <v>10696.1</v>
      </c>
      <c r="G22" s="359">
        <f t="shared" si="3"/>
        <v>19.5872645942187</v>
      </c>
      <c r="H22" s="26"/>
      <c r="I22" s="26"/>
    </row>
    <row r="23" spans="1:9" ht="15">
      <c r="A23" s="16" t="s">
        <v>175</v>
      </c>
      <c r="B23" s="50" t="s">
        <v>70</v>
      </c>
      <c r="C23" s="50" t="s">
        <v>65</v>
      </c>
      <c r="D23" s="88">
        <f>'пр.3'!F252</f>
        <v>5628.5</v>
      </c>
      <c r="E23" s="88">
        <f>'пр.3'!G252</f>
        <v>1003.9</v>
      </c>
      <c r="F23" s="88">
        <f t="shared" si="2"/>
        <v>4624.6</v>
      </c>
      <c r="G23" s="359">
        <f t="shared" si="3"/>
        <v>17.836013147374967</v>
      </c>
      <c r="H23" s="26"/>
      <c r="I23" s="26"/>
    </row>
    <row r="24" spans="1:9" ht="15">
      <c r="A24" s="16" t="s">
        <v>177</v>
      </c>
      <c r="B24" s="50" t="s">
        <v>70</v>
      </c>
      <c r="C24" s="50" t="s">
        <v>68</v>
      </c>
      <c r="D24" s="88">
        <f>'пр.3'!F276</f>
        <v>5948.6</v>
      </c>
      <c r="E24" s="88">
        <f>'пр.3'!G276</f>
        <v>66.5</v>
      </c>
      <c r="F24" s="88">
        <f t="shared" si="2"/>
        <v>5882.1</v>
      </c>
      <c r="G24" s="359">
        <f t="shared" si="3"/>
        <v>1.1179100964932924</v>
      </c>
      <c r="H24" s="26"/>
      <c r="I24" s="26"/>
    </row>
    <row r="25" spans="1:9" s="72" customFormat="1" ht="15">
      <c r="A25" s="15" t="s">
        <v>351</v>
      </c>
      <c r="B25" s="53" t="s">
        <v>74</v>
      </c>
      <c r="C25" s="53" t="s">
        <v>34</v>
      </c>
      <c r="D25" s="87">
        <f>D26</f>
        <v>16</v>
      </c>
      <c r="E25" s="87">
        <f>E26</f>
        <v>0</v>
      </c>
      <c r="F25" s="88">
        <f t="shared" si="2"/>
        <v>16</v>
      </c>
      <c r="G25" s="359">
        <f t="shared" si="3"/>
        <v>0</v>
      </c>
      <c r="H25" s="82"/>
      <c r="I25" s="84"/>
    </row>
    <row r="26" spans="1:9" ht="15">
      <c r="A26" s="15" t="s">
        <v>308</v>
      </c>
      <c r="B26" s="50" t="s">
        <v>74</v>
      </c>
      <c r="C26" s="50" t="s">
        <v>70</v>
      </c>
      <c r="D26" s="88">
        <f>'пр.3'!F311</f>
        <v>16</v>
      </c>
      <c r="E26" s="88">
        <f>'пр.3'!G311</f>
        <v>0</v>
      </c>
      <c r="F26" s="88">
        <f t="shared" si="2"/>
        <v>16</v>
      </c>
      <c r="G26" s="359">
        <f t="shared" si="3"/>
        <v>0</v>
      </c>
      <c r="H26" s="26"/>
      <c r="I26" s="26"/>
    </row>
    <row r="27" spans="1:9" ht="15">
      <c r="A27" s="9" t="s">
        <v>8</v>
      </c>
      <c r="B27" s="53" t="s">
        <v>67</v>
      </c>
      <c r="C27" s="53" t="s">
        <v>34</v>
      </c>
      <c r="D27" s="87">
        <f>SUM(D28:D32)</f>
        <v>373455.5</v>
      </c>
      <c r="E27" s="87">
        <f>SUM(E28:E32)</f>
        <v>86716.79999999999</v>
      </c>
      <c r="F27" s="88">
        <f t="shared" si="2"/>
        <v>286738.7</v>
      </c>
      <c r="G27" s="359">
        <f t="shared" si="3"/>
        <v>23.220115917425233</v>
      </c>
      <c r="H27" s="26"/>
      <c r="I27" s="26"/>
    </row>
    <row r="28" spans="1:9" ht="15">
      <c r="A28" s="7" t="s">
        <v>9</v>
      </c>
      <c r="B28" s="50" t="s">
        <v>67</v>
      </c>
      <c r="C28" s="50" t="s">
        <v>64</v>
      </c>
      <c r="D28" s="88">
        <f>'пр.3'!F319</f>
        <v>82938.40000000001</v>
      </c>
      <c r="E28" s="88">
        <f>'пр.3'!G319</f>
        <v>15940.400000000001</v>
      </c>
      <c r="F28" s="88">
        <f t="shared" si="2"/>
        <v>66998</v>
      </c>
      <c r="G28" s="359">
        <f t="shared" si="3"/>
        <v>19.219565364173892</v>
      </c>
      <c r="H28" s="26"/>
      <c r="I28" s="26"/>
    </row>
    <row r="29" spans="1:9" ht="15">
      <c r="A29" s="7" t="s">
        <v>10</v>
      </c>
      <c r="B29" s="50" t="s">
        <v>67</v>
      </c>
      <c r="C29" s="50" t="s">
        <v>65</v>
      </c>
      <c r="D29" s="88">
        <f>'пр.3'!F375</f>
        <v>178331.30000000002</v>
      </c>
      <c r="E29" s="88">
        <f>'пр.3'!G375</f>
        <v>46809.299999999996</v>
      </c>
      <c r="F29" s="88">
        <f t="shared" si="2"/>
        <v>131522.00000000003</v>
      </c>
      <c r="G29" s="359">
        <f t="shared" si="3"/>
        <v>26.248504889494995</v>
      </c>
      <c r="H29" s="26"/>
      <c r="I29" s="26"/>
    </row>
    <row r="30" spans="1:9" ht="15">
      <c r="A30" s="7" t="s">
        <v>318</v>
      </c>
      <c r="B30" s="50" t="s">
        <v>67</v>
      </c>
      <c r="C30" s="50" t="s">
        <v>68</v>
      </c>
      <c r="D30" s="88">
        <f>'пр.3'!F474</f>
        <v>61071.99999999999</v>
      </c>
      <c r="E30" s="88">
        <f>'пр.3'!G474</f>
        <v>14931.000000000002</v>
      </c>
      <c r="F30" s="88">
        <f t="shared" si="2"/>
        <v>46140.99999999999</v>
      </c>
      <c r="G30" s="359">
        <f t="shared" si="3"/>
        <v>24.448192297615932</v>
      </c>
      <c r="H30" s="26"/>
      <c r="I30" s="26"/>
    </row>
    <row r="31" spans="1:9" ht="15">
      <c r="A31" s="7" t="s">
        <v>356</v>
      </c>
      <c r="B31" s="50" t="s">
        <v>67</v>
      </c>
      <c r="C31" s="50" t="s">
        <v>67</v>
      </c>
      <c r="D31" s="88">
        <f>'пр.3'!F525</f>
        <v>8878</v>
      </c>
      <c r="E31" s="88">
        <f>'пр.3'!G525</f>
        <v>252.4</v>
      </c>
      <c r="F31" s="88">
        <f t="shared" si="2"/>
        <v>8625.6</v>
      </c>
      <c r="G31" s="359">
        <f t="shared" si="3"/>
        <v>2.842982653750845</v>
      </c>
      <c r="H31" s="26"/>
      <c r="I31" s="26"/>
    </row>
    <row r="32" spans="1:9" ht="15">
      <c r="A32" s="7" t="s">
        <v>11</v>
      </c>
      <c r="B32" s="50" t="s">
        <v>67</v>
      </c>
      <c r="C32" s="50" t="s">
        <v>73</v>
      </c>
      <c r="D32" s="88">
        <f>'пр.3'!F588</f>
        <v>42235.8</v>
      </c>
      <c r="E32" s="88">
        <f>'пр.3'!G588</f>
        <v>8783.699999999999</v>
      </c>
      <c r="F32" s="88">
        <f t="shared" si="2"/>
        <v>33452.100000000006</v>
      </c>
      <c r="G32" s="359">
        <f t="shared" si="3"/>
        <v>20.79681218302956</v>
      </c>
      <c r="H32" s="26"/>
      <c r="I32" s="26"/>
    </row>
    <row r="33" spans="1:9" ht="15">
      <c r="A33" s="13" t="s">
        <v>122</v>
      </c>
      <c r="B33" s="51" t="s">
        <v>71</v>
      </c>
      <c r="C33" s="52" t="s">
        <v>34</v>
      </c>
      <c r="D33" s="87">
        <f>D34+D35</f>
        <v>44515.899999999994</v>
      </c>
      <c r="E33" s="87">
        <f>E34+E35</f>
        <v>8780.4</v>
      </c>
      <c r="F33" s="88">
        <f t="shared" si="2"/>
        <v>35735.49999999999</v>
      </c>
      <c r="G33" s="359">
        <f t="shared" si="3"/>
        <v>19.724188436041956</v>
      </c>
      <c r="H33" s="26"/>
      <c r="I33" s="26"/>
    </row>
    <row r="34" spans="1:9" ht="15">
      <c r="A34" s="7" t="s">
        <v>12</v>
      </c>
      <c r="B34" s="50" t="s">
        <v>71</v>
      </c>
      <c r="C34" s="50" t="s">
        <v>64</v>
      </c>
      <c r="D34" s="88">
        <f>'пр.3'!F648</f>
        <v>31054.1</v>
      </c>
      <c r="E34" s="88">
        <f>'пр.3'!G648</f>
        <v>6206.4</v>
      </c>
      <c r="F34" s="88">
        <f t="shared" si="2"/>
        <v>24847.699999999997</v>
      </c>
      <c r="G34" s="359">
        <f t="shared" si="3"/>
        <v>19.9857667747576</v>
      </c>
      <c r="H34" s="26"/>
      <c r="I34" s="26"/>
    </row>
    <row r="35" spans="1:9" ht="15">
      <c r="A35" s="12" t="s">
        <v>84</v>
      </c>
      <c r="B35" s="54" t="s">
        <v>71</v>
      </c>
      <c r="C35" s="54" t="s">
        <v>66</v>
      </c>
      <c r="D35" s="88">
        <f>'пр.3'!F721</f>
        <v>13461.8</v>
      </c>
      <c r="E35" s="88">
        <f>'пр.3'!G721</f>
        <v>2574</v>
      </c>
      <c r="F35" s="88">
        <f t="shared" si="2"/>
        <v>10887.8</v>
      </c>
      <c r="G35" s="359">
        <f t="shared" si="3"/>
        <v>19.120771367870567</v>
      </c>
      <c r="H35" s="26"/>
      <c r="I35" s="26"/>
    </row>
    <row r="36" spans="1:9" ht="15">
      <c r="A36" s="9" t="s">
        <v>60</v>
      </c>
      <c r="B36" s="53" t="s">
        <v>69</v>
      </c>
      <c r="C36" s="53" t="s">
        <v>34</v>
      </c>
      <c r="D36" s="87">
        <f>D37+D38+D39</f>
        <v>9375.599999999999</v>
      </c>
      <c r="E36" s="87">
        <f>E37+E38+E39</f>
        <v>2119.7999999999997</v>
      </c>
      <c r="F36" s="88">
        <f t="shared" si="2"/>
        <v>7255.799999999999</v>
      </c>
      <c r="G36" s="359">
        <f t="shared" si="3"/>
        <v>22.60975297580955</v>
      </c>
      <c r="H36" s="26"/>
      <c r="I36" s="26"/>
    </row>
    <row r="37" spans="1:9" ht="15">
      <c r="A37" s="7" t="s">
        <v>56</v>
      </c>
      <c r="B37" s="50" t="s">
        <v>69</v>
      </c>
      <c r="C37" s="50" t="s">
        <v>64</v>
      </c>
      <c r="D37" s="88">
        <f>'пр.3'!F771</f>
        <v>5461.5</v>
      </c>
      <c r="E37" s="88">
        <f>'пр.3'!G771</f>
        <v>1946.6</v>
      </c>
      <c r="F37" s="88">
        <f t="shared" si="2"/>
        <v>3514.9</v>
      </c>
      <c r="G37" s="359">
        <f t="shared" si="3"/>
        <v>35.64222283255516</v>
      </c>
      <c r="H37" s="26"/>
      <c r="I37" s="26"/>
    </row>
    <row r="38" spans="1:9" ht="15">
      <c r="A38" s="10" t="s">
        <v>59</v>
      </c>
      <c r="B38" s="37" t="s">
        <v>69</v>
      </c>
      <c r="C38" s="37" t="s">
        <v>68</v>
      </c>
      <c r="D38" s="88">
        <f>'пр.3'!F776</f>
        <v>507.2</v>
      </c>
      <c r="E38" s="88">
        <f>'пр.3'!G776</f>
        <v>0</v>
      </c>
      <c r="F38" s="88">
        <f t="shared" si="2"/>
        <v>507.2</v>
      </c>
      <c r="G38" s="359">
        <f t="shared" si="3"/>
        <v>0</v>
      </c>
      <c r="H38" s="26"/>
      <c r="I38" s="26"/>
    </row>
    <row r="39" spans="1:9" ht="15">
      <c r="A39" s="43" t="s">
        <v>129</v>
      </c>
      <c r="B39" s="37" t="s">
        <v>69</v>
      </c>
      <c r="C39" s="37" t="s">
        <v>74</v>
      </c>
      <c r="D39" s="88">
        <f>'пр.3'!F800</f>
        <v>3406.8999999999996</v>
      </c>
      <c r="E39" s="88">
        <f>'пр.3'!G800</f>
        <v>173.2</v>
      </c>
      <c r="F39" s="88">
        <f t="shared" si="2"/>
        <v>3233.7</v>
      </c>
      <c r="G39" s="359">
        <f t="shared" si="3"/>
        <v>5.083800522469107</v>
      </c>
      <c r="H39" s="26"/>
      <c r="I39" s="26"/>
    </row>
    <row r="40" spans="1:9" ht="15">
      <c r="A40" s="15" t="s">
        <v>81</v>
      </c>
      <c r="B40" s="38" t="s">
        <v>72</v>
      </c>
      <c r="C40" s="38" t="s">
        <v>34</v>
      </c>
      <c r="D40" s="87">
        <f>D41</f>
        <v>28733.600000000002</v>
      </c>
      <c r="E40" s="87">
        <f>E41</f>
        <v>6839.8</v>
      </c>
      <c r="F40" s="88">
        <f t="shared" si="2"/>
        <v>21893.800000000003</v>
      </c>
      <c r="G40" s="359">
        <f t="shared" si="3"/>
        <v>23.804187432135198</v>
      </c>
      <c r="H40" s="26"/>
      <c r="I40" s="26"/>
    </row>
    <row r="41" spans="1:9" ht="15">
      <c r="A41" s="16" t="s">
        <v>82</v>
      </c>
      <c r="B41" s="37" t="s">
        <v>72</v>
      </c>
      <c r="C41" s="37" t="s">
        <v>64</v>
      </c>
      <c r="D41" s="88">
        <f>'пр.3'!F822</f>
        <v>28733.600000000002</v>
      </c>
      <c r="E41" s="88">
        <f>'пр.3'!G822</f>
        <v>6839.8</v>
      </c>
      <c r="F41" s="88">
        <f t="shared" si="2"/>
        <v>21893.800000000003</v>
      </c>
      <c r="G41" s="359">
        <f t="shared" si="3"/>
        <v>23.804187432135198</v>
      </c>
      <c r="H41" s="26"/>
      <c r="I41" s="26"/>
    </row>
    <row r="42" spans="1:9" ht="15">
      <c r="A42" s="15" t="s">
        <v>83</v>
      </c>
      <c r="B42" s="38" t="s">
        <v>76</v>
      </c>
      <c r="C42" s="38" t="s">
        <v>34</v>
      </c>
      <c r="D42" s="87">
        <f>D43</f>
        <v>5617</v>
      </c>
      <c r="E42" s="87">
        <f>E43</f>
        <v>1404.2</v>
      </c>
      <c r="F42" s="88">
        <f t="shared" si="2"/>
        <v>4212.8</v>
      </c>
      <c r="G42" s="359">
        <f t="shared" si="3"/>
        <v>24.99910984511305</v>
      </c>
      <c r="H42" s="26"/>
      <c r="I42" s="26"/>
    </row>
    <row r="43" spans="1:9" ht="15">
      <c r="A43" s="16" t="s">
        <v>13</v>
      </c>
      <c r="B43" s="37" t="s">
        <v>76</v>
      </c>
      <c r="C43" s="37" t="s">
        <v>65</v>
      </c>
      <c r="D43" s="88">
        <f>'пр.3'!F869</f>
        <v>5617</v>
      </c>
      <c r="E43" s="88">
        <f>'пр.3'!G869</f>
        <v>1404.2</v>
      </c>
      <c r="F43" s="88">
        <f t="shared" si="2"/>
        <v>4212.8</v>
      </c>
      <c r="G43" s="359">
        <f t="shared" si="3"/>
        <v>24.99910984511305</v>
      </c>
      <c r="H43" s="26"/>
      <c r="I43" s="26"/>
    </row>
    <row r="44" spans="1:9" ht="15">
      <c r="A44" s="15" t="str">
        <f>'пр.4 вед.стр.'!A220</f>
        <v>ОБСЛУЖИВАНИЕ ГОСУДАРСТВЕННОГО И МУНИЦИПАЛЬНОГО ДОЛГА</v>
      </c>
      <c r="B44" s="44" t="s">
        <v>85</v>
      </c>
      <c r="C44" s="44" t="s">
        <v>34</v>
      </c>
      <c r="D44" s="87">
        <f>D45</f>
        <v>12</v>
      </c>
      <c r="E44" s="87">
        <f>E45</f>
        <v>0</v>
      </c>
      <c r="F44" s="88">
        <f t="shared" si="2"/>
        <v>12</v>
      </c>
      <c r="G44" s="359">
        <f t="shared" si="3"/>
        <v>0</v>
      </c>
      <c r="H44" s="26"/>
      <c r="I44" s="26"/>
    </row>
    <row r="45" spans="1:7" ht="14.25" customHeight="1">
      <c r="A45" s="16" t="str">
        <f>'пр.4 вед.стр.'!A221</f>
        <v>Обслуживание государственного внутреннего  (муниципального) долга</v>
      </c>
      <c r="B45" s="42" t="s">
        <v>85</v>
      </c>
      <c r="C45" s="42" t="s">
        <v>64</v>
      </c>
      <c r="D45" s="88">
        <f>'пр.3'!F875</f>
        <v>12</v>
      </c>
      <c r="E45" s="88">
        <f>'пр.3'!G875</f>
        <v>0</v>
      </c>
      <c r="F45" s="88">
        <f t="shared" si="2"/>
        <v>12</v>
      </c>
      <c r="G45" s="359">
        <f t="shared" si="3"/>
        <v>0</v>
      </c>
    </row>
    <row r="46" spans="1:9" ht="15">
      <c r="A46" s="9" t="s">
        <v>42</v>
      </c>
      <c r="B46" s="53"/>
      <c r="C46" s="53"/>
      <c r="D46" s="89">
        <f>D5+D12+D14+D16+D21+D25+D27+D33+D36+D40+D42+D44</f>
        <v>688173.2999999999</v>
      </c>
      <c r="E46" s="89">
        <f>E5+E12+E14+E16+E21+E25+E27+E33+E36+E40+E42+E44</f>
        <v>147146.29999999996</v>
      </c>
      <c r="F46" s="87">
        <f t="shared" si="2"/>
        <v>541027</v>
      </c>
      <c r="G46" s="358">
        <f t="shared" si="3"/>
        <v>21.38215766290264</v>
      </c>
      <c r="H46" s="26"/>
      <c r="I46" s="83"/>
    </row>
    <row r="47" spans="1:9" ht="15">
      <c r="A47" s="2"/>
      <c r="B47" s="55"/>
      <c r="C47" s="55"/>
      <c r="D47" s="56"/>
      <c r="E47" s="85"/>
      <c r="F47" s="85"/>
      <c r="G47" s="85"/>
      <c r="H47" s="85"/>
      <c r="I47" s="85"/>
    </row>
    <row r="48" spans="1:4" ht="15">
      <c r="A48" s="426"/>
      <c r="B48" s="426"/>
      <c r="C48" s="426"/>
      <c r="D48" s="426"/>
    </row>
    <row r="49" spans="1:4" ht="15">
      <c r="A49" s="3"/>
      <c r="B49" s="57"/>
      <c r="C49" s="57"/>
      <c r="D49" s="61"/>
    </row>
    <row r="50" spans="1:4" ht="15">
      <c r="A50" s="425"/>
      <c r="B50" s="425"/>
      <c r="C50" s="425"/>
      <c r="D50" s="425"/>
    </row>
    <row r="51" spans="1:4" ht="15">
      <c r="A51" s="425"/>
      <c r="B51" s="425"/>
      <c r="C51" s="425"/>
      <c r="D51" s="425"/>
    </row>
    <row r="52" spans="1:4" ht="15">
      <c r="A52" s="3"/>
      <c r="B52" s="57"/>
      <c r="C52" s="57"/>
      <c r="D52" s="58"/>
    </row>
    <row r="53" spans="1:3" ht="15">
      <c r="A53" s="4"/>
      <c r="B53" s="59"/>
      <c r="C53" s="59"/>
    </row>
    <row r="54" spans="1:3" ht="15">
      <c r="A54" s="4"/>
      <c r="B54" s="59"/>
      <c r="C54" s="59"/>
    </row>
    <row r="55" spans="1:3" ht="15">
      <c r="A55" s="4"/>
      <c r="B55" s="59"/>
      <c r="C55" s="59"/>
    </row>
    <row r="56" spans="1:3" ht="15">
      <c r="A56" s="4"/>
      <c r="B56" s="59"/>
      <c r="C56" s="59"/>
    </row>
    <row r="57" spans="1:3" ht="15">
      <c r="A57" s="4"/>
      <c r="B57" s="59"/>
      <c r="C57" s="59"/>
    </row>
    <row r="58" spans="1:3" ht="15">
      <c r="A58" s="4"/>
      <c r="B58" s="59"/>
      <c r="C58" s="59"/>
    </row>
    <row r="59" spans="1:3" ht="15">
      <c r="A59" s="4"/>
      <c r="B59" s="59"/>
      <c r="C59" s="59"/>
    </row>
    <row r="60" spans="1:3" ht="15">
      <c r="A60" s="4"/>
      <c r="B60" s="59"/>
      <c r="C60" s="59"/>
    </row>
    <row r="61" spans="1:3" ht="15">
      <c r="A61" s="4"/>
      <c r="B61" s="59"/>
      <c r="C61" s="59"/>
    </row>
    <row r="62" spans="1:3" ht="15">
      <c r="A62" s="4"/>
      <c r="B62" s="59"/>
      <c r="C62" s="59"/>
    </row>
    <row r="63" spans="1:3" ht="15">
      <c r="A63" s="4"/>
      <c r="B63" s="59"/>
      <c r="C63" s="59"/>
    </row>
    <row r="64" spans="1:3" ht="15">
      <c r="A64" s="4"/>
      <c r="B64" s="59"/>
      <c r="C64" s="59"/>
    </row>
    <row r="65" spans="1:3" ht="15">
      <c r="A65" s="4"/>
      <c r="B65" s="59"/>
      <c r="C65" s="59"/>
    </row>
    <row r="66" spans="1:3" ht="15">
      <c r="A66" s="4"/>
      <c r="B66" s="59"/>
      <c r="C66" s="59"/>
    </row>
  </sheetData>
  <sheetProtection/>
  <mergeCells count="4">
    <mergeCell ref="A51:D51"/>
    <mergeCell ref="A48:D48"/>
    <mergeCell ref="A50:D50"/>
    <mergeCell ref="A1:G1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940"/>
  <sheetViews>
    <sheetView view="pageBreakPreview" zoomScale="95" zoomScaleSheetLayoutView="95" zoomScalePageLayoutView="0" workbookViewId="0" topLeftCell="A868">
      <selection activeCell="A888" sqref="A888"/>
    </sheetView>
  </sheetViews>
  <sheetFormatPr defaultColWidth="9.125" defaultRowHeight="12.75"/>
  <cols>
    <col min="1" max="1" width="80.125" style="11" customWidth="1"/>
    <col min="2" max="2" width="6.125" style="40" customWidth="1"/>
    <col min="3" max="3" width="6.50390625" style="40" customWidth="1"/>
    <col min="4" max="4" width="13.375" style="177" customWidth="1"/>
    <col min="5" max="5" width="7.00390625" style="177" customWidth="1"/>
    <col min="6" max="6" width="11.875" style="11" customWidth="1"/>
    <col min="7" max="7" width="11.625" style="11" customWidth="1"/>
    <col min="8" max="8" width="8.875" style="11" customWidth="1"/>
    <col min="9" max="9" width="8.375" style="11" bestFit="1" customWidth="1"/>
    <col min="10" max="10" width="1.12109375" style="11" customWidth="1"/>
    <col min="11" max="11" width="8.125" style="11" customWidth="1"/>
    <col min="12" max="13" width="9.125" style="11" hidden="1" customWidth="1"/>
    <col min="14" max="14" width="57.50390625" style="11" customWidth="1"/>
    <col min="15" max="16384" width="9.125" style="11" customWidth="1"/>
  </cols>
  <sheetData>
    <row r="1" spans="1:21" ht="12.75">
      <c r="A1" s="429" t="s">
        <v>677</v>
      </c>
      <c r="B1" s="429"/>
      <c r="C1" s="429"/>
      <c r="D1" s="429"/>
      <c r="E1" s="429"/>
      <c r="F1" s="430"/>
      <c r="G1" s="428"/>
      <c r="H1" s="428"/>
      <c r="I1" s="428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4:21" ht="12.75">
      <c r="D2" s="177" t="s">
        <v>1</v>
      </c>
      <c r="K2" s="86"/>
      <c r="L2" s="86"/>
      <c r="M2" s="86"/>
      <c r="N2" s="438"/>
      <c r="O2" s="438"/>
      <c r="P2" s="438"/>
      <c r="Q2" s="438"/>
      <c r="R2" s="86"/>
      <c r="S2" s="86"/>
      <c r="T2" s="86"/>
      <c r="U2" s="86"/>
    </row>
    <row r="3" spans="1:21" ht="20.25">
      <c r="A3" s="25" t="s">
        <v>30</v>
      </c>
      <c r="B3" s="41" t="s">
        <v>44</v>
      </c>
      <c r="C3" s="41" t="s">
        <v>43</v>
      </c>
      <c r="D3" s="178" t="s">
        <v>45</v>
      </c>
      <c r="E3" s="178" t="s">
        <v>46</v>
      </c>
      <c r="F3" s="92" t="s">
        <v>676</v>
      </c>
      <c r="G3" s="340" t="s">
        <v>671</v>
      </c>
      <c r="H3" s="340" t="s">
        <v>672</v>
      </c>
      <c r="I3" s="353" t="s">
        <v>673</v>
      </c>
      <c r="K3" s="86"/>
      <c r="L3" s="86"/>
      <c r="M3" s="86"/>
      <c r="N3" s="438"/>
      <c r="O3" s="439"/>
      <c r="P3" s="440"/>
      <c r="Q3" s="441"/>
      <c r="R3" s="86"/>
      <c r="S3" s="86"/>
      <c r="T3" s="86"/>
      <c r="U3" s="86"/>
    </row>
    <row r="4" spans="1:21" ht="12.75">
      <c r="A4" s="25">
        <v>1</v>
      </c>
      <c r="B4" s="41">
        <v>2</v>
      </c>
      <c r="C4" s="41">
        <v>3</v>
      </c>
      <c r="D4" s="209">
        <v>4</v>
      </c>
      <c r="E4" s="209">
        <v>5</v>
      </c>
      <c r="F4" s="25">
        <v>6</v>
      </c>
      <c r="G4" s="341">
        <v>7</v>
      </c>
      <c r="H4" s="41">
        <v>8</v>
      </c>
      <c r="I4" s="41">
        <v>9</v>
      </c>
      <c r="K4" s="86"/>
      <c r="L4" s="86"/>
      <c r="M4" s="86"/>
      <c r="N4" s="438"/>
      <c r="O4" s="442"/>
      <c r="P4" s="440"/>
      <c r="Q4" s="441"/>
      <c r="R4" s="86"/>
      <c r="S4" s="86"/>
      <c r="T4" s="86"/>
      <c r="U4" s="86"/>
    </row>
    <row r="5" spans="1:21" ht="12.75">
      <c r="A5" s="15" t="s">
        <v>2</v>
      </c>
      <c r="B5" s="33" t="s">
        <v>64</v>
      </c>
      <c r="C5" s="33" t="s">
        <v>34</v>
      </c>
      <c r="D5" s="174"/>
      <c r="E5" s="174"/>
      <c r="F5" s="34">
        <f>F6+F12+F30+F66+F87+F92</f>
        <v>179897.1</v>
      </c>
      <c r="G5" s="34">
        <f>G6+G12+G30+G66+G87+G92</f>
        <v>35591.299999999996</v>
      </c>
      <c r="H5" s="21">
        <f>F5-G5</f>
        <v>144305.80000000002</v>
      </c>
      <c r="I5" s="21">
        <f>G5/F5*100</f>
        <v>19.784254443234488</v>
      </c>
      <c r="K5" s="86"/>
      <c r="L5" s="86"/>
      <c r="M5" s="86"/>
      <c r="N5" s="438"/>
      <c r="O5" s="442"/>
      <c r="P5" s="440"/>
      <c r="Q5" s="441"/>
      <c r="R5" s="86"/>
      <c r="S5" s="86"/>
      <c r="T5" s="86"/>
      <c r="U5" s="86"/>
    </row>
    <row r="6" spans="1:21" ht="26.25" customHeight="1">
      <c r="A6" s="14" t="s">
        <v>15</v>
      </c>
      <c r="B6" s="33" t="s">
        <v>64</v>
      </c>
      <c r="C6" s="33" t="s">
        <v>65</v>
      </c>
      <c r="D6" s="178"/>
      <c r="E6" s="178"/>
      <c r="F6" s="34">
        <f aca="true" t="shared" si="0" ref="F6:G10">F7</f>
        <v>4751.4</v>
      </c>
      <c r="G6" s="34">
        <f t="shared" si="0"/>
        <v>1220</v>
      </c>
      <c r="H6" s="21">
        <f>F6-G6</f>
        <v>3531.3999999999996</v>
      </c>
      <c r="I6" s="21">
        <f>G6/F6*100</f>
        <v>25.67664267373827</v>
      </c>
      <c r="K6" s="86"/>
      <c r="L6" s="86"/>
      <c r="M6" s="86"/>
      <c r="N6" s="438"/>
      <c r="O6" s="439"/>
      <c r="P6" s="440"/>
      <c r="Q6" s="441"/>
      <c r="R6" s="86"/>
      <c r="S6" s="86"/>
      <c r="T6" s="86"/>
      <c r="U6" s="86"/>
    </row>
    <row r="7" spans="1:21" s="30" customFormat="1" ht="26.25">
      <c r="A7" s="16" t="s">
        <v>287</v>
      </c>
      <c r="B7" s="20" t="s">
        <v>64</v>
      </c>
      <c r="C7" s="20" t="s">
        <v>65</v>
      </c>
      <c r="D7" s="174" t="s">
        <v>178</v>
      </c>
      <c r="E7" s="174"/>
      <c r="F7" s="21">
        <f t="shared" si="0"/>
        <v>4751.4</v>
      </c>
      <c r="G7" s="21">
        <f t="shared" si="0"/>
        <v>1220</v>
      </c>
      <c r="H7" s="21">
        <f>F7-G7</f>
        <v>3531.3999999999996</v>
      </c>
      <c r="I7" s="21">
        <f>G7/F7*100</f>
        <v>25.67664267373827</v>
      </c>
      <c r="K7" s="443"/>
      <c r="L7" s="443"/>
      <c r="M7" s="443"/>
      <c r="N7" s="444"/>
      <c r="O7" s="445"/>
      <c r="P7" s="446"/>
      <c r="Q7" s="447"/>
      <c r="R7" s="86"/>
      <c r="S7" s="443"/>
      <c r="T7" s="443"/>
      <c r="U7" s="443"/>
    </row>
    <row r="8" spans="1:21" s="30" customFormat="1" ht="12.75">
      <c r="A8" s="16" t="s">
        <v>16</v>
      </c>
      <c r="B8" s="20" t="s">
        <v>64</v>
      </c>
      <c r="C8" s="20" t="s">
        <v>65</v>
      </c>
      <c r="D8" s="174" t="s">
        <v>468</v>
      </c>
      <c r="E8" s="174"/>
      <c r="F8" s="21">
        <f t="shared" si="0"/>
        <v>4751.4</v>
      </c>
      <c r="G8" s="21">
        <f t="shared" si="0"/>
        <v>1220</v>
      </c>
      <c r="H8" s="21">
        <f aca="true" t="shared" si="1" ref="H8:H72">F8-G8</f>
        <v>3531.3999999999996</v>
      </c>
      <c r="I8" s="21">
        <f aca="true" t="shared" si="2" ref="I8:I72">G8/F8*100</f>
        <v>25.67664267373827</v>
      </c>
      <c r="K8" s="443"/>
      <c r="L8" s="443"/>
      <c r="M8" s="443"/>
      <c r="N8" s="444"/>
      <c r="O8" s="448"/>
      <c r="P8" s="446"/>
      <c r="Q8" s="447"/>
      <c r="R8" s="86"/>
      <c r="S8" s="443"/>
      <c r="T8" s="443"/>
      <c r="U8" s="443"/>
    </row>
    <row r="9" spans="1:21" ht="12.75">
      <c r="A9" s="16" t="s">
        <v>180</v>
      </c>
      <c r="B9" s="20" t="s">
        <v>64</v>
      </c>
      <c r="C9" s="20" t="s">
        <v>65</v>
      </c>
      <c r="D9" s="174" t="s">
        <v>469</v>
      </c>
      <c r="E9" s="174"/>
      <c r="F9" s="21">
        <f t="shared" si="0"/>
        <v>4751.4</v>
      </c>
      <c r="G9" s="21">
        <f t="shared" si="0"/>
        <v>1220</v>
      </c>
      <c r="H9" s="21">
        <f t="shared" si="1"/>
        <v>3531.3999999999996</v>
      </c>
      <c r="I9" s="21">
        <f t="shared" si="2"/>
        <v>25.67664267373827</v>
      </c>
      <c r="K9" s="86"/>
      <c r="L9" s="86"/>
      <c r="M9" s="86"/>
      <c r="N9" s="438"/>
      <c r="O9" s="442"/>
      <c r="P9" s="440"/>
      <c r="Q9" s="441"/>
      <c r="R9" s="86"/>
      <c r="S9" s="86"/>
      <c r="T9" s="86"/>
      <c r="U9" s="86"/>
    </row>
    <row r="10" spans="1:21" ht="39">
      <c r="A10" s="16" t="s">
        <v>92</v>
      </c>
      <c r="B10" s="20" t="s">
        <v>64</v>
      </c>
      <c r="C10" s="20" t="s">
        <v>65</v>
      </c>
      <c r="D10" s="174" t="s">
        <v>469</v>
      </c>
      <c r="E10" s="174" t="s">
        <v>93</v>
      </c>
      <c r="F10" s="21">
        <f t="shared" si="0"/>
        <v>4751.4</v>
      </c>
      <c r="G10" s="21">
        <f t="shared" si="0"/>
        <v>1220</v>
      </c>
      <c r="H10" s="21">
        <f t="shared" si="1"/>
        <v>3531.3999999999996</v>
      </c>
      <c r="I10" s="21">
        <f t="shared" si="2"/>
        <v>25.67664267373827</v>
      </c>
      <c r="K10" s="86"/>
      <c r="L10" s="86"/>
      <c r="M10" s="86"/>
      <c r="N10" s="438"/>
      <c r="O10" s="442"/>
      <c r="P10" s="440"/>
      <c r="Q10" s="441"/>
      <c r="R10" s="86"/>
      <c r="S10" s="86"/>
      <c r="T10" s="86"/>
      <c r="U10" s="86"/>
    </row>
    <row r="11" spans="1:21" ht="12.75">
      <c r="A11" s="16" t="s">
        <v>89</v>
      </c>
      <c r="B11" s="20" t="s">
        <v>64</v>
      </c>
      <c r="C11" s="20" t="s">
        <v>65</v>
      </c>
      <c r="D11" s="174" t="s">
        <v>469</v>
      </c>
      <c r="E11" s="174" t="s">
        <v>90</v>
      </c>
      <c r="F11" s="21">
        <f>'пр.4 вед.стр.'!G13</f>
        <v>4751.4</v>
      </c>
      <c r="G11" s="21">
        <f>'пр.4 вед.стр.'!H13</f>
        <v>1220</v>
      </c>
      <c r="H11" s="21">
        <f t="shared" si="1"/>
        <v>3531.3999999999996</v>
      </c>
      <c r="I11" s="21">
        <f t="shared" si="2"/>
        <v>25.67664267373827</v>
      </c>
      <c r="K11" s="86"/>
      <c r="L11" s="86"/>
      <c r="M11" s="86"/>
      <c r="N11" s="438"/>
      <c r="O11" s="442"/>
      <c r="P11" s="440"/>
      <c r="Q11" s="441"/>
      <c r="R11" s="86"/>
      <c r="S11" s="86"/>
      <c r="T11" s="86"/>
      <c r="U11" s="86"/>
    </row>
    <row r="12" spans="1:21" s="30" customFormat="1" ht="26.25">
      <c r="A12" s="14" t="s">
        <v>19</v>
      </c>
      <c r="B12" s="33" t="s">
        <v>64</v>
      </c>
      <c r="C12" s="33" t="s">
        <v>68</v>
      </c>
      <c r="D12" s="178"/>
      <c r="E12" s="178"/>
      <c r="F12" s="34">
        <f>F13</f>
        <v>6085.4</v>
      </c>
      <c r="G12" s="34">
        <f>G13</f>
        <v>501.09999999999997</v>
      </c>
      <c r="H12" s="21">
        <f t="shared" si="1"/>
        <v>5584.299999999999</v>
      </c>
      <c r="I12" s="21">
        <f t="shared" si="2"/>
        <v>8.234462812633517</v>
      </c>
      <c r="K12" s="443"/>
      <c r="L12" s="443"/>
      <c r="M12" s="443"/>
      <c r="N12" s="444"/>
      <c r="O12" s="445"/>
      <c r="P12" s="446"/>
      <c r="Q12" s="447"/>
      <c r="R12" s="86"/>
      <c r="S12" s="443"/>
      <c r="T12" s="443"/>
      <c r="U12" s="443"/>
    </row>
    <row r="13" spans="1:21" s="30" customFormat="1" ht="26.25">
      <c r="A13" s="16" t="s">
        <v>287</v>
      </c>
      <c r="B13" s="20" t="s">
        <v>64</v>
      </c>
      <c r="C13" s="20" t="s">
        <v>68</v>
      </c>
      <c r="D13" s="174" t="s">
        <v>178</v>
      </c>
      <c r="E13" s="174"/>
      <c r="F13" s="21">
        <f>F14+F18</f>
        <v>6085.4</v>
      </c>
      <c r="G13" s="21">
        <f>G14+G18</f>
        <v>501.09999999999997</v>
      </c>
      <c r="H13" s="21">
        <f t="shared" si="1"/>
        <v>5584.299999999999</v>
      </c>
      <c r="I13" s="21">
        <f t="shared" si="2"/>
        <v>8.234462812633517</v>
      </c>
      <c r="K13" s="443"/>
      <c r="L13" s="443"/>
      <c r="M13" s="443"/>
      <c r="N13" s="444"/>
      <c r="O13" s="445"/>
      <c r="P13" s="446"/>
      <c r="Q13" s="447"/>
      <c r="R13" s="86"/>
      <c r="S13" s="443"/>
      <c r="T13" s="443"/>
      <c r="U13" s="443"/>
    </row>
    <row r="14" spans="1:21" s="30" customFormat="1" ht="12.75">
      <c r="A14" s="31" t="s">
        <v>137</v>
      </c>
      <c r="B14" s="20" t="s">
        <v>64</v>
      </c>
      <c r="C14" s="20" t="s">
        <v>68</v>
      </c>
      <c r="D14" s="174" t="s">
        <v>502</v>
      </c>
      <c r="E14" s="174"/>
      <c r="F14" s="21">
        <f aca="true" t="shared" si="3" ref="F14:G16">F15</f>
        <v>3725.8</v>
      </c>
      <c r="G14" s="21">
        <f t="shared" si="3"/>
        <v>113.2</v>
      </c>
      <c r="H14" s="21">
        <f t="shared" si="1"/>
        <v>3612.6000000000004</v>
      </c>
      <c r="I14" s="21">
        <f t="shared" si="2"/>
        <v>3.0382736593483277</v>
      </c>
      <c r="K14" s="443"/>
      <c r="L14" s="443"/>
      <c r="M14" s="443"/>
      <c r="N14" s="444"/>
      <c r="O14" s="448"/>
      <c r="P14" s="446"/>
      <c r="Q14" s="447"/>
      <c r="R14" s="86"/>
      <c r="S14" s="443"/>
      <c r="T14" s="443"/>
      <c r="U14" s="443"/>
    </row>
    <row r="15" spans="1:21" s="30" customFormat="1" ht="12.75">
      <c r="A15" s="16" t="s">
        <v>180</v>
      </c>
      <c r="B15" s="20" t="s">
        <v>64</v>
      </c>
      <c r="C15" s="20" t="s">
        <v>68</v>
      </c>
      <c r="D15" s="174" t="s">
        <v>503</v>
      </c>
      <c r="E15" s="174"/>
      <c r="F15" s="21">
        <f t="shared" si="3"/>
        <v>3725.8</v>
      </c>
      <c r="G15" s="21">
        <f t="shared" si="3"/>
        <v>113.2</v>
      </c>
      <c r="H15" s="21">
        <f t="shared" si="1"/>
        <v>3612.6000000000004</v>
      </c>
      <c r="I15" s="21">
        <f t="shared" si="2"/>
        <v>3.0382736593483277</v>
      </c>
      <c r="K15" s="443"/>
      <c r="L15" s="443"/>
      <c r="M15" s="443"/>
      <c r="N15" s="444"/>
      <c r="O15" s="445"/>
      <c r="P15" s="446"/>
      <c r="Q15" s="447"/>
      <c r="R15" s="86"/>
      <c r="S15" s="443"/>
      <c r="T15" s="443"/>
      <c r="U15" s="443"/>
    </row>
    <row r="16" spans="1:21" s="30" customFormat="1" ht="39">
      <c r="A16" s="16" t="s">
        <v>92</v>
      </c>
      <c r="B16" s="20" t="s">
        <v>64</v>
      </c>
      <c r="C16" s="20" t="s">
        <v>68</v>
      </c>
      <c r="D16" s="174" t="s">
        <v>503</v>
      </c>
      <c r="E16" s="174" t="s">
        <v>93</v>
      </c>
      <c r="F16" s="21">
        <f t="shared" si="3"/>
        <v>3725.8</v>
      </c>
      <c r="G16" s="21">
        <f t="shared" si="3"/>
        <v>113.2</v>
      </c>
      <c r="H16" s="21">
        <f t="shared" si="1"/>
        <v>3612.6000000000004</v>
      </c>
      <c r="I16" s="21">
        <f t="shared" si="2"/>
        <v>3.0382736593483277</v>
      </c>
      <c r="K16" s="443"/>
      <c r="L16" s="443"/>
      <c r="M16" s="443"/>
      <c r="N16" s="444"/>
      <c r="O16" s="445"/>
      <c r="P16" s="446"/>
      <c r="Q16" s="447"/>
      <c r="R16" s="86"/>
      <c r="S16" s="443"/>
      <c r="T16" s="443"/>
      <c r="U16" s="443"/>
    </row>
    <row r="17" spans="1:21" s="30" customFormat="1" ht="12.75">
      <c r="A17" s="16" t="s">
        <v>89</v>
      </c>
      <c r="B17" s="20" t="s">
        <v>64</v>
      </c>
      <c r="C17" s="20" t="s">
        <v>68</v>
      </c>
      <c r="D17" s="174" t="s">
        <v>503</v>
      </c>
      <c r="E17" s="174" t="s">
        <v>90</v>
      </c>
      <c r="F17" s="21">
        <f>'пр.4 вед.стр.'!G233</f>
        <v>3725.8</v>
      </c>
      <c r="G17" s="21">
        <f>'пр.4 вед.стр.'!H233</f>
        <v>113.2</v>
      </c>
      <c r="H17" s="21">
        <f t="shared" si="1"/>
        <v>3612.6000000000004</v>
      </c>
      <c r="I17" s="21">
        <f t="shared" si="2"/>
        <v>3.0382736593483277</v>
      </c>
      <c r="K17" s="443"/>
      <c r="L17" s="443"/>
      <c r="M17" s="443"/>
      <c r="N17" s="444"/>
      <c r="O17" s="445"/>
      <c r="P17" s="446"/>
      <c r="Q17" s="447"/>
      <c r="R17" s="86"/>
      <c r="S17" s="443"/>
      <c r="T17" s="443"/>
      <c r="U17" s="443"/>
    </row>
    <row r="18" spans="1:21" s="30" customFormat="1" ht="12.75">
      <c r="A18" s="16" t="s">
        <v>48</v>
      </c>
      <c r="B18" s="20" t="s">
        <v>64</v>
      </c>
      <c r="C18" s="20" t="s">
        <v>68</v>
      </c>
      <c r="D18" s="174" t="s">
        <v>184</v>
      </c>
      <c r="E18" s="174"/>
      <c r="F18" s="21">
        <f>F19+F22+F27</f>
        <v>2359.6</v>
      </c>
      <c r="G18" s="21">
        <f>G19+G22+G27</f>
        <v>387.9</v>
      </c>
      <c r="H18" s="21">
        <f t="shared" si="1"/>
        <v>1971.6999999999998</v>
      </c>
      <c r="I18" s="21">
        <f t="shared" si="2"/>
        <v>16.439226987625023</v>
      </c>
      <c r="K18" s="443"/>
      <c r="L18" s="443"/>
      <c r="M18" s="443"/>
      <c r="N18" s="444"/>
      <c r="O18" s="448"/>
      <c r="P18" s="446"/>
      <c r="Q18" s="447"/>
      <c r="R18" s="86"/>
      <c r="S18" s="443"/>
      <c r="T18" s="443"/>
      <c r="U18" s="443"/>
    </row>
    <row r="19" spans="1:21" s="30" customFormat="1" ht="12.75">
      <c r="A19" s="16" t="s">
        <v>180</v>
      </c>
      <c r="B19" s="20" t="s">
        <v>64</v>
      </c>
      <c r="C19" s="20" t="s">
        <v>68</v>
      </c>
      <c r="D19" s="174" t="s">
        <v>185</v>
      </c>
      <c r="E19" s="174"/>
      <c r="F19" s="21">
        <f>F20</f>
        <v>1980.6</v>
      </c>
      <c r="G19" s="21">
        <f>G20</f>
        <v>186.9</v>
      </c>
      <c r="H19" s="21">
        <f t="shared" si="1"/>
        <v>1793.6999999999998</v>
      </c>
      <c r="I19" s="21">
        <f t="shared" si="2"/>
        <v>9.436534383520147</v>
      </c>
      <c r="K19" s="443"/>
      <c r="L19" s="443"/>
      <c r="M19" s="443"/>
      <c r="N19" s="444"/>
      <c r="O19" s="445"/>
      <c r="P19" s="446"/>
      <c r="Q19" s="447"/>
      <c r="R19" s="86"/>
      <c r="S19" s="443"/>
      <c r="T19" s="443"/>
      <c r="U19" s="443"/>
    </row>
    <row r="20" spans="1:21" s="30" customFormat="1" ht="39">
      <c r="A20" s="16" t="s">
        <v>92</v>
      </c>
      <c r="B20" s="20" t="s">
        <v>64</v>
      </c>
      <c r="C20" s="20" t="s">
        <v>68</v>
      </c>
      <c r="D20" s="174" t="s">
        <v>185</v>
      </c>
      <c r="E20" s="174" t="s">
        <v>93</v>
      </c>
      <c r="F20" s="21">
        <f>F21</f>
        <v>1980.6</v>
      </c>
      <c r="G20" s="21">
        <f>G21</f>
        <v>186.9</v>
      </c>
      <c r="H20" s="21">
        <f t="shared" si="1"/>
        <v>1793.6999999999998</v>
      </c>
      <c r="I20" s="21">
        <f t="shared" si="2"/>
        <v>9.436534383520147</v>
      </c>
      <c r="K20" s="443"/>
      <c r="L20" s="443"/>
      <c r="M20" s="443"/>
      <c r="N20" s="444"/>
      <c r="O20" s="448"/>
      <c r="P20" s="446"/>
      <c r="Q20" s="447"/>
      <c r="R20" s="86"/>
      <c r="S20" s="443"/>
      <c r="T20" s="443"/>
      <c r="U20" s="443"/>
    </row>
    <row r="21" spans="1:21" s="30" customFormat="1" ht="12.75">
      <c r="A21" s="16" t="s">
        <v>89</v>
      </c>
      <c r="B21" s="20" t="s">
        <v>64</v>
      </c>
      <c r="C21" s="20" t="s">
        <v>68</v>
      </c>
      <c r="D21" s="174" t="s">
        <v>185</v>
      </c>
      <c r="E21" s="174" t="s">
        <v>90</v>
      </c>
      <c r="F21" s="21">
        <f>'пр.4 вед.стр.'!G237</f>
        <v>1980.6</v>
      </c>
      <c r="G21" s="21">
        <f>'пр.4 вед.стр.'!H237</f>
        <v>186.9</v>
      </c>
      <c r="H21" s="21">
        <f t="shared" si="1"/>
        <v>1793.6999999999998</v>
      </c>
      <c r="I21" s="21">
        <f t="shared" si="2"/>
        <v>9.436534383520147</v>
      </c>
      <c r="K21" s="443"/>
      <c r="L21" s="443"/>
      <c r="M21" s="443"/>
      <c r="N21" s="444"/>
      <c r="O21" s="445"/>
      <c r="P21" s="446"/>
      <c r="Q21" s="447"/>
      <c r="R21" s="86"/>
      <c r="S21" s="443"/>
      <c r="T21" s="443"/>
      <c r="U21" s="443"/>
    </row>
    <row r="22" spans="1:21" s="30" customFormat="1" ht="12.75">
      <c r="A22" s="16" t="s">
        <v>181</v>
      </c>
      <c r="B22" s="20" t="s">
        <v>64</v>
      </c>
      <c r="C22" s="20" t="s">
        <v>68</v>
      </c>
      <c r="D22" s="174" t="s">
        <v>186</v>
      </c>
      <c r="E22" s="174"/>
      <c r="F22" s="21">
        <f>F23+F25</f>
        <v>229</v>
      </c>
      <c r="G22" s="21">
        <f>G23+G25</f>
        <v>51.4</v>
      </c>
      <c r="H22" s="21">
        <f t="shared" si="1"/>
        <v>177.6</v>
      </c>
      <c r="I22" s="21">
        <f t="shared" si="2"/>
        <v>22.445414847161572</v>
      </c>
      <c r="K22" s="443"/>
      <c r="L22" s="443"/>
      <c r="M22" s="443"/>
      <c r="N22" s="444"/>
      <c r="O22" s="445"/>
      <c r="P22" s="446"/>
      <c r="Q22" s="447"/>
      <c r="R22" s="86"/>
      <c r="S22" s="443"/>
      <c r="T22" s="443"/>
      <c r="U22" s="443"/>
    </row>
    <row r="23" spans="1:21" s="30" customFormat="1" ht="12.75">
      <c r="A23" s="16" t="s">
        <v>353</v>
      </c>
      <c r="B23" s="20" t="s">
        <v>64</v>
      </c>
      <c r="C23" s="20" t="s">
        <v>68</v>
      </c>
      <c r="D23" s="174" t="s">
        <v>186</v>
      </c>
      <c r="E23" s="174" t="s">
        <v>94</v>
      </c>
      <c r="F23" s="21">
        <f>F24</f>
        <v>228</v>
      </c>
      <c r="G23" s="21">
        <f>G24</f>
        <v>51.4</v>
      </c>
      <c r="H23" s="21">
        <f t="shared" si="1"/>
        <v>176.6</v>
      </c>
      <c r="I23" s="21">
        <f t="shared" si="2"/>
        <v>22.54385964912281</v>
      </c>
      <c r="K23" s="443"/>
      <c r="L23" s="443"/>
      <c r="M23" s="443"/>
      <c r="N23" s="444"/>
      <c r="O23" s="445"/>
      <c r="P23" s="446"/>
      <c r="Q23" s="447"/>
      <c r="R23" s="86"/>
      <c r="S23" s="443"/>
      <c r="T23" s="443"/>
      <c r="U23" s="443"/>
    </row>
    <row r="24" spans="1:21" s="30" customFormat="1" ht="12.75">
      <c r="A24" s="16" t="s">
        <v>632</v>
      </c>
      <c r="B24" s="20" t="s">
        <v>64</v>
      </c>
      <c r="C24" s="20" t="s">
        <v>68</v>
      </c>
      <c r="D24" s="174" t="s">
        <v>186</v>
      </c>
      <c r="E24" s="174" t="s">
        <v>91</v>
      </c>
      <c r="F24" s="21">
        <f>'пр.4 вед.стр.'!G240</f>
        <v>228</v>
      </c>
      <c r="G24" s="21">
        <f>'пр.4 вед.стр.'!H240</f>
        <v>51.4</v>
      </c>
      <c r="H24" s="21">
        <f t="shared" si="1"/>
        <v>176.6</v>
      </c>
      <c r="I24" s="21">
        <f t="shared" si="2"/>
        <v>22.54385964912281</v>
      </c>
      <c r="K24" s="443"/>
      <c r="L24" s="443"/>
      <c r="M24" s="443"/>
      <c r="N24" s="444"/>
      <c r="O24" s="445"/>
      <c r="P24" s="446"/>
      <c r="Q24" s="447"/>
      <c r="R24" s="86"/>
      <c r="S24" s="443"/>
      <c r="T24" s="443"/>
      <c r="U24" s="443"/>
    </row>
    <row r="25" spans="1:21" s="30" customFormat="1" ht="12.75">
      <c r="A25" s="16" t="s">
        <v>110</v>
      </c>
      <c r="B25" s="20" t="s">
        <v>64</v>
      </c>
      <c r="C25" s="20" t="s">
        <v>68</v>
      </c>
      <c r="D25" s="174" t="s">
        <v>186</v>
      </c>
      <c r="E25" s="174" t="s">
        <v>111</v>
      </c>
      <c r="F25" s="21">
        <f>F26</f>
        <v>1</v>
      </c>
      <c r="G25" s="21">
        <f>G26</f>
        <v>0</v>
      </c>
      <c r="H25" s="21">
        <f t="shared" si="1"/>
        <v>1</v>
      </c>
      <c r="I25" s="21">
        <f t="shared" si="2"/>
        <v>0</v>
      </c>
      <c r="K25" s="443"/>
      <c r="L25" s="443"/>
      <c r="M25" s="443"/>
      <c r="N25" s="444"/>
      <c r="O25" s="444"/>
      <c r="P25" s="446"/>
      <c r="Q25" s="447"/>
      <c r="R25" s="86"/>
      <c r="S25" s="443"/>
      <c r="T25" s="443"/>
      <c r="U25" s="443"/>
    </row>
    <row r="26" spans="1:21" s="30" customFormat="1" ht="12.75">
      <c r="A26" s="16" t="s">
        <v>113</v>
      </c>
      <c r="B26" s="20" t="s">
        <v>64</v>
      </c>
      <c r="C26" s="20" t="s">
        <v>68</v>
      </c>
      <c r="D26" s="174" t="s">
        <v>186</v>
      </c>
      <c r="E26" s="174" t="s">
        <v>114</v>
      </c>
      <c r="F26" s="21">
        <f>'пр.4 вед.стр.'!G242</f>
        <v>1</v>
      </c>
      <c r="G26" s="21">
        <f>'пр.4 вед.стр.'!H242</f>
        <v>0</v>
      </c>
      <c r="H26" s="21">
        <f t="shared" si="1"/>
        <v>1</v>
      </c>
      <c r="I26" s="21">
        <f t="shared" si="2"/>
        <v>0</v>
      </c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</row>
    <row r="27" spans="1:21" s="30" customFormat="1" ht="39">
      <c r="A27" s="16" t="s">
        <v>210</v>
      </c>
      <c r="B27" s="20" t="s">
        <v>64</v>
      </c>
      <c r="C27" s="20" t="s">
        <v>68</v>
      </c>
      <c r="D27" s="174" t="s">
        <v>470</v>
      </c>
      <c r="E27" s="174"/>
      <c r="F27" s="21">
        <f>F28</f>
        <v>150</v>
      </c>
      <c r="G27" s="21">
        <f>G28</f>
        <v>149.6</v>
      </c>
      <c r="H27" s="21">
        <f t="shared" si="1"/>
        <v>0.4000000000000057</v>
      </c>
      <c r="I27" s="21">
        <f t="shared" si="2"/>
        <v>99.73333333333333</v>
      </c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</row>
    <row r="28" spans="1:9" s="30" customFormat="1" ht="39">
      <c r="A28" s="16" t="s">
        <v>92</v>
      </c>
      <c r="B28" s="20" t="s">
        <v>64</v>
      </c>
      <c r="C28" s="20" t="s">
        <v>68</v>
      </c>
      <c r="D28" s="174" t="s">
        <v>470</v>
      </c>
      <c r="E28" s="174" t="s">
        <v>93</v>
      </c>
      <c r="F28" s="21">
        <f>F29</f>
        <v>150</v>
      </c>
      <c r="G28" s="21">
        <f>G29</f>
        <v>149.6</v>
      </c>
      <c r="H28" s="21">
        <f t="shared" si="1"/>
        <v>0.4000000000000057</v>
      </c>
      <c r="I28" s="21">
        <f t="shared" si="2"/>
        <v>99.73333333333333</v>
      </c>
    </row>
    <row r="29" spans="1:9" s="30" customFormat="1" ht="12.75">
      <c r="A29" s="16" t="s">
        <v>89</v>
      </c>
      <c r="B29" s="20" t="s">
        <v>64</v>
      </c>
      <c r="C29" s="20" t="s">
        <v>68</v>
      </c>
      <c r="D29" s="174" t="s">
        <v>470</v>
      </c>
      <c r="E29" s="174" t="s">
        <v>90</v>
      </c>
      <c r="F29" s="21">
        <f>'пр.4 вед.стр.'!G245</f>
        <v>150</v>
      </c>
      <c r="G29" s="21">
        <f>'пр.4 вед.стр.'!H245</f>
        <v>149.6</v>
      </c>
      <c r="H29" s="21">
        <f t="shared" si="1"/>
        <v>0.4000000000000057</v>
      </c>
      <c r="I29" s="21">
        <f t="shared" si="2"/>
        <v>99.73333333333333</v>
      </c>
    </row>
    <row r="30" spans="1:9" ht="39">
      <c r="A30" s="67" t="s">
        <v>17</v>
      </c>
      <c r="B30" s="325" t="s">
        <v>64</v>
      </c>
      <c r="C30" s="325" t="s">
        <v>66</v>
      </c>
      <c r="D30" s="186"/>
      <c r="E30" s="186"/>
      <c r="F30" s="69">
        <f>F47+F31</f>
        <v>89862.19999999998</v>
      </c>
      <c r="G30" s="69">
        <f>G47+G31</f>
        <v>18169.3</v>
      </c>
      <c r="H30" s="21">
        <f t="shared" si="1"/>
        <v>71692.89999999998</v>
      </c>
      <c r="I30" s="21">
        <f t="shared" si="2"/>
        <v>20.21906875193352</v>
      </c>
    </row>
    <row r="31" spans="1:9" ht="39">
      <c r="A31" s="326" t="str">
        <f>'пр.4 вед.стр.'!A15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1" s="65" t="s">
        <v>64</v>
      </c>
      <c r="C31" s="65" t="s">
        <v>66</v>
      </c>
      <c r="D31" s="185" t="s">
        <v>472</v>
      </c>
      <c r="E31" s="185"/>
      <c r="F31" s="64">
        <f>F32</f>
        <v>3826.4</v>
      </c>
      <c r="G31" s="64">
        <f>G32</f>
        <v>767</v>
      </c>
      <c r="H31" s="21">
        <f t="shared" si="1"/>
        <v>3059.4</v>
      </c>
      <c r="I31" s="21">
        <f t="shared" si="2"/>
        <v>20.044950867656283</v>
      </c>
    </row>
    <row r="32" spans="1:9" ht="26.25">
      <c r="A32" s="327" t="s">
        <v>473</v>
      </c>
      <c r="B32" s="293" t="s">
        <v>64</v>
      </c>
      <c r="C32" s="293" t="s">
        <v>66</v>
      </c>
      <c r="D32" s="292" t="s">
        <v>474</v>
      </c>
      <c r="E32" s="292"/>
      <c r="F32" s="289">
        <f>F33+F38+F44+F41</f>
        <v>3826.4</v>
      </c>
      <c r="G32" s="289">
        <f>G33+G38+G44+G41</f>
        <v>767</v>
      </c>
      <c r="H32" s="21">
        <f t="shared" si="1"/>
        <v>3059.4</v>
      </c>
      <c r="I32" s="21">
        <f t="shared" si="2"/>
        <v>20.044950867656283</v>
      </c>
    </row>
    <row r="33" spans="1:9" ht="52.5">
      <c r="A33" s="327" t="s">
        <v>288</v>
      </c>
      <c r="B33" s="293" t="s">
        <v>64</v>
      </c>
      <c r="C33" s="293" t="s">
        <v>66</v>
      </c>
      <c r="D33" s="292" t="s">
        <v>475</v>
      </c>
      <c r="E33" s="292"/>
      <c r="F33" s="289">
        <f>F34+F36</f>
        <v>2105.8</v>
      </c>
      <c r="G33" s="289">
        <f>G34+G36</f>
        <v>764.6</v>
      </c>
      <c r="H33" s="21">
        <f t="shared" si="1"/>
        <v>1341.2000000000003</v>
      </c>
      <c r="I33" s="21">
        <f t="shared" si="2"/>
        <v>36.3092411435084</v>
      </c>
    </row>
    <row r="34" spans="1:9" ht="39">
      <c r="A34" s="327" t="s">
        <v>92</v>
      </c>
      <c r="B34" s="293" t="s">
        <v>64</v>
      </c>
      <c r="C34" s="293" t="s">
        <v>66</v>
      </c>
      <c r="D34" s="292" t="s">
        <v>475</v>
      </c>
      <c r="E34" s="292" t="s">
        <v>93</v>
      </c>
      <c r="F34" s="289">
        <f>F35</f>
        <v>1090.2</v>
      </c>
      <c r="G34" s="289">
        <f>G35</f>
        <v>345.5</v>
      </c>
      <c r="H34" s="21">
        <f t="shared" si="1"/>
        <v>744.7</v>
      </c>
      <c r="I34" s="21">
        <f t="shared" si="2"/>
        <v>31.69143276463034</v>
      </c>
    </row>
    <row r="35" spans="1:9" ht="12.75">
      <c r="A35" s="327" t="s">
        <v>89</v>
      </c>
      <c r="B35" s="293" t="s">
        <v>64</v>
      </c>
      <c r="C35" s="293" t="s">
        <v>66</v>
      </c>
      <c r="D35" s="292" t="s">
        <v>475</v>
      </c>
      <c r="E35" s="292" t="s">
        <v>90</v>
      </c>
      <c r="F35" s="289">
        <f>'пр.4 вед.стр.'!G19</f>
        <v>1090.2</v>
      </c>
      <c r="G35" s="289">
        <f>'пр.4 вед.стр.'!H19</f>
        <v>345.5</v>
      </c>
      <c r="H35" s="21">
        <f t="shared" si="1"/>
        <v>744.7</v>
      </c>
      <c r="I35" s="21">
        <f t="shared" si="2"/>
        <v>31.69143276463034</v>
      </c>
    </row>
    <row r="36" spans="1:9" ht="12.75">
      <c r="A36" s="327" t="str">
        <f>'пр.4 вед.стр.'!A20</f>
        <v>Закупка товаров, работ и услуг для обеспечения государственных (муниципальных) нужд</v>
      </c>
      <c r="B36" s="293" t="s">
        <v>64</v>
      </c>
      <c r="C36" s="293" t="s">
        <v>66</v>
      </c>
      <c r="D36" s="292" t="s">
        <v>475</v>
      </c>
      <c r="E36" s="292" t="s">
        <v>94</v>
      </c>
      <c r="F36" s="289">
        <f>F37</f>
        <v>1015.6</v>
      </c>
      <c r="G36" s="289">
        <f>G37</f>
        <v>419.1</v>
      </c>
      <c r="H36" s="21">
        <f t="shared" si="1"/>
        <v>596.5</v>
      </c>
      <c r="I36" s="21">
        <f t="shared" si="2"/>
        <v>41.26624655376133</v>
      </c>
    </row>
    <row r="37" spans="1:9" ht="12.75">
      <c r="A37" s="327" t="s">
        <v>632</v>
      </c>
      <c r="B37" s="293" t="s">
        <v>64</v>
      </c>
      <c r="C37" s="293" t="s">
        <v>66</v>
      </c>
      <c r="D37" s="292" t="s">
        <v>475</v>
      </c>
      <c r="E37" s="292" t="s">
        <v>91</v>
      </c>
      <c r="F37" s="289">
        <f>'пр.4 вед.стр.'!G21</f>
        <v>1015.6</v>
      </c>
      <c r="G37" s="289">
        <f>'пр.4 вед.стр.'!H21</f>
        <v>419.1</v>
      </c>
      <c r="H37" s="21">
        <f t="shared" si="1"/>
        <v>596.5</v>
      </c>
      <c r="I37" s="21">
        <f t="shared" si="2"/>
        <v>41.26624655376133</v>
      </c>
    </row>
    <row r="38" spans="1:9" ht="12.75">
      <c r="A38" s="29" t="s">
        <v>180</v>
      </c>
      <c r="B38" s="65" t="s">
        <v>64</v>
      </c>
      <c r="C38" s="65" t="s">
        <v>66</v>
      </c>
      <c r="D38" s="328" t="s">
        <v>476</v>
      </c>
      <c r="E38" s="185"/>
      <c r="F38" s="64">
        <f>F39</f>
        <v>1564.6</v>
      </c>
      <c r="G38" s="64">
        <f>G39</f>
        <v>0</v>
      </c>
      <c r="H38" s="21">
        <f t="shared" si="1"/>
        <v>1564.6</v>
      </c>
      <c r="I38" s="21">
        <f t="shared" si="2"/>
        <v>0</v>
      </c>
    </row>
    <row r="39" spans="1:9" ht="39">
      <c r="A39" s="29" t="s">
        <v>92</v>
      </c>
      <c r="B39" s="65" t="s">
        <v>64</v>
      </c>
      <c r="C39" s="65" t="s">
        <v>66</v>
      </c>
      <c r="D39" s="328" t="s">
        <v>476</v>
      </c>
      <c r="E39" s="185" t="s">
        <v>93</v>
      </c>
      <c r="F39" s="64">
        <f>F40</f>
        <v>1564.6</v>
      </c>
      <c r="G39" s="64">
        <f>G40</f>
        <v>0</v>
      </c>
      <c r="H39" s="21">
        <f t="shared" si="1"/>
        <v>1564.6</v>
      </c>
      <c r="I39" s="21">
        <f t="shared" si="2"/>
        <v>0</v>
      </c>
    </row>
    <row r="40" spans="1:9" ht="12.75">
      <c r="A40" s="29" t="s">
        <v>89</v>
      </c>
      <c r="B40" s="65" t="s">
        <v>64</v>
      </c>
      <c r="C40" s="65" t="s">
        <v>66</v>
      </c>
      <c r="D40" s="328" t="s">
        <v>476</v>
      </c>
      <c r="E40" s="185" t="s">
        <v>90</v>
      </c>
      <c r="F40" s="64">
        <f>'пр.4 вед.стр.'!G24</f>
        <v>1564.6</v>
      </c>
      <c r="G40" s="64">
        <f>'пр.4 вед.стр.'!H24</f>
        <v>0</v>
      </c>
      <c r="H40" s="21">
        <f t="shared" si="1"/>
        <v>1564.6</v>
      </c>
      <c r="I40" s="21">
        <f t="shared" si="2"/>
        <v>0</v>
      </c>
    </row>
    <row r="41" spans="1:9" ht="12.75">
      <c r="A41" s="29" t="s">
        <v>181</v>
      </c>
      <c r="B41" s="65" t="s">
        <v>64</v>
      </c>
      <c r="C41" s="65" t="s">
        <v>66</v>
      </c>
      <c r="D41" s="328" t="s">
        <v>477</v>
      </c>
      <c r="E41" s="185"/>
      <c r="F41" s="64">
        <f>F42</f>
        <v>106</v>
      </c>
      <c r="G41" s="64">
        <f>G42</f>
        <v>2.4</v>
      </c>
      <c r="H41" s="21">
        <f t="shared" si="1"/>
        <v>103.6</v>
      </c>
      <c r="I41" s="21">
        <f t="shared" si="2"/>
        <v>2.2641509433962264</v>
      </c>
    </row>
    <row r="42" spans="1:9" ht="12.75">
      <c r="A42" s="29" t="s">
        <v>353</v>
      </c>
      <c r="B42" s="65" t="s">
        <v>64</v>
      </c>
      <c r="C42" s="65" t="s">
        <v>66</v>
      </c>
      <c r="D42" s="328" t="s">
        <v>477</v>
      </c>
      <c r="E42" s="185" t="s">
        <v>94</v>
      </c>
      <c r="F42" s="64">
        <f>F43</f>
        <v>106</v>
      </c>
      <c r="G42" s="64">
        <f>G43</f>
        <v>2.4</v>
      </c>
      <c r="H42" s="21">
        <f t="shared" si="1"/>
        <v>103.6</v>
      </c>
      <c r="I42" s="21">
        <f t="shared" si="2"/>
        <v>2.2641509433962264</v>
      </c>
    </row>
    <row r="43" spans="1:9" ht="12.75">
      <c r="A43" s="29" t="s">
        <v>632</v>
      </c>
      <c r="B43" s="65" t="s">
        <v>64</v>
      </c>
      <c r="C43" s="65" t="s">
        <v>66</v>
      </c>
      <c r="D43" s="328" t="s">
        <v>477</v>
      </c>
      <c r="E43" s="185" t="s">
        <v>91</v>
      </c>
      <c r="F43" s="64">
        <f>'пр.4 вед.стр.'!G27</f>
        <v>106</v>
      </c>
      <c r="G43" s="64">
        <f>'пр.4 вед.стр.'!H27</f>
        <v>2.4</v>
      </c>
      <c r="H43" s="21">
        <f t="shared" si="1"/>
        <v>103.6</v>
      </c>
      <c r="I43" s="21">
        <f t="shared" si="2"/>
        <v>2.2641509433962264</v>
      </c>
    </row>
    <row r="44" spans="1:9" ht="39">
      <c r="A44" s="29" t="s">
        <v>210</v>
      </c>
      <c r="B44" s="65" t="s">
        <v>64</v>
      </c>
      <c r="C44" s="65" t="s">
        <v>66</v>
      </c>
      <c r="D44" s="328" t="s">
        <v>478</v>
      </c>
      <c r="E44" s="185"/>
      <c r="F44" s="64">
        <f>F45</f>
        <v>50</v>
      </c>
      <c r="G44" s="64">
        <f>G45</f>
        <v>0</v>
      </c>
      <c r="H44" s="21">
        <f t="shared" si="1"/>
        <v>50</v>
      </c>
      <c r="I44" s="21">
        <f t="shared" si="2"/>
        <v>0</v>
      </c>
    </row>
    <row r="45" spans="1:9" ht="39">
      <c r="A45" s="29" t="s">
        <v>92</v>
      </c>
      <c r="B45" s="65" t="s">
        <v>64</v>
      </c>
      <c r="C45" s="65" t="s">
        <v>66</v>
      </c>
      <c r="D45" s="328" t="s">
        <v>478</v>
      </c>
      <c r="E45" s="185" t="s">
        <v>93</v>
      </c>
      <c r="F45" s="64">
        <f>F46</f>
        <v>50</v>
      </c>
      <c r="G45" s="64">
        <f>G46</f>
        <v>0</v>
      </c>
      <c r="H45" s="21">
        <f t="shared" si="1"/>
        <v>50</v>
      </c>
      <c r="I45" s="21">
        <f t="shared" si="2"/>
        <v>0</v>
      </c>
    </row>
    <row r="46" spans="1:9" ht="12.75">
      <c r="A46" s="29" t="s">
        <v>89</v>
      </c>
      <c r="B46" s="65" t="s">
        <v>64</v>
      </c>
      <c r="C46" s="65" t="s">
        <v>66</v>
      </c>
      <c r="D46" s="328" t="s">
        <v>478</v>
      </c>
      <c r="E46" s="185" t="s">
        <v>90</v>
      </c>
      <c r="F46" s="64">
        <f>'пр.4 вед.стр.'!G30</f>
        <v>50</v>
      </c>
      <c r="G46" s="64">
        <f>'пр.4 вед.стр.'!H30</f>
        <v>0</v>
      </c>
      <c r="H46" s="21">
        <f t="shared" si="1"/>
        <v>50</v>
      </c>
      <c r="I46" s="21">
        <f t="shared" si="2"/>
        <v>0</v>
      </c>
    </row>
    <row r="47" spans="1:9" ht="26.25">
      <c r="A47" s="29" t="s">
        <v>287</v>
      </c>
      <c r="B47" s="65" t="s">
        <v>64</v>
      </c>
      <c r="C47" s="65" t="s">
        <v>66</v>
      </c>
      <c r="D47" s="185" t="s">
        <v>178</v>
      </c>
      <c r="E47" s="185"/>
      <c r="F47" s="64">
        <f>F48</f>
        <v>86035.79999999999</v>
      </c>
      <c r="G47" s="64">
        <f>G48</f>
        <v>17402.3</v>
      </c>
      <c r="H47" s="21">
        <f t="shared" si="1"/>
        <v>68633.49999999999</v>
      </c>
      <c r="I47" s="21">
        <f t="shared" si="2"/>
        <v>20.226812559422942</v>
      </c>
    </row>
    <row r="48" spans="1:9" ht="12.75">
      <c r="A48" s="16" t="s">
        <v>48</v>
      </c>
      <c r="B48" s="20" t="s">
        <v>64</v>
      </c>
      <c r="C48" s="20" t="s">
        <v>66</v>
      </c>
      <c r="D48" s="174" t="s">
        <v>184</v>
      </c>
      <c r="E48" s="174"/>
      <c r="F48" s="21">
        <f>F49+F52+F58+F61</f>
        <v>86035.79999999999</v>
      </c>
      <c r="G48" s="21">
        <f>G49+G52+G58+G61</f>
        <v>17402.3</v>
      </c>
      <c r="H48" s="21">
        <f t="shared" si="1"/>
        <v>68633.49999999999</v>
      </c>
      <c r="I48" s="21">
        <f t="shared" si="2"/>
        <v>20.226812559422942</v>
      </c>
    </row>
    <row r="49" spans="1:9" ht="12.75">
      <c r="A49" s="16" t="s">
        <v>180</v>
      </c>
      <c r="B49" s="20" t="s">
        <v>64</v>
      </c>
      <c r="C49" s="20" t="s">
        <v>66</v>
      </c>
      <c r="D49" s="174" t="s">
        <v>185</v>
      </c>
      <c r="E49" s="174"/>
      <c r="F49" s="21">
        <f>F50</f>
        <v>80077.4</v>
      </c>
      <c r="G49" s="21">
        <f>G50</f>
        <v>15505.6</v>
      </c>
      <c r="H49" s="21">
        <f t="shared" si="1"/>
        <v>64571.799999999996</v>
      </c>
      <c r="I49" s="21">
        <f t="shared" si="2"/>
        <v>19.3632660401062</v>
      </c>
    </row>
    <row r="50" spans="1:9" ht="39">
      <c r="A50" s="16" t="s">
        <v>92</v>
      </c>
      <c r="B50" s="20" t="s">
        <v>64</v>
      </c>
      <c r="C50" s="20" t="s">
        <v>66</v>
      </c>
      <c r="D50" s="174" t="s">
        <v>185</v>
      </c>
      <c r="E50" s="174" t="s">
        <v>93</v>
      </c>
      <c r="F50" s="21">
        <f>F51</f>
        <v>80077.4</v>
      </c>
      <c r="G50" s="21">
        <f>G51</f>
        <v>15505.6</v>
      </c>
      <c r="H50" s="21">
        <f t="shared" si="1"/>
        <v>64571.799999999996</v>
      </c>
      <c r="I50" s="21">
        <f t="shared" si="2"/>
        <v>19.3632660401062</v>
      </c>
    </row>
    <row r="51" spans="1:9" ht="12.75">
      <c r="A51" s="16" t="s">
        <v>89</v>
      </c>
      <c r="B51" s="20" t="s">
        <v>64</v>
      </c>
      <c r="C51" s="20" t="s">
        <v>66</v>
      </c>
      <c r="D51" s="174" t="s">
        <v>185</v>
      </c>
      <c r="E51" s="174" t="s">
        <v>90</v>
      </c>
      <c r="F51" s="21">
        <f>'пр.4 вед.стр.'!G35</f>
        <v>80077.4</v>
      </c>
      <c r="G51" s="21">
        <f>'пр.4 вед.стр.'!H35</f>
        <v>15505.6</v>
      </c>
      <c r="H51" s="21">
        <f t="shared" si="1"/>
        <v>64571.799999999996</v>
      </c>
      <c r="I51" s="21">
        <f t="shared" si="2"/>
        <v>19.3632660401062</v>
      </c>
    </row>
    <row r="52" spans="1:9" ht="12.75">
      <c r="A52" s="16" t="s">
        <v>181</v>
      </c>
      <c r="B52" s="20" t="s">
        <v>64</v>
      </c>
      <c r="C52" s="20" t="s">
        <v>66</v>
      </c>
      <c r="D52" s="174" t="s">
        <v>186</v>
      </c>
      <c r="E52" s="174"/>
      <c r="F52" s="21">
        <f>F53+F55</f>
        <v>3458.4</v>
      </c>
      <c r="G52" s="21">
        <f>G53+G55</f>
        <v>675</v>
      </c>
      <c r="H52" s="21">
        <f t="shared" si="1"/>
        <v>2783.4</v>
      </c>
      <c r="I52" s="21">
        <f t="shared" si="2"/>
        <v>19.5176960444136</v>
      </c>
    </row>
    <row r="53" spans="1:9" ht="12.75">
      <c r="A53" s="16" t="s">
        <v>353</v>
      </c>
      <c r="B53" s="20" t="s">
        <v>64</v>
      </c>
      <c r="C53" s="20" t="s">
        <v>66</v>
      </c>
      <c r="D53" s="174" t="s">
        <v>186</v>
      </c>
      <c r="E53" s="174" t="s">
        <v>94</v>
      </c>
      <c r="F53" s="21">
        <f>F54</f>
        <v>2973.4</v>
      </c>
      <c r="G53" s="21">
        <f>G54</f>
        <v>521.1</v>
      </c>
      <c r="H53" s="21">
        <f t="shared" si="1"/>
        <v>2452.3</v>
      </c>
      <c r="I53" s="21">
        <f t="shared" si="2"/>
        <v>17.525391807358577</v>
      </c>
    </row>
    <row r="54" spans="1:9" ht="12.75">
      <c r="A54" s="16" t="s">
        <v>632</v>
      </c>
      <c r="B54" s="20" t="s">
        <v>64</v>
      </c>
      <c r="C54" s="20" t="s">
        <v>66</v>
      </c>
      <c r="D54" s="174" t="s">
        <v>186</v>
      </c>
      <c r="E54" s="174" t="s">
        <v>91</v>
      </c>
      <c r="F54" s="21">
        <f>'пр.4 вед.стр.'!G37+'пр.4 вед.стр.'!G864</f>
        <v>2973.4</v>
      </c>
      <c r="G54" s="21">
        <f>'пр.4 вед.стр.'!H37+'пр.4 вед.стр.'!H864</f>
        <v>521.1</v>
      </c>
      <c r="H54" s="21">
        <f t="shared" si="1"/>
        <v>2452.3</v>
      </c>
      <c r="I54" s="21">
        <f t="shared" si="2"/>
        <v>17.525391807358577</v>
      </c>
    </row>
    <row r="55" spans="1:9" ht="12.75">
      <c r="A55" s="16" t="s">
        <v>110</v>
      </c>
      <c r="B55" s="20" t="s">
        <v>64</v>
      </c>
      <c r="C55" s="20" t="s">
        <v>66</v>
      </c>
      <c r="D55" s="174" t="s">
        <v>186</v>
      </c>
      <c r="E55" s="174" t="s">
        <v>111</v>
      </c>
      <c r="F55" s="21">
        <f>F57+F56</f>
        <v>485</v>
      </c>
      <c r="G55" s="21">
        <f>G57+G56</f>
        <v>153.9</v>
      </c>
      <c r="H55" s="21">
        <f t="shared" si="1"/>
        <v>331.1</v>
      </c>
      <c r="I55" s="21">
        <f t="shared" si="2"/>
        <v>31.7319587628866</v>
      </c>
    </row>
    <row r="56" spans="1:9" ht="12.75">
      <c r="A56" s="262" t="str">
        <f>'пр.4 вед.стр.'!A866</f>
        <v>Исполнение судебных актов</v>
      </c>
      <c r="B56" s="20" t="s">
        <v>64</v>
      </c>
      <c r="C56" s="20" t="s">
        <v>66</v>
      </c>
      <c r="D56" s="174" t="s">
        <v>186</v>
      </c>
      <c r="E56" s="265">
        <f>'пр.4 вед.стр.'!F866</f>
        <v>830</v>
      </c>
      <c r="F56" s="21">
        <f>'пр.4 вед.стр.'!G866</f>
        <v>0</v>
      </c>
      <c r="G56" s="21">
        <f>'пр.4 вед.стр.'!H866</f>
        <v>150</v>
      </c>
      <c r="H56" s="21">
        <f>F56-G56</f>
        <v>-150</v>
      </c>
      <c r="I56" s="21">
        <v>0</v>
      </c>
    </row>
    <row r="57" spans="1:9" ht="12.75">
      <c r="A57" s="16" t="s">
        <v>113</v>
      </c>
      <c r="B57" s="20" t="s">
        <v>64</v>
      </c>
      <c r="C57" s="20" t="s">
        <v>66</v>
      </c>
      <c r="D57" s="174" t="s">
        <v>186</v>
      </c>
      <c r="E57" s="174" t="s">
        <v>114</v>
      </c>
      <c r="F57" s="21">
        <f>'пр.4 вед.стр.'!G40+'пр.4 вед.стр.'!G867</f>
        <v>485</v>
      </c>
      <c r="G57" s="21">
        <f>'пр.4 вед.стр.'!H40+'пр.4 вед.стр.'!H867</f>
        <v>3.9</v>
      </c>
      <c r="H57" s="21">
        <f t="shared" si="1"/>
        <v>481.1</v>
      </c>
      <c r="I57" s="21">
        <f t="shared" si="2"/>
        <v>0.8041237113402062</v>
      </c>
    </row>
    <row r="58" spans="1:9" ht="39">
      <c r="A58" s="16" t="s">
        <v>210</v>
      </c>
      <c r="B58" s="20" t="s">
        <v>64</v>
      </c>
      <c r="C58" s="20" t="s">
        <v>66</v>
      </c>
      <c r="D58" s="174" t="s">
        <v>470</v>
      </c>
      <c r="E58" s="174"/>
      <c r="F58" s="21">
        <f>F59</f>
        <v>2000</v>
      </c>
      <c r="G58" s="21">
        <f>G59</f>
        <v>1216</v>
      </c>
      <c r="H58" s="21">
        <f t="shared" si="1"/>
        <v>784</v>
      </c>
      <c r="I58" s="21">
        <f t="shared" si="2"/>
        <v>60.8</v>
      </c>
    </row>
    <row r="59" spans="1:9" ht="39">
      <c r="A59" s="16" t="s">
        <v>92</v>
      </c>
      <c r="B59" s="20" t="s">
        <v>64</v>
      </c>
      <c r="C59" s="20" t="s">
        <v>66</v>
      </c>
      <c r="D59" s="174" t="s">
        <v>470</v>
      </c>
      <c r="E59" s="174" t="s">
        <v>93</v>
      </c>
      <c r="F59" s="21">
        <f>F60</f>
        <v>2000</v>
      </c>
      <c r="G59" s="21">
        <f>G60</f>
        <v>1216</v>
      </c>
      <c r="H59" s="21">
        <f t="shared" si="1"/>
        <v>784</v>
      </c>
      <c r="I59" s="21">
        <f t="shared" si="2"/>
        <v>60.8</v>
      </c>
    </row>
    <row r="60" spans="1:9" ht="12.75">
      <c r="A60" s="16" t="s">
        <v>89</v>
      </c>
      <c r="B60" s="20" t="s">
        <v>64</v>
      </c>
      <c r="C60" s="20" t="s">
        <v>66</v>
      </c>
      <c r="D60" s="174" t="s">
        <v>470</v>
      </c>
      <c r="E60" s="174" t="s">
        <v>90</v>
      </c>
      <c r="F60" s="21">
        <f>'пр.4 вед.стр.'!G43</f>
        <v>2000</v>
      </c>
      <c r="G60" s="21">
        <f>'пр.4 вед.стр.'!H43</f>
        <v>1216</v>
      </c>
      <c r="H60" s="21">
        <f t="shared" si="1"/>
        <v>784</v>
      </c>
      <c r="I60" s="21">
        <f t="shared" si="2"/>
        <v>60.8</v>
      </c>
    </row>
    <row r="61" spans="1:9" ht="12.75">
      <c r="A61" s="16" t="s">
        <v>179</v>
      </c>
      <c r="B61" s="20" t="s">
        <v>64</v>
      </c>
      <c r="C61" s="20" t="s">
        <v>66</v>
      </c>
      <c r="D61" s="174" t="s">
        <v>471</v>
      </c>
      <c r="E61" s="174"/>
      <c r="F61" s="21">
        <f>F62+F64</f>
        <v>500</v>
      </c>
      <c r="G61" s="21">
        <f>G62+G64</f>
        <v>5.7</v>
      </c>
      <c r="H61" s="21">
        <f t="shared" si="1"/>
        <v>494.3</v>
      </c>
      <c r="I61" s="21">
        <f t="shared" si="2"/>
        <v>1.1400000000000001</v>
      </c>
    </row>
    <row r="62" spans="1:9" ht="39">
      <c r="A62" s="16" t="s">
        <v>92</v>
      </c>
      <c r="B62" s="20" t="s">
        <v>64</v>
      </c>
      <c r="C62" s="20" t="s">
        <v>66</v>
      </c>
      <c r="D62" s="174" t="s">
        <v>471</v>
      </c>
      <c r="E62" s="174" t="s">
        <v>93</v>
      </c>
      <c r="F62" s="21">
        <f>F63</f>
        <v>250</v>
      </c>
      <c r="G62" s="21">
        <f>G63</f>
        <v>5.7</v>
      </c>
      <c r="H62" s="21">
        <f t="shared" si="1"/>
        <v>244.3</v>
      </c>
      <c r="I62" s="21">
        <f t="shared" si="2"/>
        <v>2.2800000000000002</v>
      </c>
    </row>
    <row r="63" spans="1:9" ht="12.75">
      <c r="A63" s="16" t="s">
        <v>89</v>
      </c>
      <c r="B63" s="20" t="s">
        <v>64</v>
      </c>
      <c r="C63" s="20" t="s">
        <v>66</v>
      </c>
      <c r="D63" s="174" t="s">
        <v>471</v>
      </c>
      <c r="E63" s="174" t="s">
        <v>90</v>
      </c>
      <c r="F63" s="21">
        <f>'пр.4 вед.стр.'!G46</f>
        <v>250</v>
      </c>
      <c r="G63" s="21">
        <f>'пр.4 вед.стр.'!H46</f>
        <v>5.7</v>
      </c>
      <c r="H63" s="21">
        <f t="shared" si="1"/>
        <v>244.3</v>
      </c>
      <c r="I63" s="21">
        <f t="shared" si="2"/>
        <v>2.2800000000000002</v>
      </c>
    </row>
    <row r="64" spans="1:9" ht="12.75">
      <c r="A64" s="16" t="s">
        <v>101</v>
      </c>
      <c r="B64" s="20" t="s">
        <v>64</v>
      </c>
      <c r="C64" s="20" t="s">
        <v>66</v>
      </c>
      <c r="D64" s="174" t="s">
        <v>471</v>
      </c>
      <c r="E64" s="174" t="s">
        <v>102</v>
      </c>
      <c r="F64" s="21">
        <f>F65</f>
        <v>250</v>
      </c>
      <c r="G64" s="21">
        <f>G65</f>
        <v>0</v>
      </c>
      <c r="H64" s="21">
        <f t="shared" si="1"/>
        <v>250</v>
      </c>
      <c r="I64" s="21">
        <f t="shared" si="2"/>
        <v>0</v>
      </c>
    </row>
    <row r="65" spans="1:9" ht="12.75">
      <c r="A65" s="16" t="s">
        <v>116</v>
      </c>
      <c r="B65" s="20" t="s">
        <v>64</v>
      </c>
      <c r="C65" s="20" t="s">
        <v>66</v>
      </c>
      <c r="D65" s="174" t="s">
        <v>471</v>
      </c>
      <c r="E65" s="174" t="s">
        <v>115</v>
      </c>
      <c r="F65" s="21">
        <f>'пр.4 вед.стр.'!G48</f>
        <v>250</v>
      </c>
      <c r="G65" s="21">
        <f>'пр.4 вед.стр.'!H48</f>
        <v>0</v>
      </c>
      <c r="H65" s="21">
        <f t="shared" si="1"/>
        <v>250</v>
      </c>
      <c r="I65" s="21">
        <f t="shared" si="2"/>
        <v>0</v>
      </c>
    </row>
    <row r="66" spans="1:9" ht="26.25">
      <c r="A66" s="15" t="s">
        <v>77</v>
      </c>
      <c r="B66" s="33" t="s">
        <v>64</v>
      </c>
      <c r="C66" s="33" t="s">
        <v>74</v>
      </c>
      <c r="D66" s="178"/>
      <c r="E66" s="178"/>
      <c r="F66" s="34">
        <f>F67</f>
        <v>25194.2</v>
      </c>
      <c r="G66" s="34">
        <f>G67</f>
        <v>4837.200000000001</v>
      </c>
      <c r="H66" s="21">
        <f t="shared" si="1"/>
        <v>20357</v>
      </c>
      <c r="I66" s="21">
        <f t="shared" si="2"/>
        <v>19.199657063927415</v>
      </c>
    </row>
    <row r="67" spans="1:9" ht="26.25">
      <c r="A67" s="16" t="s">
        <v>287</v>
      </c>
      <c r="B67" s="20" t="s">
        <v>64</v>
      </c>
      <c r="C67" s="20" t="s">
        <v>74</v>
      </c>
      <c r="D67" s="174" t="s">
        <v>178</v>
      </c>
      <c r="E67" s="174"/>
      <c r="F67" s="21">
        <f>F68+F72</f>
        <v>25194.2</v>
      </c>
      <c r="G67" s="21">
        <f>G68+G72</f>
        <v>4837.200000000001</v>
      </c>
      <c r="H67" s="21">
        <f t="shared" si="1"/>
        <v>20357</v>
      </c>
      <c r="I67" s="21">
        <f t="shared" si="2"/>
        <v>19.199657063927415</v>
      </c>
    </row>
    <row r="68" spans="1:9" s="30" customFormat="1" ht="12.75">
      <c r="A68" s="31" t="s">
        <v>20</v>
      </c>
      <c r="B68" s="20" t="s">
        <v>64</v>
      </c>
      <c r="C68" s="20" t="s">
        <v>74</v>
      </c>
      <c r="D68" s="174" t="s">
        <v>182</v>
      </c>
      <c r="E68" s="174"/>
      <c r="F68" s="21">
        <f aca="true" t="shared" si="4" ref="F68:G70">F69</f>
        <v>3491.3</v>
      </c>
      <c r="G68" s="21">
        <f t="shared" si="4"/>
        <v>677.6</v>
      </c>
      <c r="H68" s="21">
        <f t="shared" si="1"/>
        <v>2813.7000000000003</v>
      </c>
      <c r="I68" s="21">
        <f t="shared" si="2"/>
        <v>19.40824334775012</v>
      </c>
    </row>
    <row r="69" spans="1:9" s="30" customFormat="1" ht="12.75">
      <c r="A69" s="16" t="s">
        <v>180</v>
      </c>
      <c r="B69" s="20" t="s">
        <v>64</v>
      </c>
      <c r="C69" s="20" t="s">
        <v>74</v>
      </c>
      <c r="D69" s="174" t="s">
        <v>183</v>
      </c>
      <c r="E69" s="174"/>
      <c r="F69" s="21">
        <f t="shared" si="4"/>
        <v>3491.3</v>
      </c>
      <c r="G69" s="21">
        <f t="shared" si="4"/>
        <v>677.6</v>
      </c>
      <c r="H69" s="21">
        <f t="shared" si="1"/>
        <v>2813.7000000000003</v>
      </c>
      <c r="I69" s="21">
        <f t="shared" si="2"/>
        <v>19.40824334775012</v>
      </c>
    </row>
    <row r="70" spans="1:9" s="30" customFormat="1" ht="39">
      <c r="A70" s="16" t="s">
        <v>92</v>
      </c>
      <c r="B70" s="20" t="s">
        <v>64</v>
      </c>
      <c r="C70" s="20" t="s">
        <v>74</v>
      </c>
      <c r="D70" s="174" t="s">
        <v>183</v>
      </c>
      <c r="E70" s="174" t="s">
        <v>93</v>
      </c>
      <c r="F70" s="21">
        <f t="shared" si="4"/>
        <v>3491.3</v>
      </c>
      <c r="G70" s="21">
        <f t="shared" si="4"/>
        <v>677.6</v>
      </c>
      <c r="H70" s="21">
        <f t="shared" si="1"/>
        <v>2813.7000000000003</v>
      </c>
      <c r="I70" s="21">
        <f t="shared" si="2"/>
        <v>19.40824334775012</v>
      </c>
    </row>
    <row r="71" spans="1:9" s="30" customFormat="1" ht="12.75">
      <c r="A71" s="16" t="s">
        <v>89</v>
      </c>
      <c r="B71" s="20" t="s">
        <v>64</v>
      </c>
      <c r="C71" s="20" t="s">
        <v>74</v>
      </c>
      <c r="D71" s="174" t="s">
        <v>183</v>
      </c>
      <c r="E71" s="174" t="s">
        <v>90</v>
      </c>
      <c r="F71" s="21">
        <f>'пр.4 вед.стр.'!G251</f>
        <v>3491.3</v>
      </c>
      <c r="G71" s="21">
        <f>'пр.4 вед.стр.'!H251</f>
        <v>677.6</v>
      </c>
      <c r="H71" s="21">
        <f t="shared" si="1"/>
        <v>2813.7000000000003</v>
      </c>
      <c r="I71" s="21">
        <f t="shared" si="2"/>
        <v>19.40824334775012</v>
      </c>
    </row>
    <row r="72" spans="1:9" s="30" customFormat="1" ht="12.75">
      <c r="A72" s="16" t="s">
        <v>48</v>
      </c>
      <c r="B72" s="20" t="s">
        <v>64</v>
      </c>
      <c r="C72" s="20" t="s">
        <v>74</v>
      </c>
      <c r="D72" s="174" t="s">
        <v>184</v>
      </c>
      <c r="E72" s="174"/>
      <c r="F72" s="21">
        <f>F73+F76+F81+F84</f>
        <v>21702.9</v>
      </c>
      <c r="G72" s="21">
        <f>G73+G76+G81+G84</f>
        <v>4159.6</v>
      </c>
      <c r="H72" s="21">
        <f t="shared" si="1"/>
        <v>17543.300000000003</v>
      </c>
      <c r="I72" s="21">
        <f t="shared" si="2"/>
        <v>19.1661022259698</v>
      </c>
    </row>
    <row r="73" spans="1:9" s="30" customFormat="1" ht="12.75">
      <c r="A73" s="16" t="s">
        <v>180</v>
      </c>
      <c r="B73" s="20" t="s">
        <v>64</v>
      </c>
      <c r="C73" s="20" t="s">
        <v>74</v>
      </c>
      <c r="D73" s="174" t="s">
        <v>185</v>
      </c>
      <c r="E73" s="174"/>
      <c r="F73" s="21">
        <f>F74</f>
        <v>20353.4</v>
      </c>
      <c r="G73" s="21">
        <f>G74</f>
        <v>3907.3</v>
      </c>
      <c r="H73" s="21">
        <f aca="true" t="shared" si="5" ref="H73:H136">F73-G73</f>
        <v>16446.100000000002</v>
      </c>
      <c r="I73" s="21">
        <f aca="true" t="shared" si="6" ref="I73:I136">G73/F73*100</f>
        <v>19.197283991863767</v>
      </c>
    </row>
    <row r="74" spans="1:9" s="30" customFormat="1" ht="39">
      <c r="A74" s="16" t="s">
        <v>92</v>
      </c>
      <c r="B74" s="20" t="s">
        <v>64</v>
      </c>
      <c r="C74" s="20" t="s">
        <v>74</v>
      </c>
      <c r="D74" s="174" t="s">
        <v>185</v>
      </c>
      <c r="E74" s="174" t="s">
        <v>93</v>
      </c>
      <c r="F74" s="21">
        <f>F75</f>
        <v>20353.4</v>
      </c>
      <c r="G74" s="21">
        <f>G75</f>
        <v>3907.3</v>
      </c>
      <c r="H74" s="21">
        <f t="shared" si="5"/>
        <v>16446.100000000002</v>
      </c>
      <c r="I74" s="21">
        <f t="shared" si="6"/>
        <v>19.197283991863767</v>
      </c>
    </row>
    <row r="75" spans="1:9" s="30" customFormat="1" ht="12.75">
      <c r="A75" s="16" t="s">
        <v>89</v>
      </c>
      <c r="B75" s="20" t="s">
        <v>64</v>
      </c>
      <c r="C75" s="20" t="s">
        <v>74</v>
      </c>
      <c r="D75" s="174" t="s">
        <v>185</v>
      </c>
      <c r="E75" s="174" t="s">
        <v>90</v>
      </c>
      <c r="F75" s="21">
        <f>'пр.4 вед.стр.'!G203+'пр.4 вед.стр.'!G255</f>
        <v>20353.4</v>
      </c>
      <c r="G75" s="21">
        <f>'пр.4 вед.стр.'!H203+'пр.4 вед.стр.'!H255</f>
        <v>3907.3</v>
      </c>
      <c r="H75" s="21">
        <f t="shared" si="5"/>
        <v>16446.100000000002</v>
      </c>
      <c r="I75" s="21">
        <f t="shared" si="6"/>
        <v>19.197283991863767</v>
      </c>
    </row>
    <row r="76" spans="1:9" s="30" customFormat="1" ht="12.75">
      <c r="A76" s="16" t="s">
        <v>181</v>
      </c>
      <c r="B76" s="20" t="s">
        <v>64</v>
      </c>
      <c r="C76" s="20" t="s">
        <v>74</v>
      </c>
      <c r="D76" s="174" t="s">
        <v>186</v>
      </c>
      <c r="E76" s="174"/>
      <c r="F76" s="21">
        <f>F77+F79</f>
        <v>714.5</v>
      </c>
      <c r="G76" s="21">
        <f>G77+G79</f>
        <v>83.10000000000001</v>
      </c>
      <c r="H76" s="21">
        <f t="shared" si="5"/>
        <v>631.4</v>
      </c>
      <c r="I76" s="21">
        <f t="shared" si="6"/>
        <v>11.630510846745977</v>
      </c>
    </row>
    <row r="77" spans="1:9" s="30" customFormat="1" ht="12.75">
      <c r="A77" s="16" t="s">
        <v>353</v>
      </c>
      <c r="B77" s="20" t="s">
        <v>64</v>
      </c>
      <c r="C77" s="20" t="s">
        <v>74</v>
      </c>
      <c r="D77" s="174" t="s">
        <v>186</v>
      </c>
      <c r="E77" s="174" t="s">
        <v>94</v>
      </c>
      <c r="F77" s="21">
        <f>F78</f>
        <v>710</v>
      </c>
      <c r="G77" s="21">
        <f>G78</f>
        <v>83.10000000000001</v>
      </c>
      <c r="H77" s="21">
        <f t="shared" si="5"/>
        <v>626.9</v>
      </c>
      <c r="I77" s="21">
        <f t="shared" si="6"/>
        <v>11.704225352112678</v>
      </c>
    </row>
    <row r="78" spans="1:9" s="30" customFormat="1" ht="12.75">
      <c r="A78" s="16" t="s">
        <v>632</v>
      </c>
      <c r="B78" s="20" t="s">
        <v>64</v>
      </c>
      <c r="C78" s="20" t="s">
        <v>74</v>
      </c>
      <c r="D78" s="174" t="s">
        <v>186</v>
      </c>
      <c r="E78" s="174" t="s">
        <v>91</v>
      </c>
      <c r="F78" s="21">
        <f>'пр.4 вед.стр.'!G206+'пр.4 вед.стр.'!G258</f>
        <v>710</v>
      </c>
      <c r="G78" s="21">
        <f>'пр.4 вед.стр.'!H206+'пр.4 вед.стр.'!H258</f>
        <v>83.10000000000001</v>
      </c>
      <c r="H78" s="21">
        <f t="shared" si="5"/>
        <v>626.9</v>
      </c>
      <c r="I78" s="21">
        <f t="shared" si="6"/>
        <v>11.704225352112678</v>
      </c>
    </row>
    <row r="79" spans="1:9" s="30" customFormat="1" ht="12.75">
      <c r="A79" s="16" t="s">
        <v>110</v>
      </c>
      <c r="B79" s="20" t="s">
        <v>64</v>
      </c>
      <c r="C79" s="20" t="s">
        <v>74</v>
      </c>
      <c r="D79" s="174" t="s">
        <v>186</v>
      </c>
      <c r="E79" s="174" t="s">
        <v>111</v>
      </c>
      <c r="F79" s="21">
        <f>F80</f>
        <v>4.5</v>
      </c>
      <c r="G79" s="21">
        <f>G80</f>
        <v>0</v>
      </c>
      <c r="H79" s="21">
        <f t="shared" si="5"/>
        <v>4.5</v>
      </c>
      <c r="I79" s="21">
        <f t="shared" si="6"/>
        <v>0</v>
      </c>
    </row>
    <row r="80" spans="1:9" s="30" customFormat="1" ht="12.75">
      <c r="A80" s="16" t="s">
        <v>113</v>
      </c>
      <c r="B80" s="20" t="s">
        <v>64</v>
      </c>
      <c r="C80" s="20" t="s">
        <v>74</v>
      </c>
      <c r="D80" s="174" t="s">
        <v>186</v>
      </c>
      <c r="E80" s="174" t="s">
        <v>114</v>
      </c>
      <c r="F80" s="21">
        <f>'пр.4 вед.стр.'!G208</f>
        <v>4.5</v>
      </c>
      <c r="G80" s="21">
        <f>'пр.4 вед.стр.'!H208</f>
        <v>0</v>
      </c>
      <c r="H80" s="21">
        <f t="shared" si="5"/>
        <v>4.5</v>
      </c>
      <c r="I80" s="21">
        <f t="shared" si="6"/>
        <v>0</v>
      </c>
    </row>
    <row r="81" spans="1:9" s="30" customFormat="1" ht="39">
      <c r="A81" s="16" t="s">
        <v>210</v>
      </c>
      <c r="B81" s="20" t="s">
        <v>64</v>
      </c>
      <c r="C81" s="20" t="s">
        <v>74</v>
      </c>
      <c r="D81" s="174" t="s">
        <v>470</v>
      </c>
      <c r="E81" s="174"/>
      <c r="F81" s="21">
        <f>F82</f>
        <v>610</v>
      </c>
      <c r="G81" s="21">
        <f>G82</f>
        <v>169.2</v>
      </c>
      <c r="H81" s="21">
        <f t="shared" si="5"/>
        <v>440.8</v>
      </c>
      <c r="I81" s="21">
        <f t="shared" si="6"/>
        <v>27.737704918032787</v>
      </c>
    </row>
    <row r="82" spans="1:9" s="30" customFormat="1" ht="39">
      <c r="A82" s="16" t="s">
        <v>92</v>
      </c>
      <c r="B82" s="20" t="s">
        <v>64</v>
      </c>
      <c r="C82" s="20" t="s">
        <v>74</v>
      </c>
      <c r="D82" s="174" t="s">
        <v>470</v>
      </c>
      <c r="E82" s="174" t="s">
        <v>93</v>
      </c>
      <c r="F82" s="21">
        <f>F83</f>
        <v>610</v>
      </c>
      <c r="G82" s="21">
        <f>G83</f>
        <v>169.2</v>
      </c>
      <c r="H82" s="21">
        <f t="shared" si="5"/>
        <v>440.8</v>
      </c>
      <c r="I82" s="21">
        <f t="shared" si="6"/>
        <v>27.737704918032787</v>
      </c>
    </row>
    <row r="83" spans="1:9" s="30" customFormat="1" ht="12.75">
      <c r="A83" s="16" t="s">
        <v>89</v>
      </c>
      <c r="B83" s="20" t="s">
        <v>64</v>
      </c>
      <c r="C83" s="20" t="s">
        <v>74</v>
      </c>
      <c r="D83" s="174" t="s">
        <v>470</v>
      </c>
      <c r="E83" s="174" t="s">
        <v>90</v>
      </c>
      <c r="F83" s="21">
        <f>'пр.4 вед.стр.'!G211+'пр.4 вед.стр.'!G261</f>
        <v>610</v>
      </c>
      <c r="G83" s="21">
        <f>'пр.4 вед.стр.'!H211+'пр.4 вед.стр.'!H261</f>
        <v>169.2</v>
      </c>
      <c r="H83" s="21">
        <f t="shared" si="5"/>
        <v>440.8</v>
      </c>
      <c r="I83" s="21">
        <f t="shared" si="6"/>
        <v>27.737704918032787</v>
      </c>
    </row>
    <row r="84" spans="1:9" s="30" customFormat="1" ht="12.75">
      <c r="A84" s="16" t="s">
        <v>179</v>
      </c>
      <c r="B84" s="20" t="s">
        <v>64</v>
      </c>
      <c r="C84" s="20" t="s">
        <v>74</v>
      </c>
      <c r="D84" s="174" t="s">
        <v>471</v>
      </c>
      <c r="E84" s="174"/>
      <c r="F84" s="21">
        <f>F85</f>
        <v>25</v>
      </c>
      <c r="G84" s="21">
        <f>G85</f>
        <v>0</v>
      </c>
      <c r="H84" s="21">
        <f t="shared" si="5"/>
        <v>25</v>
      </c>
      <c r="I84" s="21">
        <f t="shared" si="6"/>
        <v>0</v>
      </c>
    </row>
    <row r="85" spans="1:9" s="30" customFormat="1" ht="39">
      <c r="A85" s="16" t="s">
        <v>92</v>
      </c>
      <c r="B85" s="20" t="s">
        <v>64</v>
      </c>
      <c r="C85" s="20" t="s">
        <v>74</v>
      </c>
      <c r="D85" s="174" t="s">
        <v>471</v>
      </c>
      <c r="E85" s="174" t="s">
        <v>93</v>
      </c>
      <c r="F85" s="21">
        <f>F86</f>
        <v>25</v>
      </c>
      <c r="G85" s="21">
        <f>G86</f>
        <v>0</v>
      </c>
      <c r="H85" s="21">
        <f t="shared" si="5"/>
        <v>25</v>
      </c>
      <c r="I85" s="21">
        <f t="shared" si="6"/>
        <v>0</v>
      </c>
    </row>
    <row r="86" spans="1:9" s="30" customFormat="1" ht="12.75">
      <c r="A86" s="16" t="s">
        <v>89</v>
      </c>
      <c r="B86" s="20" t="s">
        <v>64</v>
      </c>
      <c r="C86" s="20" t="s">
        <v>74</v>
      </c>
      <c r="D86" s="174" t="s">
        <v>471</v>
      </c>
      <c r="E86" s="174" t="s">
        <v>90</v>
      </c>
      <c r="F86" s="21">
        <f>'пр.4 вед.стр.'!G264+'пр.4 вед.стр.'!G214</f>
        <v>25</v>
      </c>
      <c r="G86" s="21">
        <f>'пр.4 вед.стр.'!H264+'пр.4 вед.стр.'!H214</f>
        <v>0</v>
      </c>
      <c r="H86" s="21">
        <f t="shared" si="5"/>
        <v>25</v>
      </c>
      <c r="I86" s="21">
        <f t="shared" si="6"/>
        <v>0</v>
      </c>
    </row>
    <row r="87" spans="1:9" s="30" customFormat="1" ht="12.75">
      <c r="A87" s="15" t="s">
        <v>3</v>
      </c>
      <c r="B87" s="33" t="s">
        <v>64</v>
      </c>
      <c r="C87" s="33" t="s">
        <v>72</v>
      </c>
      <c r="D87" s="178"/>
      <c r="E87" s="178"/>
      <c r="F87" s="34">
        <f aca="true" t="shared" si="7" ref="F87:G90">F88</f>
        <v>264.1</v>
      </c>
      <c r="G87" s="34">
        <f t="shared" si="7"/>
        <v>0</v>
      </c>
      <c r="H87" s="21">
        <f t="shared" si="5"/>
        <v>264.1</v>
      </c>
      <c r="I87" s="21">
        <f t="shared" si="6"/>
        <v>0</v>
      </c>
    </row>
    <row r="88" spans="1:9" s="30" customFormat="1" ht="12.75">
      <c r="A88" s="16" t="s">
        <v>3</v>
      </c>
      <c r="B88" s="20" t="s">
        <v>64</v>
      </c>
      <c r="C88" s="20" t="s">
        <v>72</v>
      </c>
      <c r="D88" s="174" t="s">
        <v>498</v>
      </c>
      <c r="E88" s="174"/>
      <c r="F88" s="21">
        <f t="shared" si="7"/>
        <v>264.1</v>
      </c>
      <c r="G88" s="21">
        <f t="shared" si="7"/>
        <v>0</v>
      </c>
      <c r="H88" s="21">
        <f t="shared" si="5"/>
        <v>264.1</v>
      </c>
      <c r="I88" s="21">
        <f t="shared" si="6"/>
        <v>0</v>
      </c>
    </row>
    <row r="89" spans="1:9" s="30" customFormat="1" ht="12.75">
      <c r="A89" s="16" t="s">
        <v>279</v>
      </c>
      <c r="B89" s="20" t="s">
        <v>64</v>
      </c>
      <c r="C89" s="20" t="s">
        <v>72</v>
      </c>
      <c r="D89" s="174" t="s">
        <v>499</v>
      </c>
      <c r="E89" s="174"/>
      <c r="F89" s="21">
        <f t="shared" si="7"/>
        <v>264.1</v>
      </c>
      <c r="G89" s="21">
        <f t="shared" si="7"/>
        <v>0</v>
      </c>
      <c r="H89" s="21">
        <f t="shared" si="5"/>
        <v>264.1</v>
      </c>
      <c r="I89" s="21">
        <f t="shared" si="6"/>
        <v>0</v>
      </c>
    </row>
    <row r="90" spans="1:9" s="30" customFormat="1" ht="12.75">
      <c r="A90" s="16" t="s">
        <v>110</v>
      </c>
      <c r="B90" s="20" t="s">
        <v>64</v>
      </c>
      <c r="C90" s="20" t="s">
        <v>72</v>
      </c>
      <c r="D90" s="174" t="s">
        <v>499</v>
      </c>
      <c r="E90" s="174" t="s">
        <v>111</v>
      </c>
      <c r="F90" s="21">
        <f t="shared" si="7"/>
        <v>264.1</v>
      </c>
      <c r="G90" s="21">
        <f t="shared" si="7"/>
        <v>0</v>
      </c>
      <c r="H90" s="21">
        <f t="shared" si="5"/>
        <v>264.1</v>
      </c>
      <c r="I90" s="21">
        <f t="shared" si="6"/>
        <v>0</v>
      </c>
    </row>
    <row r="91" spans="1:9" s="30" customFormat="1" ht="12.75">
      <c r="A91" s="16" t="s">
        <v>117</v>
      </c>
      <c r="B91" s="20" t="s">
        <v>64</v>
      </c>
      <c r="C91" s="20" t="s">
        <v>72</v>
      </c>
      <c r="D91" s="174" t="s">
        <v>499</v>
      </c>
      <c r="E91" s="174" t="s">
        <v>118</v>
      </c>
      <c r="F91" s="21">
        <f>'пр.4 вед.стр.'!G219</f>
        <v>264.1</v>
      </c>
      <c r="G91" s="21">
        <f>'пр.4 вед.стр.'!H219</f>
        <v>0</v>
      </c>
      <c r="H91" s="21">
        <f t="shared" si="5"/>
        <v>264.1</v>
      </c>
      <c r="I91" s="21">
        <f t="shared" si="6"/>
        <v>0</v>
      </c>
    </row>
    <row r="92" spans="1:9" ht="12.75">
      <c r="A92" s="15" t="s">
        <v>61</v>
      </c>
      <c r="B92" s="33" t="s">
        <v>64</v>
      </c>
      <c r="C92" s="33" t="s">
        <v>85</v>
      </c>
      <c r="D92" s="178"/>
      <c r="E92" s="178"/>
      <c r="F92" s="34">
        <f>F93+F107+F126+F116+F120</f>
        <v>53739.80000000001</v>
      </c>
      <c r="G92" s="34">
        <f>G93+G107+G126+G116+G120</f>
        <v>10863.699999999999</v>
      </c>
      <c r="H92" s="21">
        <f t="shared" si="5"/>
        <v>42876.10000000001</v>
      </c>
      <c r="I92" s="21">
        <f t="shared" si="6"/>
        <v>20.215371102981397</v>
      </c>
    </row>
    <row r="93" spans="1:9" s="30" customFormat="1" ht="12.75">
      <c r="A93" s="16" t="s">
        <v>303</v>
      </c>
      <c r="B93" s="20" t="s">
        <v>64</v>
      </c>
      <c r="C93" s="20" t="s">
        <v>85</v>
      </c>
      <c r="D93" s="192" t="s">
        <v>504</v>
      </c>
      <c r="E93" s="178"/>
      <c r="F93" s="34">
        <f>F94+F101+F104</f>
        <v>48628.8</v>
      </c>
      <c r="G93" s="34">
        <f>G94+G101+G104</f>
        <v>9970.999999999998</v>
      </c>
      <c r="H93" s="21">
        <f t="shared" si="5"/>
        <v>38657.8</v>
      </c>
      <c r="I93" s="21">
        <f t="shared" si="6"/>
        <v>20.504310203007268</v>
      </c>
    </row>
    <row r="94" spans="1:9" s="30" customFormat="1" ht="12.75">
      <c r="A94" s="16" t="s">
        <v>189</v>
      </c>
      <c r="B94" s="20" t="s">
        <v>64</v>
      </c>
      <c r="C94" s="20" t="s">
        <v>85</v>
      </c>
      <c r="D94" s="192" t="s">
        <v>505</v>
      </c>
      <c r="E94" s="178"/>
      <c r="F94" s="34">
        <f>F95+F97+F99</f>
        <v>47404.8</v>
      </c>
      <c r="G94" s="34">
        <f>G95+G97+G99</f>
        <v>9244.199999999999</v>
      </c>
      <c r="H94" s="21">
        <f t="shared" si="5"/>
        <v>38160.600000000006</v>
      </c>
      <c r="I94" s="21">
        <f t="shared" si="6"/>
        <v>19.500556905629807</v>
      </c>
    </row>
    <row r="95" spans="1:9" s="30" customFormat="1" ht="39">
      <c r="A95" s="16" t="s">
        <v>92</v>
      </c>
      <c r="B95" s="20" t="s">
        <v>64</v>
      </c>
      <c r="C95" s="20" t="s">
        <v>85</v>
      </c>
      <c r="D95" s="192" t="s">
        <v>505</v>
      </c>
      <c r="E95" s="174" t="s">
        <v>93</v>
      </c>
      <c r="F95" s="21">
        <f>F96</f>
        <v>33402.6</v>
      </c>
      <c r="G95" s="21">
        <f>G96</f>
        <v>6069.7</v>
      </c>
      <c r="H95" s="21">
        <f t="shared" si="5"/>
        <v>27332.899999999998</v>
      </c>
      <c r="I95" s="21">
        <f t="shared" si="6"/>
        <v>18.17133995557232</v>
      </c>
    </row>
    <row r="96" spans="1:9" s="30" customFormat="1" ht="12.75">
      <c r="A96" s="16" t="s">
        <v>214</v>
      </c>
      <c r="B96" s="20" t="s">
        <v>64</v>
      </c>
      <c r="C96" s="20" t="s">
        <v>85</v>
      </c>
      <c r="D96" s="192" t="s">
        <v>505</v>
      </c>
      <c r="E96" s="174" t="s">
        <v>215</v>
      </c>
      <c r="F96" s="21">
        <f>'пр.4 вед.стр.'!G271</f>
        <v>33402.6</v>
      </c>
      <c r="G96" s="21">
        <f>'пр.4 вед.стр.'!H271</f>
        <v>6069.7</v>
      </c>
      <c r="H96" s="21">
        <f t="shared" si="5"/>
        <v>27332.899999999998</v>
      </c>
      <c r="I96" s="21">
        <f t="shared" si="6"/>
        <v>18.17133995557232</v>
      </c>
    </row>
    <row r="97" spans="1:9" s="30" customFormat="1" ht="12.75">
      <c r="A97" s="16" t="s">
        <v>353</v>
      </c>
      <c r="B97" s="20" t="s">
        <v>64</v>
      </c>
      <c r="C97" s="20" t="s">
        <v>85</v>
      </c>
      <c r="D97" s="192" t="s">
        <v>505</v>
      </c>
      <c r="E97" s="174" t="s">
        <v>94</v>
      </c>
      <c r="F97" s="21">
        <f>F98</f>
        <v>13684.2</v>
      </c>
      <c r="G97" s="21">
        <f>G98</f>
        <v>3104.2</v>
      </c>
      <c r="H97" s="21">
        <f t="shared" si="5"/>
        <v>10580</v>
      </c>
      <c r="I97" s="21">
        <f t="shared" si="6"/>
        <v>22.684555911196853</v>
      </c>
    </row>
    <row r="98" spans="1:9" s="30" customFormat="1" ht="12.75">
      <c r="A98" s="16" t="s">
        <v>632</v>
      </c>
      <c r="B98" s="20" t="s">
        <v>64</v>
      </c>
      <c r="C98" s="20" t="s">
        <v>85</v>
      </c>
      <c r="D98" s="192" t="s">
        <v>505</v>
      </c>
      <c r="E98" s="174" t="s">
        <v>91</v>
      </c>
      <c r="F98" s="21">
        <f>'пр.4 вед.стр.'!G273</f>
        <v>13684.2</v>
      </c>
      <c r="G98" s="21">
        <f>'пр.4 вед.стр.'!H273</f>
        <v>3104.2</v>
      </c>
      <c r="H98" s="21">
        <f t="shared" si="5"/>
        <v>10580</v>
      </c>
      <c r="I98" s="21">
        <f t="shared" si="6"/>
        <v>22.684555911196853</v>
      </c>
    </row>
    <row r="99" spans="1:9" s="30" customFormat="1" ht="12.75">
      <c r="A99" s="16" t="s">
        <v>110</v>
      </c>
      <c r="B99" s="20" t="s">
        <v>64</v>
      </c>
      <c r="C99" s="20" t="s">
        <v>85</v>
      </c>
      <c r="D99" s="192" t="s">
        <v>505</v>
      </c>
      <c r="E99" s="174" t="s">
        <v>111</v>
      </c>
      <c r="F99" s="21">
        <f>F100</f>
        <v>318</v>
      </c>
      <c r="G99" s="21">
        <f>G100</f>
        <v>70.3</v>
      </c>
      <c r="H99" s="21">
        <f t="shared" si="5"/>
        <v>247.7</v>
      </c>
      <c r="I99" s="21">
        <f t="shared" si="6"/>
        <v>22.106918238993707</v>
      </c>
    </row>
    <row r="100" spans="1:9" s="30" customFormat="1" ht="12.75">
      <c r="A100" s="16" t="s">
        <v>113</v>
      </c>
      <c r="B100" s="20" t="s">
        <v>64</v>
      </c>
      <c r="C100" s="20" t="s">
        <v>85</v>
      </c>
      <c r="D100" s="192" t="s">
        <v>505</v>
      </c>
      <c r="E100" s="174" t="s">
        <v>114</v>
      </c>
      <c r="F100" s="21">
        <f>'пр.4 вед.стр.'!G275</f>
        <v>318</v>
      </c>
      <c r="G100" s="21">
        <f>'пр.4 вед.стр.'!H275</f>
        <v>70.3</v>
      </c>
      <c r="H100" s="21">
        <f t="shared" si="5"/>
        <v>247.7</v>
      </c>
      <c r="I100" s="21">
        <f t="shared" si="6"/>
        <v>22.106918238993707</v>
      </c>
    </row>
    <row r="101" spans="1:9" s="30" customFormat="1" ht="39">
      <c r="A101" s="16" t="s">
        <v>210</v>
      </c>
      <c r="B101" s="20" t="s">
        <v>64</v>
      </c>
      <c r="C101" s="20" t="s">
        <v>85</v>
      </c>
      <c r="D101" s="192" t="s">
        <v>506</v>
      </c>
      <c r="E101" s="174"/>
      <c r="F101" s="21">
        <f>F102</f>
        <v>1200</v>
      </c>
      <c r="G101" s="21">
        <f>G102</f>
        <v>351.8</v>
      </c>
      <c r="H101" s="21">
        <f t="shared" si="5"/>
        <v>848.2</v>
      </c>
      <c r="I101" s="21">
        <f t="shared" si="6"/>
        <v>29.31666666666667</v>
      </c>
    </row>
    <row r="102" spans="1:9" s="30" customFormat="1" ht="39">
      <c r="A102" s="16" t="s">
        <v>92</v>
      </c>
      <c r="B102" s="20" t="s">
        <v>64</v>
      </c>
      <c r="C102" s="20" t="s">
        <v>85</v>
      </c>
      <c r="D102" s="192" t="s">
        <v>506</v>
      </c>
      <c r="E102" s="174" t="s">
        <v>93</v>
      </c>
      <c r="F102" s="21">
        <f>F103</f>
        <v>1200</v>
      </c>
      <c r="G102" s="21">
        <f>G103</f>
        <v>351.8</v>
      </c>
      <c r="H102" s="21">
        <f t="shared" si="5"/>
        <v>848.2</v>
      </c>
      <c r="I102" s="21">
        <f t="shared" si="6"/>
        <v>29.31666666666667</v>
      </c>
    </row>
    <row r="103" spans="1:9" s="30" customFormat="1" ht="12.75">
      <c r="A103" s="16" t="s">
        <v>214</v>
      </c>
      <c r="B103" s="20" t="s">
        <v>64</v>
      </c>
      <c r="C103" s="20" t="s">
        <v>85</v>
      </c>
      <c r="D103" s="192" t="s">
        <v>506</v>
      </c>
      <c r="E103" s="174" t="s">
        <v>215</v>
      </c>
      <c r="F103" s="21">
        <f>'пр.4 вед.стр.'!G278</f>
        <v>1200</v>
      </c>
      <c r="G103" s="21">
        <f>'пр.4 вед.стр.'!H278</f>
        <v>351.8</v>
      </c>
      <c r="H103" s="21">
        <f t="shared" si="5"/>
        <v>848.2</v>
      </c>
      <c r="I103" s="21">
        <f t="shared" si="6"/>
        <v>29.31666666666667</v>
      </c>
    </row>
    <row r="104" spans="1:9" s="30" customFormat="1" ht="12.75">
      <c r="A104" s="16" t="s">
        <v>179</v>
      </c>
      <c r="B104" s="20" t="s">
        <v>64</v>
      </c>
      <c r="C104" s="20" t="s">
        <v>85</v>
      </c>
      <c r="D104" s="192" t="s">
        <v>507</v>
      </c>
      <c r="E104" s="174"/>
      <c r="F104" s="21">
        <f>F105</f>
        <v>24</v>
      </c>
      <c r="G104" s="21">
        <f>G105</f>
        <v>375</v>
      </c>
      <c r="H104" s="21">
        <f t="shared" si="5"/>
        <v>-351</v>
      </c>
      <c r="I104" s="21">
        <f t="shared" si="6"/>
        <v>1562.5</v>
      </c>
    </row>
    <row r="105" spans="1:9" s="30" customFormat="1" ht="39">
      <c r="A105" s="16" t="s">
        <v>92</v>
      </c>
      <c r="B105" s="20" t="s">
        <v>64</v>
      </c>
      <c r="C105" s="20" t="s">
        <v>85</v>
      </c>
      <c r="D105" s="192" t="s">
        <v>507</v>
      </c>
      <c r="E105" s="174" t="s">
        <v>93</v>
      </c>
      <c r="F105" s="21">
        <f>F106</f>
        <v>24</v>
      </c>
      <c r="G105" s="21">
        <f>G106</f>
        <v>375</v>
      </c>
      <c r="H105" s="21">
        <f t="shared" si="5"/>
        <v>-351</v>
      </c>
      <c r="I105" s="21">
        <f t="shared" si="6"/>
        <v>1562.5</v>
      </c>
    </row>
    <row r="106" spans="1:9" s="30" customFormat="1" ht="12.75">
      <c r="A106" s="16" t="s">
        <v>214</v>
      </c>
      <c r="B106" s="20" t="s">
        <v>64</v>
      </c>
      <c r="C106" s="20" t="s">
        <v>85</v>
      </c>
      <c r="D106" s="192" t="s">
        <v>507</v>
      </c>
      <c r="E106" s="174" t="s">
        <v>215</v>
      </c>
      <c r="F106" s="21">
        <f>'пр.4 вед.стр.'!G281</f>
        <v>24</v>
      </c>
      <c r="G106" s="21">
        <f>'пр.4 вед.стр.'!H281</f>
        <v>375</v>
      </c>
      <c r="H106" s="21">
        <f t="shared" si="5"/>
        <v>-351</v>
      </c>
      <c r="I106" s="21">
        <f t="shared" si="6"/>
        <v>1562.5</v>
      </c>
    </row>
    <row r="107" spans="1:9" s="30" customFormat="1" ht="26.25">
      <c r="A107" s="31" t="s">
        <v>172</v>
      </c>
      <c r="B107" s="20" t="s">
        <v>64</v>
      </c>
      <c r="C107" s="20" t="s">
        <v>85</v>
      </c>
      <c r="D107" s="174" t="s">
        <v>508</v>
      </c>
      <c r="E107" s="174"/>
      <c r="F107" s="21">
        <f>F108+F111</f>
        <v>2625.4</v>
      </c>
      <c r="G107" s="21">
        <f>G108+G111</f>
        <v>829.1</v>
      </c>
      <c r="H107" s="21">
        <f t="shared" si="5"/>
        <v>1796.3000000000002</v>
      </c>
      <c r="I107" s="21">
        <f t="shared" si="6"/>
        <v>31.57994972194713</v>
      </c>
    </row>
    <row r="108" spans="1:9" s="30" customFormat="1" ht="12.75">
      <c r="A108" s="31" t="s">
        <v>276</v>
      </c>
      <c r="B108" s="20" t="s">
        <v>64</v>
      </c>
      <c r="C108" s="20" t="s">
        <v>85</v>
      </c>
      <c r="D108" s="174" t="s">
        <v>509</v>
      </c>
      <c r="E108" s="174"/>
      <c r="F108" s="21">
        <f>F109</f>
        <v>1525.4</v>
      </c>
      <c r="G108" s="21">
        <f>G109</f>
        <v>526.1</v>
      </c>
      <c r="H108" s="21">
        <f t="shared" si="5"/>
        <v>999.3000000000001</v>
      </c>
      <c r="I108" s="21">
        <f t="shared" si="6"/>
        <v>34.4893142782221</v>
      </c>
    </row>
    <row r="109" spans="1:9" s="30" customFormat="1" ht="12.75">
      <c r="A109" s="16" t="s">
        <v>353</v>
      </c>
      <c r="B109" s="20" t="s">
        <v>64</v>
      </c>
      <c r="C109" s="20" t="s">
        <v>85</v>
      </c>
      <c r="D109" s="174" t="s">
        <v>509</v>
      </c>
      <c r="E109" s="174" t="s">
        <v>94</v>
      </c>
      <c r="F109" s="21">
        <f>F110</f>
        <v>1525.4</v>
      </c>
      <c r="G109" s="21">
        <f>G110</f>
        <v>526.1</v>
      </c>
      <c r="H109" s="21">
        <f t="shared" si="5"/>
        <v>999.3000000000001</v>
      </c>
      <c r="I109" s="21">
        <f t="shared" si="6"/>
        <v>34.4893142782221</v>
      </c>
    </row>
    <row r="110" spans="1:9" s="30" customFormat="1" ht="12.75">
      <c r="A110" s="16" t="s">
        <v>632</v>
      </c>
      <c r="B110" s="20" t="s">
        <v>64</v>
      </c>
      <c r="C110" s="20" t="s">
        <v>85</v>
      </c>
      <c r="D110" s="174" t="s">
        <v>509</v>
      </c>
      <c r="E110" s="174" t="s">
        <v>91</v>
      </c>
      <c r="F110" s="21">
        <f>'пр.4 вед.стр.'!G285</f>
        <v>1525.4</v>
      </c>
      <c r="G110" s="21">
        <f>'пр.4 вед.стр.'!H285</f>
        <v>526.1</v>
      </c>
      <c r="H110" s="21">
        <f t="shared" si="5"/>
        <v>999.3000000000001</v>
      </c>
      <c r="I110" s="21">
        <f t="shared" si="6"/>
        <v>34.4893142782221</v>
      </c>
    </row>
    <row r="111" spans="1:9" ht="26.25">
      <c r="A111" s="31" t="s">
        <v>604</v>
      </c>
      <c r="B111" s="20" t="s">
        <v>64</v>
      </c>
      <c r="C111" s="20" t="s">
        <v>85</v>
      </c>
      <c r="D111" s="174" t="s">
        <v>510</v>
      </c>
      <c r="E111" s="174"/>
      <c r="F111" s="21">
        <f>F112+F114</f>
        <v>1100</v>
      </c>
      <c r="G111" s="21">
        <f>G112+G114</f>
        <v>303</v>
      </c>
      <c r="H111" s="21">
        <f t="shared" si="5"/>
        <v>797</v>
      </c>
      <c r="I111" s="21">
        <f t="shared" si="6"/>
        <v>27.545454545454547</v>
      </c>
    </row>
    <row r="112" spans="1:9" s="30" customFormat="1" ht="12.75">
      <c r="A112" s="16" t="s">
        <v>353</v>
      </c>
      <c r="B112" s="20" t="s">
        <v>64</v>
      </c>
      <c r="C112" s="20" t="s">
        <v>85</v>
      </c>
      <c r="D112" s="174" t="s">
        <v>510</v>
      </c>
      <c r="E112" s="174" t="s">
        <v>94</v>
      </c>
      <c r="F112" s="21">
        <f>F113</f>
        <v>1090</v>
      </c>
      <c r="G112" s="21">
        <f>G113</f>
        <v>303</v>
      </c>
      <c r="H112" s="21">
        <f t="shared" si="5"/>
        <v>787</v>
      </c>
      <c r="I112" s="21">
        <f t="shared" si="6"/>
        <v>27.798165137614678</v>
      </c>
    </row>
    <row r="113" spans="1:9" s="30" customFormat="1" ht="12.75">
      <c r="A113" s="16" t="s">
        <v>632</v>
      </c>
      <c r="B113" s="20" t="s">
        <v>64</v>
      </c>
      <c r="C113" s="20" t="s">
        <v>85</v>
      </c>
      <c r="D113" s="174" t="s">
        <v>510</v>
      </c>
      <c r="E113" s="174" t="s">
        <v>91</v>
      </c>
      <c r="F113" s="21">
        <f>'пр.4 вед.стр.'!G288+'пр.4 вед.стр.'!G872</f>
        <v>1090</v>
      </c>
      <c r="G113" s="21">
        <f>'пр.4 вед.стр.'!H288+'пр.4 вед.стр.'!H872</f>
        <v>303</v>
      </c>
      <c r="H113" s="21">
        <f t="shared" si="5"/>
        <v>787</v>
      </c>
      <c r="I113" s="21">
        <f t="shared" si="6"/>
        <v>27.798165137614678</v>
      </c>
    </row>
    <row r="114" spans="1:9" s="30" customFormat="1" ht="12.75">
      <c r="A114" s="16" t="s">
        <v>110</v>
      </c>
      <c r="B114" s="20" t="s">
        <v>64</v>
      </c>
      <c r="C114" s="20" t="s">
        <v>85</v>
      </c>
      <c r="D114" s="174" t="s">
        <v>510</v>
      </c>
      <c r="E114" s="174" t="s">
        <v>111</v>
      </c>
      <c r="F114" s="21">
        <f>F115</f>
        <v>10</v>
      </c>
      <c r="G114" s="21">
        <f>G115</f>
        <v>0</v>
      </c>
      <c r="H114" s="21">
        <f t="shared" si="5"/>
        <v>10</v>
      </c>
      <c r="I114" s="21">
        <f t="shared" si="6"/>
        <v>0</v>
      </c>
    </row>
    <row r="115" spans="1:9" s="30" customFormat="1" ht="12.75">
      <c r="A115" s="16" t="s">
        <v>113</v>
      </c>
      <c r="B115" s="20" t="s">
        <v>64</v>
      </c>
      <c r="C115" s="20" t="s">
        <v>85</v>
      </c>
      <c r="D115" s="174" t="s">
        <v>510</v>
      </c>
      <c r="E115" s="174" t="s">
        <v>114</v>
      </c>
      <c r="F115" s="21">
        <f>'пр.4 вед.стр.'!G290</f>
        <v>10</v>
      </c>
      <c r="G115" s="21">
        <f>'пр.4 вед.стр.'!H290</f>
        <v>0</v>
      </c>
      <c r="H115" s="21">
        <f t="shared" si="5"/>
        <v>10</v>
      </c>
      <c r="I115" s="21">
        <f t="shared" si="6"/>
        <v>0</v>
      </c>
    </row>
    <row r="116" spans="1:9" ht="26.25">
      <c r="A116" s="153" t="s">
        <v>479</v>
      </c>
      <c r="B116" s="150" t="s">
        <v>64</v>
      </c>
      <c r="C116" s="150" t="s">
        <v>85</v>
      </c>
      <c r="D116" s="179" t="s">
        <v>480</v>
      </c>
      <c r="E116" s="179"/>
      <c r="F116" s="151">
        <f aca="true" t="shared" si="8" ref="F116:G118">F117</f>
        <v>1027.3</v>
      </c>
      <c r="G116" s="151">
        <f t="shared" si="8"/>
        <v>0</v>
      </c>
      <c r="H116" s="21">
        <f t="shared" si="5"/>
        <v>1027.3</v>
      </c>
      <c r="I116" s="21">
        <f t="shared" si="6"/>
        <v>0</v>
      </c>
    </row>
    <row r="117" spans="1:9" ht="26.25">
      <c r="A117" s="149" t="s">
        <v>481</v>
      </c>
      <c r="B117" s="150" t="s">
        <v>64</v>
      </c>
      <c r="C117" s="150" t="s">
        <v>85</v>
      </c>
      <c r="D117" s="179" t="s">
        <v>482</v>
      </c>
      <c r="E117" s="179"/>
      <c r="F117" s="151">
        <f t="shared" si="8"/>
        <v>1027.3</v>
      </c>
      <c r="G117" s="151">
        <f t="shared" si="8"/>
        <v>0</v>
      </c>
      <c r="H117" s="21">
        <f t="shared" si="5"/>
        <v>1027.3</v>
      </c>
      <c r="I117" s="21">
        <f t="shared" si="6"/>
        <v>0</v>
      </c>
    </row>
    <row r="118" spans="1:9" ht="39">
      <c r="A118" s="149" t="s">
        <v>92</v>
      </c>
      <c r="B118" s="150" t="s">
        <v>64</v>
      </c>
      <c r="C118" s="150" t="s">
        <v>85</v>
      </c>
      <c r="D118" s="179" t="s">
        <v>482</v>
      </c>
      <c r="E118" s="179" t="s">
        <v>93</v>
      </c>
      <c r="F118" s="151">
        <f t="shared" si="8"/>
        <v>1027.3</v>
      </c>
      <c r="G118" s="151">
        <f t="shared" si="8"/>
        <v>0</v>
      </c>
      <c r="H118" s="21">
        <f t="shared" si="5"/>
        <v>1027.3</v>
      </c>
      <c r="I118" s="21">
        <f t="shared" si="6"/>
        <v>0</v>
      </c>
    </row>
    <row r="119" spans="1:9" ht="12.75">
      <c r="A119" s="149" t="s">
        <v>89</v>
      </c>
      <c r="B119" s="150" t="s">
        <v>64</v>
      </c>
      <c r="C119" s="150" t="s">
        <v>85</v>
      </c>
      <c r="D119" s="179" t="s">
        <v>482</v>
      </c>
      <c r="E119" s="179" t="s">
        <v>90</v>
      </c>
      <c r="F119" s="151">
        <f>'пр.4 вед.стр.'!G53</f>
        <v>1027.3</v>
      </c>
      <c r="G119" s="151">
        <f>'пр.4 вед.стр.'!H53</f>
        <v>0</v>
      </c>
      <c r="H119" s="21">
        <f t="shared" si="5"/>
        <v>1027.3</v>
      </c>
      <c r="I119" s="21">
        <f t="shared" si="6"/>
        <v>0</v>
      </c>
    </row>
    <row r="120" spans="1:9" ht="26.25">
      <c r="A120" s="149" t="s">
        <v>483</v>
      </c>
      <c r="B120" s="150" t="s">
        <v>64</v>
      </c>
      <c r="C120" s="150" t="s">
        <v>85</v>
      </c>
      <c r="D120" s="179" t="s">
        <v>484</v>
      </c>
      <c r="E120" s="179"/>
      <c r="F120" s="151">
        <f>F121</f>
        <v>1249.3</v>
      </c>
      <c r="G120" s="151">
        <f>G121</f>
        <v>42</v>
      </c>
      <c r="H120" s="21">
        <f t="shared" si="5"/>
        <v>1207.3</v>
      </c>
      <c r="I120" s="21">
        <f t="shared" si="6"/>
        <v>3.3618826542864007</v>
      </c>
    </row>
    <row r="121" spans="1:9" ht="92.25">
      <c r="A121" s="149" t="s">
        <v>485</v>
      </c>
      <c r="B121" s="150" t="s">
        <v>64</v>
      </c>
      <c r="C121" s="150" t="s">
        <v>85</v>
      </c>
      <c r="D121" s="179" t="s">
        <v>486</v>
      </c>
      <c r="E121" s="179"/>
      <c r="F121" s="151">
        <f>F122+F124</f>
        <v>1249.3</v>
      </c>
      <c r="G121" s="151">
        <f>G122+G124</f>
        <v>42</v>
      </c>
      <c r="H121" s="21">
        <f t="shared" si="5"/>
        <v>1207.3</v>
      </c>
      <c r="I121" s="21">
        <f t="shared" si="6"/>
        <v>3.3618826542864007</v>
      </c>
    </row>
    <row r="122" spans="1:9" ht="39">
      <c r="A122" s="149" t="s">
        <v>92</v>
      </c>
      <c r="B122" s="150" t="s">
        <v>64</v>
      </c>
      <c r="C122" s="150" t="s">
        <v>85</v>
      </c>
      <c r="D122" s="179" t="s">
        <v>486</v>
      </c>
      <c r="E122" s="179" t="s">
        <v>93</v>
      </c>
      <c r="F122" s="151">
        <f>F123</f>
        <v>1191.7</v>
      </c>
      <c r="G122" s="151">
        <f>G123</f>
        <v>41.4</v>
      </c>
      <c r="H122" s="21">
        <f t="shared" si="5"/>
        <v>1150.3</v>
      </c>
      <c r="I122" s="21">
        <f t="shared" si="6"/>
        <v>3.474028698497944</v>
      </c>
    </row>
    <row r="123" spans="1:9" ht="12.75">
      <c r="A123" s="149" t="s">
        <v>89</v>
      </c>
      <c r="B123" s="150" t="s">
        <v>64</v>
      </c>
      <c r="C123" s="150" t="s">
        <v>85</v>
      </c>
      <c r="D123" s="179" t="s">
        <v>486</v>
      </c>
      <c r="E123" s="179" t="s">
        <v>90</v>
      </c>
      <c r="F123" s="151">
        <f>'пр.4 вед.стр.'!G57</f>
        <v>1191.7</v>
      </c>
      <c r="G123" s="151">
        <f>'пр.4 вед.стр.'!H57</f>
        <v>41.4</v>
      </c>
      <c r="H123" s="21">
        <f t="shared" si="5"/>
        <v>1150.3</v>
      </c>
      <c r="I123" s="21">
        <f t="shared" si="6"/>
        <v>3.474028698497944</v>
      </c>
    </row>
    <row r="124" spans="1:9" ht="12.75">
      <c r="A124" s="149" t="s">
        <v>353</v>
      </c>
      <c r="B124" s="150" t="s">
        <v>64</v>
      </c>
      <c r="C124" s="150" t="s">
        <v>85</v>
      </c>
      <c r="D124" s="179" t="s">
        <v>486</v>
      </c>
      <c r="E124" s="179" t="s">
        <v>94</v>
      </c>
      <c r="F124" s="151">
        <f>F125</f>
        <v>57.599999999999994</v>
      </c>
      <c r="G124" s="151">
        <f>G125</f>
        <v>0.6</v>
      </c>
      <c r="H124" s="21">
        <f t="shared" si="5"/>
        <v>56.99999999999999</v>
      </c>
      <c r="I124" s="21">
        <f t="shared" si="6"/>
        <v>1.0416666666666667</v>
      </c>
    </row>
    <row r="125" spans="1:9" ht="12.75">
      <c r="A125" s="149" t="s">
        <v>632</v>
      </c>
      <c r="B125" s="150" t="s">
        <v>64</v>
      </c>
      <c r="C125" s="150" t="s">
        <v>85</v>
      </c>
      <c r="D125" s="179" t="s">
        <v>486</v>
      </c>
      <c r="E125" s="179" t="s">
        <v>91</v>
      </c>
      <c r="F125" s="151">
        <f>'пр.4 вед.стр.'!G59</f>
        <v>57.599999999999994</v>
      </c>
      <c r="G125" s="151">
        <f>'пр.4 вед.стр.'!H59</f>
        <v>0.6</v>
      </c>
      <c r="H125" s="21">
        <f t="shared" si="5"/>
        <v>56.99999999999999</v>
      </c>
      <c r="I125" s="21">
        <f t="shared" si="6"/>
        <v>1.0416666666666667</v>
      </c>
    </row>
    <row r="126" spans="1:9" ht="12.75">
      <c r="A126" s="149" t="s">
        <v>487</v>
      </c>
      <c r="B126" s="150" t="s">
        <v>64</v>
      </c>
      <c r="C126" s="150" t="s">
        <v>85</v>
      </c>
      <c r="D126" s="194" t="s">
        <v>488</v>
      </c>
      <c r="E126" s="179"/>
      <c r="F126" s="151">
        <f>F127+F135+F146</f>
        <v>209</v>
      </c>
      <c r="G126" s="151">
        <f>G127+G135+G146</f>
        <v>21.6</v>
      </c>
      <c r="H126" s="21">
        <f t="shared" si="5"/>
        <v>187.4</v>
      </c>
      <c r="I126" s="21">
        <f t="shared" si="6"/>
        <v>10.334928229665072</v>
      </c>
    </row>
    <row r="127" spans="1:9" s="347" customFormat="1" ht="26.25">
      <c r="A127" s="154" t="str">
        <f>'пр.4 вед.стр.'!A61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27" s="155" t="s">
        <v>64</v>
      </c>
      <c r="C127" s="155" t="s">
        <v>85</v>
      </c>
      <c r="D127" s="190" t="str">
        <f>'пр.4 вед.стр.'!E61</f>
        <v>7Т 0 00 00000 </v>
      </c>
      <c r="E127" s="180"/>
      <c r="F127" s="157">
        <f>F128</f>
        <v>50</v>
      </c>
      <c r="G127" s="157">
        <f>G128</f>
        <v>0</v>
      </c>
      <c r="H127" s="157">
        <f t="shared" si="5"/>
        <v>50</v>
      </c>
      <c r="I127" s="157">
        <f t="shared" si="6"/>
        <v>0</v>
      </c>
    </row>
    <row r="128" spans="1:9" ht="26.25">
      <c r="A128" s="28" t="str">
        <f>'пр.4 вед.стр.'!A62</f>
        <v>Основное мероприятие "Усиление роли общественности в профилактике правонарушений и борьбе с преступностью"</v>
      </c>
      <c r="B128" s="20" t="s">
        <v>64</v>
      </c>
      <c r="C128" s="20" t="s">
        <v>85</v>
      </c>
      <c r="D128" s="192" t="str">
        <f>'пр.4 вед.стр.'!E62</f>
        <v>7Т 0 04 00000 </v>
      </c>
      <c r="E128" s="175"/>
      <c r="F128" s="21">
        <f>F129+F132</f>
        <v>50</v>
      </c>
      <c r="G128" s="21">
        <f>G129+G132</f>
        <v>0</v>
      </c>
      <c r="H128" s="21">
        <f t="shared" si="5"/>
        <v>50</v>
      </c>
      <c r="I128" s="21">
        <f t="shared" si="6"/>
        <v>0</v>
      </c>
    </row>
    <row r="129" spans="1:9" ht="39">
      <c r="A129" s="28" t="str">
        <f>'пр.4 вед.стр.'!A63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29" s="20" t="s">
        <v>64</v>
      </c>
      <c r="C129" s="20" t="s">
        <v>85</v>
      </c>
      <c r="D129" s="192" t="str">
        <f>'пр.4 вед.стр.'!E63</f>
        <v>7Т 0 04 95000 </v>
      </c>
      <c r="E129" s="175"/>
      <c r="F129" s="21">
        <f>F130</f>
        <v>10</v>
      </c>
      <c r="G129" s="21">
        <f>G130</f>
        <v>0</v>
      </c>
      <c r="H129" s="21">
        <f t="shared" si="5"/>
        <v>10</v>
      </c>
      <c r="I129" s="21">
        <f t="shared" si="6"/>
        <v>0</v>
      </c>
    </row>
    <row r="130" spans="1:9" ht="12.75">
      <c r="A130" s="16" t="str">
        <f>'пр.4 вед.стр.'!A64</f>
        <v>Закупка товаров, работ и услуг для обеспечения государственных (муниципальных) нужд</v>
      </c>
      <c r="B130" s="20" t="s">
        <v>64</v>
      </c>
      <c r="C130" s="20" t="s">
        <v>85</v>
      </c>
      <c r="D130" s="192" t="str">
        <f>'пр.4 вед.стр.'!E64</f>
        <v>7Т 0 04 95000 </v>
      </c>
      <c r="E130" s="175" t="str">
        <f>'пр.4 вед.стр.'!F64</f>
        <v>200</v>
      </c>
      <c r="F130" s="21">
        <f>F131</f>
        <v>10</v>
      </c>
      <c r="G130" s="21">
        <f>G131</f>
        <v>0</v>
      </c>
      <c r="H130" s="21">
        <f t="shared" si="5"/>
        <v>10</v>
      </c>
      <c r="I130" s="21">
        <f t="shared" si="6"/>
        <v>0</v>
      </c>
    </row>
    <row r="131" spans="1:9" ht="12.75">
      <c r="A131" s="16" t="s">
        <v>632</v>
      </c>
      <c r="B131" s="20" t="s">
        <v>64</v>
      </c>
      <c r="C131" s="20" t="s">
        <v>85</v>
      </c>
      <c r="D131" s="192" t="str">
        <f>'пр.4 вед.стр.'!E65</f>
        <v>7Т 0 04 95000 </v>
      </c>
      <c r="E131" s="175" t="str">
        <f>'пр.4 вед.стр.'!F65</f>
        <v>240</v>
      </c>
      <c r="F131" s="21">
        <f>'пр.4 вед.стр.'!G65</f>
        <v>10</v>
      </c>
      <c r="G131" s="21">
        <f>'пр.4 вед.стр.'!H65</f>
        <v>0</v>
      </c>
      <c r="H131" s="21">
        <f t="shared" si="5"/>
        <v>10</v>
      </c>
      <c r="I131" s="21">
        <f t="shared" si="6"/>
        <v>0</v>
      </c>
    </row>
    <row r="132" spans="1:9" ht="26.25">
      <c r="A132" s="28" t="str">
        <f>'пр.4 вед.стр.'!A66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32" s="20" t="s">
        <v>64</v>
      </c>
      <c r="C132" s="20" t="s">
        <v>85</v>
      </c>
      <c r="D132" s="192" t="str">
        <f>'пр.4 вед.стр.'!E66</f>
        <v>7Т 0 04 95140 </v>
      </c>
      <c r="E132" s="175"/>
      <c r="F132" s="21">
        <f>F133</f>
        <v>40</v>
      </c>
      <c r="G132" s="21">
        <f>G133</f>
        <v>0</v>
      </c>
      <c r="H132" s="21">
        <f t="shared" si="5"/>
        <v>40</v>
      </c>
      <c r="I132" s="21">
        <f t="shared" si="6"/>
        <v>0</v>
      </c>
    </row>
    <row r="133" spans="1:9" ht="39">
      <c r="A133" s="16" t="str">
        <f>'пр.4 вед.стр.'!A67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3" s="20" t="s">
        <v>64</v>
      </c>
      <c r="C133" s="20" t="s">
        <v>85</v>
      </c>
      <c r="D133" s="192" t="str">
        <f>D132</f>
        <v>7Т 0 04 95140 </v>
      </c>
      <c r="E133" s="175" t="str">
        <f>'пр.4 вед.стр.'!F67</f>
        <v>100</v>
      </c>
      <c r="F133" s="21">
        <f>F134</f>
        <v>40</v>
      </c>
      <c r="G133" s="21">
        <f>G134</f>
        <v>0</v>
      </c>
      <c r="H133" s="21">
        <f t="shared" si="5"/>
        <v>40</v>
      </c>
      <c r="I133" s="21">
        <f t="shared" si="6"/>
        <v>0</v>
      </c>
    </row>
    <row r="134" spans="1:9" ht="12.75">
      <c r="A134" s="16" t="str">
        <f>'пр.4 вед.стр.'!A68</f>
        <v>Расходы на выплаты персоналу государственных (муниципальных) органов</v>
      </c>
      <c r="B134" s="20" t="s">
        <v>64</v>
      </c>
      <c r="C134" s="20" t="s">
        <v>85</v>
      </c>
      <c r="D134" s="192" t="str">
        <f>D133</f>
        <v>7Т 0 04 95140 </v>
      </c>
      <c r="E134" s="175" t="str">
        <f>'пр.4 вед.стр.'!F68</f>
        <v>120</v>
      </c>
      <c r="F134" s="21">
        <f>'пр.4 вед.стр.'!G68</f>
        <v>40</v>
      </c>
      <c r="G134" s="21">
        <f>'пр.4 вед.стр.'!H68</f>
        <v>0</v>
      </c>
      <c r="H134" s="21">
        <f t="shared" si="5"/>
        <v>40</v>
      </c>
      <c r="I134" s="21">
        <f t="shared" si="6"/>
        <v>0</v>
      </c>
    </row>
    <row r="135" spans="1:9" s="347" customFormat="1" ht="26.25">
      <c r="A135" s="158" t="str">
        <f>'пр.4 вед.стр.'!A69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35" s="155" t="s">
        <v>64</v>
      </c>
      <c r="C135" s="155" t="s">
        <v>85</v>
      </c>
      <c r="D135" s="190" t="str">
        <f>'пр.4 вед.стр.'!E69</f>
        <v>7R 0 00 00000</v>
      </c>
      <c r="E135" s="180"/>
      <c r="F135" s="157">
        <f>F136</f>
        <v>85</v>
      </c>
      <c r="G135" s="157">
        <f>G136</f>
        <v>0</v>
      </c>
      <c r="H135" s="157">
        <f t="shared" si="5"/>
        <v>85</v>
      </c>
      <c r="I135" s="157">
        <f t="shared" si="6"/>
        <v>0</v>
      </c>
    </row>
    <row r="136" spans="1:9" ht="26.25">
      <c r="A136" s="16" t="str">
        <f>'пр.4 вед.стр.'!A70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36" s="20" t="s">
        <v>64</v>
      </c>
      <c r="C136" s="20" t="s">
        <v>85</v>
      </c>
      <c r="D136" s="192" t="str">
        <f>'пр.4 вед.стр.'!E70</f>
        <v>7R 0 01 00000</v>
      </c>
      <c r="E136" s="175"/>
      <c r="F136" s="21">
        <f>F137+F140+F143</f>
        <v>85</v>
      </c>
      <c r="G136" s="21">
        <f>G137+G140+G143</f>
        <v>0</v>
      </c>
      <c r="H136" s="21">
        <f t="shared" si="5"/>
        <v>85</v>
      </c>
      <c r="I136" s="21">
        <f t="shared" si="6"/>
        <v>0</v>
      </c>
    </row>
    <row r="137" spans="1:9" ht="26.25">
      <c r="A137" s="149" t="str">
        <f>'пр.4 вед.стр.'!A71</f>
        <v>Дополнительное профессиональное образование для лиц, замещающих муниципальные должности                         </v>
      </c>
      <c r="B137" s="150" t="s">
        <v>64</v>
      </c>
      <c r="C137" s="150" t="s">
        <v>85</v>
      </c>
      <c r="D137" s="194" t="str">
        <f>'пр.4 вед.стр.'!E71</f>
        <v>7R 0 01 73260</v>
      </c>
      <c r="E137" s="176"/>
      <c r="F137" s="151">
        <f>F138</f>
        <v>35</v>
      </c>
      <c r="G137" s="151">
        <f>G138</f>
        <v>0</v>
      </c>
      <c r="H137" s="21">
        <f aca="true" t="shared" si="9" ref="H137:H200">F137-G137</f>
        <v>35</v>
      </c>
      <c r="I137" s="21">
        <f aca="true" t="shared" si="10" ref="I137:I200">G137/F137*100</f>
        <v>0</v>
      </c>
    </row>
    <row r="138" spans="1:9" ht="12.75">
      <c r="A138" s="149" t="str">
        <f>'пр.4 вед.стр.'!A72</f>
        <v>Закупка товаров, работ и услуг для обеспечения государственных (муниципальных) нужд</v>
      </c>
      <c r="B138" s="150" t="s">
        <v>64</v>
      </c>
      <c r="C138" s="150" t="s">
        <v>85</v>
      </c>
      <c r="D138" s="194" t="str">
        <f>'пр.4 вед.стр.'!E72</f>
        <v>7R 0 01 73260</v>
      </c>
      <c r="E138" s="176" t="str">
        <f>'пр.4 вед.стр.'!F72</f>
        <v>200</v>
      </c>
      <c r="F138" s="151">
        <f>F139</f>
        <v>35</v>
      </c>
      <c r="G138" s="151">
        <f>G139</f>
        <v>0</v>
      </c>
      <c r="H138" s="21">
        <f t="shared" si="9"/>
        <v>35</v>
      </c>
      <c r="I138" s="21">
        <f t="shared" si="10"/>
        <v>0</v>
      </c>
    </row>
    <row r="139" spans="1:9" ht="12.75">
      <c r="A139" s="16" t="s">
        <v>632</v>
      </c>
      <c r="B139" s="150" t="s">
        <v>64</v>
      </c>
      <c r="C139" s="150" t="s">
        <v>85</v>
      </c>
      <c r="D139" s="194" t="str">
        <f>'пр.4 вед.стр.'!E73</f>
        <v>7R 0 01 73260</v>
      </c>
      <c r="E139" s="176" t="str">
        <f>'пр.4 вед.стр.'!F73</f>
        <v>240</v>
      </c>
      <c r="F139" s="151">
        <f>'пр.4 вед.стр.'!G73</f>
        <v>35</v>
      </c>
      <c r="G139" s="151">
        <f>'пр.4 вед.стр.'!H73</f>
        <v>0</v>
      </c>
      <c r="H139" s="21">
        <f t="shared" si="9"/>
        <v>35</v>
      </c>
      <c r="I139" s="21">
        <f t="shared" si="10"/>
        <v>0</v>
      </c>
    </row>
    <row r="140" spans="1:9" ht="26.25">
      <c r="A140" s="16" t="str">
        <f>'пр.4 вед.стр.'!A74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40" s="20" t="s">
        <v>64</v>
      </c>
      <c r="C140" s="20" t="s">
        <v>85</v>
      </c>
      <c r="D140" s="192" t="str">
        <f>'пр.4 вед.стр.'!E74</f>
        <v>7R 0 01 S3260</v>
      </c>
      <c r="E140" s="175"/>
      <c r="F140" s="21">
        <f>F141</f>
        <v>10</v>
      </c>
      <c r="G140" s="21">
        <f>G141</f>
        <v>0</v>
      </c>
      <c r="H140" s="21">
        <f t="shared" si="9"/>
        <v>10</v>
      </c>
      <c r="I140" s="21">
        <f t="shared" si="10"/>
        <v>0</v>
      </c>
    </row>
    <row r="141" spans="1:9" ht="12.75">
      <c r="A141" s="160" t="str">
        <f>'пр.4 вед.стр.'!A75</f>
        <v>Закупка товаров, работ и услуг для обеспечения государственных (муниципальных) нужд</v>
      </c>
      <c r="B141" s="20" t="s">
        <v>64</v>
      </c>
      <c r="C141" s="20" t="s">
        <v>85</v>
      </c>
      <c r="D141" s="195" t="str">
        <f>'пр.4 вед.стр.'!E75</f>
        <v>7R 0 01 S3260</v>
      </c>
      <c r="E141" s="175" t="str">
        <f>'пр.4 вед.стр.'!F75</f>
        <v>200</v>
      </c>
      <c r="F141" s="21">
        <f>F142</f>
        <v>10</v>
      </c>
      <c r="G141" s="21">
        <f>G142</f>
        <v>0</v>
      </c>
      <c r="H141" s="21">
        <f t="shared" si="9"/>
        <v>10</v>
      </c>
      <c r="I141" s="21">
        <f t="shared" si="10"/>
        <v>0</v>
      </c>
    </row>
    <row r="142" spans="1:9" ht="12.75">
      <c r="A142" s="16" t="s">
        <v>632</v>
      </c>
      <c r="B142" s="20" t="s">
        <v>64</v>
      </c>
      <c r="C142" s="20" t="s">
        <v>85</v>
      </c>
      <c r="D142" s="195" t="str">
        <f>'пр.4 вед.стр.'!E76</f>
        <v>7R 0 01 S3260</v>
      </c>
      <c r="E142" s="175" t="str">
        <f>'пр.4 вед.стр.'!F76</f>
        <v>240</v>
      </c>
      <c r="F142" s="21">
        <f>'пр.4 вед.стр.'!G76</f>
        <v>10</v>
      </c>
      <c r="G142" s="21">
        <f>'пр.4 вед.стр.'!H76</f>
        <v>0</v>
      </c>
      <c r="H142" s="21">
        <f t="shared" si="9"/>
        <v>10</v>
      </c>
      <c r="I142" s="21">
        <f t="shared" si="10"/>
        <v>0</v>
      </c>
    </row>
    <row r="143" spans="1:9" ht="12.75">
      <c r="A143" s="16" t="str">
        <f>'пр.4 вед.стр.'!A77</f>
        <v>Повышение профессионального уровня муниципальных служащих</v>
      </c>
      <c r="B143" s="20" t="s">
        <v>64</v>
      </c>
      <c r="C143" s="20" t="s">
        <v>85</v>
      </c>
      <c r="D143" s="192" t="str">
        <f>'пр.4 вед.стр.'!E77</f>
        <v>7R 0 01 98600</v>
      </c>
      <c r="E143" s="175"/>
      <c r="F143" s="21">
        <f>F144</f>
        <v>40</v>
      </c>
      <c r="G143" s="21">
        <f>G144</f>
        <v>0</v>
      </c>
      <c r="H143" s="21">
        <f t="shared" si="9"/>
        <v>40</v>
      </c>
      <c r="I143" s="21">
        <f t="shared" si="10"/>
        <v>0</v>
      </c>
    </row>
    <row r="144" spans="1:9" ht="12.75">
      <c r="A144" s="16" t="str">
        <f>'пр.4 вед.стр.'!A78</f>
        <v>Закупка товаров, работ и услуг для обеспечения государственных (муниципальных) нужд</v>
      </c>
      <c r="B144" s="20" t="s">
        <v>64</v>
      </c>
      <c r="C144" s="20" t="s">
        <v>85</v>
      </c>
      <c r="D144" s="192" t="str">
        <f>'пр.4 вед.стр.'!E78</f>
        <v>7R 0 01 98600</v>
      </c>
      <c r="E144" s="175" t="str">
        <f>'пр.4 вед.стр.'!F78</f>
        <v>200</v>
      </c>
      <c r="F144" s="21">
        <f>F145</f>
        <v>40</v>
      </c>
      <c r="G144" s="21">
        <f>G145</f>
        <v>0</v>
      </c>
      <c r="H144" s="21">
        <f t="shared" si="9"/>
        <v>40</v>
      </c>
      <c r="I144" s="21">
        <f t="shared" si="10"/>
        <v>0</v>
      </c>
    </row>
    <row r="145" spans="1:9" ht="12.75">
      <c r="A145" s="16" t="s">
        <v>632</v>
      </c>
      <c r="B145" s="20" t="s">
        <v>64</v>
      </c>
      <c r="C145" s="20" t="s">
        <v>85</v>
      </c>
      <c r="D145" s="192" t="str">
        <f>'пр.4 вед.стр.'!E79</f>
        <v>7R 0 01 98600</v>
      </c>
      <c r="E145" s="175" t="str">
        <f>'пр.4 вед.стр.'!F79</f>
        <v>240</v>
      </c>
      <c r="F145" s="21">
        <f>'пр.4 вед.стр.'!G79</f>
        <v>40</v>
      </c>
      <c r="G145" s="21">
        <f>'пр.4 вед.стр.'!H79</f>
        <v>0</v>
      </c>
      <c r="H145" s="21">
        <f t="shared" si="9"/>
        <v>40</v>
      </c>
      <c r="I145" s="21">
        <f t="shared" si="10"/>
        <v>0</v>
      </c>
    </row>
    <row r="146" spans="1:9" s="347" customFormat="1" ht="39">
      <c r="A146" s="158" t="str">
        <f>'пр.4 вед.стр.'!A80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46" s="155" t="s">
        <v>64</v>
      </c>
      <c r="C146" s="155" t="s">
        <v>85</v>
      </c>
      <c r="D146" s="173" t="str">
        <f>'пр.4 вед.стр.'!E80</f>
        <v>7L 0 00 00000</v>
      </c>
      <c r="E146" s="180"/>
      <c r="F146" s="157">
        <f>F147+F151</f>
        <v>74</v>
      </c>
      <c r="G146" s="157">
        <f>G147+G151</f>
        <v>21.6</v>
      </c>
      <c r="H146" s="157">
        <f t="shared" si="9"/>
        <v>52.4</v>
      </c>
      <c r="I146" s="157">
        <f t="shared" si="10"/>
        <v>29.18918918918919</v>
      </c>
    </row>
    <row r="147" spans="1:9" ht="12.75">
      <c r="A147" s="16" t="str">
        <f>'пр.4 вед.стр.'!A81</f>
        <v>Основное мероприятие "Содействие развитию институтов гражданского общества"</v>
      </c>
      <c r="B147" s="20" t="s">
        <v>64</v>
      </c>
      <c r="C147" s="20" t="s">
        <v>85</v>
      </c>
      <c r="D147" s="174" t="str">
        <f>'пр.4 вед.стр.'!E81</f>
        <v>7L 0 02 00000</v>
      </c>
      <c r="E147" s="175"/>
      <c r="F147" s="21">
        <f aca="true" t="shared" si="11" ref="F147:G149">F148</f>
        <v>50</v>
      </c>
      <c r="G147" s="21">
        <f t="shared" si="11"/>
        <v>13.6</v>
      </c>
      <c r="H147" s="21">
        <f t="shared" si="9"/>
        <v>36.4</v>
      </c>
      <c r="I147" s="21">
        <f t="shared" si="10"/>
        <v>27.200000000000003</v>
      </c>
    </row>
    <row r="148" spans="1:9" ht="12.75">
      <c r="A148" s="16" t="str">
        <f>'пр.4 вед.стр.'!A82</f>
        <v>Организация участия представителей общественности в мероприятиях областного уровня</v>
      </c>
      <c r="B148" s="20" t="s">
        <v>64</v>
      </c>
      <c r="C148" s="20" t="s">
        <v>85</v>
      </c>
      <c r="D148" s="174" t="str">
        <f>'пр.4 вед.стр.'!E82</f>
        <v>7L 0 02 91800</v>
      </c>
      <c r="E148" s="175"/>
      <c r="F148" s="21">
        <f t="shared" si="11"/>
        <v>50</v>
      </c>
      <c r="G148" s="21">
        <f t="shared" si="11"/>
        <v>13.6</v>
      </c>
      <c r="H148" s="21">
        <f t="shared" si="9"/>
        <v>36.4</v>
      </c>
      <c r="I148" s="21">
        <f t="shared" si="10"/>
        <v>27.200000000000003</v>
      </c>
    </row>
    <row r="149" spans="1:9" ht="39">
      <c r="A149" s="16" t="str">
        <f>'пр.4 вед.стр.'!A83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9" s="20" t="s">
        <v>64</v>
      </c>
      <c r="C149" s="20" t="s">
        <v>85</v>
      </c>
      <c r="D149" s="174" t="str">
        <f>'пр.4 вед.стр.'!E83</f>
        <v>7L 0 02 91800</v>
      </c>
      <c r="E149" s="175" t="str">
        <f>'пр.4 вед.стр.'!F83</f>
        <v>100</v>
      </c>
      <c r="F149" s="21">
        <f t="shared" si="11"/>
        <v>50</v>
      </c>
      <c r="G149" s="21">
        <f t="shared" si="11"/>
        <v>13.6</v>
      </c>
      <c r="H149" s="21">
        <f t="shared" si="9"/>
        <v>36.4</v>
      </c>
      <c r="I149" s="21">
        <f t="shared" si="10"/>
        <v>27.200000000000003</v>
      </c>
    </row>
    <row r="150" spans="1:9" ht="12.75">
      <c r="A150" s="16" t="str">
        <f>'пр.4 вед.стр.'!A84</f>
        <v>Расходы на выплаты персоналу государственных (муниципальных) органов</v>
      </c>
      <c r="B150" s="20" t="s">
        <v>64</v>
      </c>
      <c r="C150" s="20" t="s">
        <v>85</v>
      </c>
      <c r="D150" s="174" t="str">
        <f>'пр.4 вед.стр.'!E84</f>
        <v>7L 0 02 91800</v>
      </c>
      <c r="E150" s="175" t="str">
        <f>'пр.4 вед.стр.'!F84</f>
        <v>120</v>
      </c>
      <c r="F150" s="21">
        <f>'пр.4 вед.стр.'!G84</f>
        <v>50</v>
      </c>
      <c r="G150" s="21">
        <f>'пр.4 вед.стр.'!H84</f>
        <v>13.6</v>
      </c>
      <c r="H150" s="21">
        <f t="shared" si="9"/>
        <v>36.4</v>
      </c>
      <c r="I150" s="21">
        <f t="shared" si="10"/>
        <v>27.200000000000003</v>
      </c>
    </row>
    <row r="151" spans="1:9" ht="12.75">
      <c r="A151" s="16" t="str">
        <f>'пр.4 вед.стр.'!A85</f>
        <v>Основное мероприятие "Гармонизация межнациональных отношений"</v>
      </c>
      <c r="B151" s="20" t="s">
        <v>64</v>
      </c>
      <c r="C151" s="20" t="s">
        <v>85</v>
      </c>
      <c r="D151" s="174" t="str">
        <f>'пр.4 вед.стр.'!E85</f>
        <v>7L 0 03 00000</v>
      </c>
      <c r="E151" s="175"/>
      <c r="F151" s="21">
        <f>F152+F155</f>
        <v>24</v>
      </c>
      <c r="G151" s="21">
        <f>G152+G155</f>
        <v>8</v>
      </c>
      <c r="H151" s="21">
        <f t="shared" si="9"/>
        <v>16</v>
      </c>
      <c r="I151" s="21">
        <f t="shared" si="10"/>
        <v>33.33333333333333</v>
      </c>
    </row>
    <row r="152" spans="1:9" ht="26.25">
      <c r="A152" s="16" t="str">
        <f>'пр.4 вед.стр.'!A86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52" s="20" t="s">
        <v>64</v>
      </c>
      <c r="C152" s="20" t="s">
        <v>85</v>
      </c>
      <c r="D152" s="174" t="str">
        <f>'пр.4 вед.стр.'!E86</f>
        <v>7L 0 03 97100</v>
      </c>
      <c r="E152" s="175"/>
      <c r="F152" s="21">
        <f>F153</f>
        <v>14</v>
      </c>
      <c r="G152" s="21">
        <f>G153</f>
        <v>8</v>
      </c>
      <c r="H152" s="21">
        <f t="shared" si="9"/>
        <v>6</v>
      </c>
      <c r="I152" s="21">
        <f t="shared" si="10"/>
        <v>57.14285714285714</v>
      </c>
    </row>
    <row r="153" spans="1:9" ht="39">
      <c r="A153" s="16" t="str">
        <f>'пр.4 вед.стр.'!A87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3" s="20" t="s">
        <v>64</v>
      </c>
      <c r="C153" s="20" t="s">
        <v>85</v>
      </c>
      <c r="D153" s="174" t="str">
        <f>'пр.4 вед.стр.'!E87</f>
        <v>7L 0 03 97100</v>
      </c>
      <c r="E153" s="175" t="str">
        <f>'пр.4 вед.стр.'!F87</f>
        <v>100</v>
      </c>
      <c r="F153" s="21">
        <f>F154</f>
        <v>14</v>
      </c>
      <c r="G153" s="21">
        <f>G154</f>
        <v>8</v>
      </c>
      <c r="H153" s="21">
        <f t="shared" si="9"/>
        <v>6</v>
      </c>
      <c r="I153" s="21">
        <f t="shared" si="10"/>
        <v>57.14285714285714</v>
      </c>
    </row>
    <row r="154" spans="1:9" ht="12.75">
      <c r="A154" s="16" t="str">
        <f>'пр.4 вед.стр.'!A88</f>
        <v>Расходы на выплаты персоналу государственных (муниципальных) органов</v>
      </c>
      <c r="B154" s="20" t="s">
        <v>64</v>
      </c>
      <c r="C154" s="20" t="s">
        <v>85</v>
      </c>
      <c r="D154" s="174" t="str">
        <f>'пр.4 вед.стр.'!E88</f>
        <v>7L 0 03 97100</v>
      </c>
      <c r="E154" s="175" t="str">
        <f>'пр.4 вед.стр.'!F88</f>
        <v>120</v>
      </c>
      <c r="F154" s="21">
        <f>'пр.4 вед.стр.'!G88</f>
        <v>14</v>
      </c>
      <c r="G154" s="21">
        <f>'пр.4 вед.стр.'!H88</f>
        <v>8</v>
      </c>
      <c r="H154" s="21">
        <f t="shared" si="9"/>
        <v>6</v>
      </c>
      <c r="I154" s="21">
        <f t="shared" si="10"/>
        <v>57.14285714285714</v>
      </c>
    </row>
    <row r="155" spans="1:9" ht="26.25">
      <c r="A155" s="16" t="str">
        <f>'пр.4 вед.стр.'!A89</f>
        <v>Организация мероприятий районного уровня с участием представителей коренных малочисленных народов Крайнего Севера </v>
      </c>
      <c r="B155" s="20" t="s">
        <v>64</v>
      </c>
      <c r="C155" s="20" t="s">
        <v>85</v>
      </c>
      <c r="D155" s="174" t="str">
        <f>'пр.4 вед.стр.'!E89</f>
        <v>7L 0 03 97200</v>
      </c>
      <c r="E155" s="175"/>
      <c r="F155" s="21">
        <f>F156</f>
        <v>10</v>
      </c>
      <c r="G155" s="21">
        <f>G156</f>
        <v>0</v>
      </c>
      <c r="H155" s="21">
        <f t="shared" si="9"/>
        <v>10</v>
      </c>
      <c r="I155" s="21">
        <f t="shared" si="10"/>
        <v>0</v>
      </c>
    </row>
    <row r="156" spans="1:9" ht="12.75">
      <c r="A156" s="16" t="str">
        <f>'пр.4 вед.стр.'!A90</f>
        <v>Закупка товаров, работ и услуг для обеспечения государственных (муниципальных) нужд</v>
      </c>
      <c r="B156" s="20" t="s">
        <v>64</v>
      </c>
      <c r="C156" s="20" t="s">
        <v>85</v>
      </c>
      <c r="D156" s="174" t="str">
        <f>'пр.4 вед.стр.'!E90</f>
        <v>7L 0 03 97200</v>
      </c>
      <c r="E156" s="174" t="str">
        <f>'пр.4 вед.стр.'!F90</f>
        <v>200</v>
      </c>
      <c r="F156" s="21">
        <f>F157</f>
        <v>10</v>
      </c>
      <c r="G156" s="21">
        <f>G157</f>
        <v>0</v>
      </c>
      <c r="H156" s="21">
        <f t="shared" si="9"/>
        <v>10</v>
      </c>
      <c r="I156" s="21">
        <f t="shared" si="10"/>
        <v>0</v>
      </c>
    </row>
    <row r="157" spans="1:9" ht="12.75">
      <c r="A157" s="16" t="s">
        <v>632</v>
      </c>
      <c r="B157" s="20" t="s">
        <v>64</v>
      </c>
      <c r="C157" s="20" t="s">
        <v>85</v>
      </c>
      <c r="D157" s="174" t="str">
        <f>'пр.4 вед.стр.'!E91</f>
        <v>7L 0 03 97200</v>
      </c>
      <c r="E157" s="174" t="str">
        <f>'пр.4 вед.стр.'!F91</f>
        <v>240</v>
      </c>
      <c r="F157" s="21">
        <f>'пр.4 вед.стр.'!G91</f>
        <v>10</v>
      </c>
      <c r="G157" s="21">
        <f>'пр.4 вед.стр.'!H91</f>
        <v>0</v>
      </c>
      <c r="H157" s="21">
        <f t="shared" si="9"/>
        <v>10</v>
      </c>
      <c r="I157" s="21">
        <f t="shared" si="10"/>
        <v>0</v>
      </c>
    </row>
    <row r="158" spans="1:9" ht="12.75">
      <c r="A158" s="15" t="s">
        <v>202</v>
      </c>
      <c r="B158" s="33" t="s">
        <v>65</v>
      </c>
      <c r="C158" s="33" t="s">
        <v>34</v>
      </c>
      <c r="D158" s="196"/>
      <c r="E158" s="181"/>
      <c r="F158" s="34">
        <f aca="true" t="shared" si="12" ref="F158:G161">F159</f>
        <v>443.9</v>
      </c>
      <c r="G158" s="34">
        <f t="shared" si="12"/>
        <v>79</v>
      </c>
      <c r="H158" s="21">
        <f t="shared" si="9"/>
        <v>364.9</v>
      </c>
      <c r="I158" s="21">
        <f t="shared" si="10"/>
        <v>17.796801081324624</v>
      </c>
    </row>
    <row r="159" spans="1:9" ht="12.75">
      <c r="A159" s="15" t="s">
        <v>201</v>
      </c>
      <c r="B159" s="33" t="s">
        <v>65</v>
      </c>
      <c r="C159" s="33" t="s">
        <v>68</v>
      </c>
      <c r="D159" s="196"/>
      <c r="E159" s="181"/>
      <c r="F159" s="34">
        <f t="shared" si="12"/>
        <v>443.9</v>
      </c>
      <c r="G159" s="34">
        <f t="shared" si="12"/>
        <v>79</v>
      </c>
      <c r="H159" s="21">
        <f t="shared" si="9"/>
        <v>364.9</v>
      </c>
      <c r="I159" s="21">
        <f t="shared" si="10"/>
        <v>17.796801081324624</v>
      </c>
    </row>
    <row r="160" spans="1:9" ht="39">
      <c r="A160" s="204" t="str">
        <f>'пр.4 вед.стр.'!A94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60" s="150" t="s">
        <v>65</v>
      </c>
      <c r="C160" s="150" t="s">
        <v>68</v>
      </c>
      <c r="D160" s="179" t="s">
        <v>472</v>
      </c>
      <c r="E160" s="182"/>
      <c r="F160" s="151">
        <f t="shared" si="12"/>
        <v>443.9</v>
      </c>
      <c r="G160" s="151">
        <f t="shared" si="12"/>
        <v>79</v>
      </c>
      <c r="H160" s="21">
        <f t="shared" si="9"/>
        <v>364.9</v>
      </c>
      <c r="I160" s="21">
        <f t="shared" si="10"/>
        <v>17.796801081324624</v>
      </c>
    </row>
    <row r="161" spans="1:9" s="76" customFormat="1" ht="26.25">
      <c r="A161" s="149" t="s">
        <v>489</v>
      </c>
      <c r="B161" s="150" t="s">
        <v>65</v>
      </c>
      <c r="C161" s="150" t="s">
        <v>68</v>
      </c>
      <c r="D161" s="179" t="str">
        <f>'пр.4 вед.стр.'!E95</f>
        <v>Р1 5 00 00000</v>
      </c>
      <c r="E161" s="182"/>
      <c r="F161" s="151">
        <f t="shared" si="12"/>
        <v>443.9</v>
      </c>
      <c r="G161" s="151">
        <f t="shared" si="12"/>
        <v>79</v>
      </c>
      <c r="H161" s="21">
        <f t="shared" si="9"/>
        <v>364.9</v>
      </c>
      <c r="I161" s="21">
        <f t="shared" si="10"/>
        <v>17.796801081324624</v>
      </c>
    </row>
    <row r="162" spans="1:9" ht="26.25">
      <c r="A162" s="149" t="s">
        <v>200</v>
      </c>
      <c r="B162" s="150" t="s">
        <v>65</v>
      </c>
      <c r="C162" s="150" t="s">
        <v>68</v>
      </c>
      <c r="D162" s="179" t="str">
        <f>'пр.4 вед.стр.'!E96</f>
        <v>Р1 5 00 51180</v>
      </c>
      <c r="E162" s="176"/>
      <c r="F162" s="151">
        <f>F164</f>
        <v>443.9</v>
      </c>
      <c r="G162" s="151">
        <f>G164</f>
        <v>79</v>
      </c>
      <c r="H162" s="21">
        <f t="shared" si="9"/>
        <v>364.9</v>
      </c>
      <c r="I162" s="21">
        <f t="shared" si="10"/>
        <v>17.796801081324624</v>
      </c>
    </row>
    <row r="163" spans="1:9" ht="39">
      <c r="A163" s="149" t="s">
        <v>92</v>
      </c>
      <c r="B163" s="150" t="s">
        <v>65</v>
      </c>
      <c r="C163" s="150" t="s">
        <v>68</v>
      </c>
      <c r="D163" s="179" t="str">
        <f>'пр.4 вед.стр.'!E97</f>
        <v>Р1 5 00 51180</v>
      </c>
      <c r="E163" s="176" t="s">
        <v>93</v>
      </c>
      <c r="F163" s="151">
        <f>F164</f>
        <v>443.9</v>
      </c>
      <c r="G163" s="151">
        <f>G164</f>
        <v>79</v>
      </c>
      <c r="H163" s="21">
        <f t="shared" si="9"/>
        <v>364.9</v>
      </c>
      <c r="I163" s="21">
        <f t="shared" si="10"/>
        <v>17.796801081324624</v>
      </c>
    </row>
    <row r="164" spans="1:9" ht="12.75">
      <c r="A164" s="149" t="s">
        <v>89</v>
      </c>
      <c r="B164" s="150" t="s">
        <v>65</v>
      </c>
      <c r="C164" s="150" t="s">
        <v>68</v>
      </c>
      <c r="D164" s="179" t="str">
        <f>'пр.4 вед.стр.'!E98</f>
        <v>Р1 5 00 51180</v>
      </c>
      <c r="E164" s="179" t="s">
        <v>90</v>
      </c>
      <c r="F164" s="151">
        <f>'пр.4 вед.стр.'!G98</f>
        <v>443.9</v>
      </c>
      <c r="G164" s="151">
        <f>'пр.4 вед.стр.'!H98</f>
        <v>79</v>
      </c>
      <c r="H164" s="21">
        <f t="shared" si="9"/>
        <v>364.9</v>
      </c>
      <c r="I164" s="21">
        <f t="shared" si="10"/>
        <v>17.796801081324624</v>
      </c>
    </row>
    <row r="165" spans="1:9" ht="12.75">
      <c r="A165" s="15" t="s">
        <v>4</v>
      </c>
      <c r="B165" s="33" t="s">
        <v>68</v>
      </c>
      <c r="C165" s="33" t="s">
        <v>34</v>
      </c>
      <c r="D165" s="174"/>
      <c r="E165" s="174"/>
      <c r="F165" s="34">
        <f>F166</f>
        <v>8174.4</v>
      </c>
      <c r="G165" s="34">
        <f>G166</f>
        <v>1738.1000000000001</v>
      </c>
      <c r="H165" s="21">
        <f t="shared" si="9"/>
        <v>6436.299999999999</v>
      </c>
      <c r="I165" s="21">
        <f t="shared" si="10"/>
        <v>21.262722646310436</v>
      </c>
    </row>
    <row r="166" spans="1:9" ht="26.25">
      <c r="A166" s="15" t="s">
        <v>78</v>
      </c>
      <c r="B166" s="33" t="s">
        <v>68</v>
      </c>
      <c r="C166" s="33" t="s">
        <v>73</v>
      </c>
      <c r="D166" s="174"/>
      <c r="E166" s="174"/>
      <c r="F166" s="34">
        <f>F168+F173</f>
        <v>8174.4</v>
      </c>
      <c r="G166" s="34">
        <f>G168+G173</f>
        <v>1738.1000000000001</v>
      </c>
      <c r="H166" s="21">
        <f t="shared" si="9"/>
        <v>6436.299999999999</v>
      </c>
      <c r="I166" s="21">
        <f t="shared" si="10"/>
        <v>21.262722646310436</v>
      </c>
    </row>
    <row r="167" spans="1:9" ht="12.75">
      <c r="A167" s="16" t="s">
        <v>487</v>
      </c>
      <c r="B167" s="42" t="s">
        <v>68</v>
      </c>
      <c r="C167" s="42" t="s">
        <v>73</v>
      </c>
      <c r="D167" s="192" t="s">
        <v>488</v>
      </c>
      <c r="E167" s="174"/>
      <c r="F167" s="21">
        <f aca="true" t="shared" si="13" ref="F167:G171">F168</f>
        <v>350</v>
      </c>
      <c r="G167" s="21">
        <f t="shared" si="13"/>
        <v>0</v>
      </c>
      <c r="H167" s="21">
        <f t="shared" si="9"/>
        <v>350</v>
      </c>
      <c r="I167" s="21">
        <f t="shared" si="10"/>
        <v>0</v>
      </c>
    </row>
    <row r="168" spans="1:9" s="347" customFormat="1" ht="39">
      <c r="A168" s="158" t="str">
        <f>'пр.4 вед.стр.'!A102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68" s="156" t="s">
        <v>68</v>
      </c>
      <c r="C168" s="156" t="s">
        <v>73</v>
      </c>
      <c r="D168" s="190" t="str">
        <f>'пр.4 вед.стр.'!E102</f>
        <v>7Ч 0 00 00000 </v>
      </c>
      <c r="E168" s="180"/>
      <c r="F168" s="157">
        <f t="shared" si="13"/>
        <v>350</v>
      </c>
      <c r="G168" s="157">
        <f t="shared" si="13"/>
        <v>0</v>
      </c>
      <c r="H168" s="157">
        <f t="shared" si="9"/>
        <v>350</v>
      </c>
      <c r="I168" s="157">
        <f t="shared" si="10"/>
        <v>0</v>
      </c>
    </row>
    <row r="169" spans="1:9" ht="39">
      <c r="A169" s="160" t="str">
        <f>'пр.4 вед.стр.'!A103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69" s="20" t="s">
        <v>68</v>
      </c>
      <c r="C169" s="20" t="s">
        <v>73</v>
      </c>
      <c r="D169" s="192" t="str">
        <f>'пр.4 вед.стр.'!E103</f>
        <v>7Ч 0 01 00000 </v>
      </c>
      <c r="E169" s="175"/>
      <c r="F169" s="21">
        <f t="shared" si="13"/>
        <v>350</v>
      </c>
      <c r="G169" s="21">
        <f t="shared" si="13"/>
        <v>0</v>
      </c>
      <c r="H169" s="21">
        <f t="shared" si="9"/>
        <v>350</v>
      </c>
      <c r="I169" s="21">
        <f t="shared" si="10"/>
        <v>0</v>
      </c>
    </row>
    <row r="170" spans="1:9" ht="26.25">
      <c r="A170" s="16" t="str">
        <f>'пр.4 вед.стр.'!A104</f>
        <v>Приобретение технических средств и создание материального резерва в целях ликвидации чрезвычайных ситуаций </v>
      </c>
      <c r="B170" s="42" t="s">
        <v>68</v>
      </c>
      <c r="C170" s="42" t="s">
        <v>73</v>
      </c>
      <c r="D170" s="192" t="str">
        <f>'пр.4 вед.стр.'!E104</f>
        <v>7Ч 0 01 96400 </v>
      </c>
      <c r="E170" s="175"/>
      <c r="F170" s="21">
        <f t="shared" si="13"/>
        <v>350</v>
      </c>
      <c r="G170" s="21">
        <f t="shared" si="13"/>
        <v>0</v>
      </c>
      <c r="H170" s="21">
        <f t="shared" si="9"/>
        <v>350</v>
      </c>
      <c r="I170" s="21">
        <f t="shared" si="10"/>
        <v>0</v>
      </c>
    </row>
    <row r="171" spans="1:9" ht="12.75">
      <c r="A171" s="16" t="str">
        <f>'пр.4 вед.стр.'!A105</f>
        <v>Закупка товаров, работ и услуг для обеспечения государственных (муниципальных) нужд</v>
      </c>
      <c r="B171" s="42" t="s">
        <v>68</v>
      </c>
      <c r="C171" s="42" t="s">
        <v>73</v>
      </c>
      <c r="D171" s="192" t="str">
        <f>'пр.4 вед.стр.'!E105</f>
        <v>7Ч 0 01 96400 </v>
      </c>
      <c r="E171" s="175" t="str">
        <f>'пр.4 вед.стр.'!F105</f>
        <v>200</v>
      </c>
      <c r="F171" s="21">
        <f t="shared" si="13"/>
        <v>350</v>
      </c>
      <c r="G171" s="21">
        <f t="shared" si="13"/>
        <v>0</v>
      </c>
      <c r="H171" s="21">
        <f t="shared" si="9"/>
        <v>350</v>
      </c>
      <c r="I171" s="21">
        <f t="shared" si="10"/>
        <v>0</v>
      </c>
    </row>
    <row r="172" spans="1:9" ht="12.75">
      <c r="A172" s="16" t="s">
        <v>632</v>
      </c>
      <c r="B172" s="42" t="s">
        <v>68</v>
      </c>
      <c r="C172" s="42" t="s">
        <v>73</v>
      </c>
      <c r="D172" s="192" t="str">
        <f>'пр.4 вед.стр.'!E106</f>
        <v>7Ч 0 01 96400 </v>
      </c>
      <c r="E172" s="175" t="str">
        <f>'пр.4 вед.стр.'!F106</f>
        <v>240</v>
      </c>
      <c r="F172" s="21">
        <f>'пр.4 вед.стр.'!G106</f>
        <v>350</v>
      </c>
      <c r="G172" s="21">
        <f>'пр.4 вед.стр.'!H106</f>
        <v>0</v>
      </c>
      <c r="H172" s="21">
        <f t="shared" si="9"/>
        <v>350</v>
      </c>
      <c r="I172" s="21">
        <f t="shared" si="10"/>
        <v>0</v>
      </c>
    </row>
    <row r="173" spans="1:9" ht="26.25">
      <c r="A173" s="16" t="s">
        <v>298</v>
      </c>
      <c r="B173" s="20" t="s">
        <v>68</v>
      </c>
      <c r="C173" s="20" t="s">
        <v>73</v>
      </c>
      <c r="D173" s="192" t="s">
        <v>490</v>
      </c>
      <c r="E173" s="174"/>
      <c r="F173" s="21">
        <f>F174+F179</f>
        <v>7824.4</v>
      </c>
      <c r="G173" s="21">
        <f>G174+G179</f>
        <v>1738.1000000000001</v>
      </c>
      <c r="H173" s="21">
        <f t="shared" si="9"/>
        <v>6086.299999999999</v>
      </c>
      <c r="I173" s="21">
        <f t="shared" si="10"/>
        <v>22.213843873012628</v>
      </c>
    </row>
    <row r="174" spans="1:9" ht="12.75">
      <c r="A174" s="16" t="s">
        <v>277</v>
      </c>
      <c r="B174" s="20" t="s">
        <v>68</v>
      </c>
      <c r="C174" s="20" t="s">
        <v>73</v>
      </c>
      <c r="D174" s="192" t="s">
        <v>491</v>
      </c>
      <c r="E174" s="174"/>
      <c r="F174" s="21">
        <f>F175+F177</f>
        <v>7624.4</v>
      </c>
      <c r="G174" s="21">
        <f>G175+G177</f>
        <v>1698.1000000000001</v>
      </c>
      <c r="H174" s="21">
        <f t="shared" si="9"/>
        <v>5926.299999999999</v>
      </c>
      <c r="I174" s="21">
        <f t="shared" si="10"/>
        <v>22.271916478673734</v>
      </c>
    </row>
    <row r="175" spans="1:9" ht="39">
      <c r="A175" s="16" t="s">
        <v>92</v>
      </c>
      <c r="B175" s="20" t="s">
        <v>68</v>
      </c>
      <c r="C175" s="20" t="s">
        <v>73</v>
      </c>
      <c r="D175" s="192" t="s">
        <v>491</v>
      </c>
      <c r="E175" s="174" t="s">
        <v>93</v>
      </c>
      <c r="F175" s="21">
        <f>F176</f>
        <v>7447.4</v>
      </c>
      <c r="G175" s="21">
        <f>G176</f>
        <v>1671.9</v>
      </c>
      <c r="H175" s="21">
        <f t="shared" si="9"/>
        <v>5775.5</v>
      </c>
      <c r="I175" s="21">
        <f t="shared" si="10"/>
        <v>22.44944544404759</v>
      </c>
    </row>
    <row r="176" spans="1:9" ht="12.75">
      <c r="A176" s="16" t="s">
        <v>214</v>
      </c>
      <c r="B176" s="20" t="s">
        <v>68</v>
      </c>
      <c r="C176" s="20" t="s">
        <v>73</v>
      </c>
      <c r="D176" s="192" t="s">
        <v>491</v>
      </c>
      <c r="E176" s="174" t="s">
        <v>215</v>
      </c>
      <c r="F176" s="21">
        <f>'пр.4 вед.стр.'!G110</f>
        <v>7447.4</v>
      </c>
      <c r="G176" s="21">
        <f>'пр.4 вед.стр.'!H110</f>
        <v>1671.9</v>
      </c>
      <c r="H176" s="21">
        <f t="shared" si="9"/>
        <v>5775.5</v>
      </c>
      <c r="I176" s="21">
        <f t="shared" si="10"/>
        <v>22.44944544404759</v>
      </c>
    </row>
    <row r="177" spans="1:9" ht="12.75">
      <c r="A177" s="16" t="s">
        <v>353</v>
      </c>
      <c r="B177" s="20" t="s">
        <v>68</v>
      </c>
      <c r="C177" s="20" t="s">
        <v>73</v>
      </c>
      <c r="D177" s="192" t="s">
        <v>491</v>
      </c>
      <c r="E177" s="174" t="s">
        <v>94</v>
      </c>
      <c r="F177" s="21">
        <f>F178</f>
        <v>177</v>
      </c>
      <c r="G177" s="21">
        <f>G178</f>
        <v>26.2</v>
      </c>
      <c r="H177" s="21">
        <f t="shared" si="9"/>
        <v>150.8</v>
      </c>
      <c r="I177" s="21">
        <f t="shared" si="10"/>
        <v>14.80225988700565</v>
      </c>
    </row>
    <row r="178" spans="1:9" ht="12.75">
      <c r="A178" s="16" t="s">
        <v>632</v>
      </c>
      <c r="B178" s="20" t="s">
        <v>68</v>
      </c>
      <c r="C178" s="20" t="s">
        <v>73</v>
      </c>
      <c r="D178" s="192" t="s">
        <v>491</v>
      </c>
      <c r="E178" s="174" t="s">
        <v>91</v>
      </c>
      <c r="F178" s="21">
        <f>'пр.4 вед.стр.'!G112</f>
        <v>177</v>
      </c>
      <c r="G178" s="21">
        <f>'пр.4 вед.стр.'!H112</f>
        <v>26.2</v>
      </c>
      <c r="H178" s="21">
        <f t="shared" si="9"/>
        <v>150.8</v>
      </c>
      <c r="I178" s="21">
        <f t="shared" si="10"/>
        <v>14.80225988700565</v>
      </c>
    </row>
    <row r="179" spans="1:9" ht="39">
      <c r="A179" s="16" t="s">
        <v>297</v>
      </c>
      <c r="B179" s="20" t="s">
        <v>68</v>
      </c>
      <c r="C179" s="20" t="s">
        <v>73</v>
      </c>
      <c r="D179" s="192" t="s">
        <v>492</v>
      </c>
      <c r="E179" s="174"/>
      <c r="F179" s="21">
        <f>F180</f>
        <v>200</v>
      </c>
      <c r="G179" s="21">
        <f>G180</f>
        <v>40</v>
      </c>
      <c r="H179" s="21">
        <f t="shared" si="9"/>
        <v>160</v>
      </c>
      <c r="I179" s="21">
        <f t="shared" si="10"/>
        <v>20</v>
      </c>
    </row>
    <row r="180" spans="1:9" ht="39">
      <c r="A180" s="16" t="s">
        <v>92</v>
      </c>
      <c r="B180" s="20" t="s">
        <v>68</v>
      </c>
      <c r="C180" s="20" t="s">
        <v>73</v>
      </c>
      <c r="D180" s="192" t="s">
        <v>492</v>
      </c>
      <c r="E180" s="174" t="s">
        <v>93</v>
      </c>
      <c r="F180" s="21">
        <f>F181</f>
        <v>200</v>
      </c>
      <c r="G180" s="21">
        <f>G181</f>
        <v>40</v>
      </c>
      <c r="H180" s="21">
        <f t="shared" si="9"/>
        <v>160</v>
      </c>
      <c r="I180" s="21">
        <f t="shared" si="10"/>
        <v>20</v>
      </c>
    </row>
    <row r="181" spans="1:9" ht="12.75">
      <c r="A181" s="16" t="s">
        <v>214</v>
      </c>
      <c r="B181" s="20" t="s">
        <v>68</v>
      </c>
      <c r="C181" s="20" t="s">
        <v>73</v>
      </c>
      <c r="D181" s="192" t="s">
        <v>492</v>
      </c>
      <c r="E181" s="174" t="s">
        <v>215</v>
      </c>
      <c r="F181" s="21">
        <f>'пр.4 вед.стр.'!G115</f>
        <v>200</v>
      </c>
      <c r="G181" s="21">
        <f>'пр.4 вед.стр.'!H115</f>
        <v>40</v>
      </c>
      <c r="H181" s="21">
        <f t="shared" si="9"/>
        <v>160</v>
      </c>
      <c r="I181" s="21">
        <f t="shared" si="10"/>
        <v>20</v>
      </c>
    </row>
    <row r="182" spans="1:9" ht="12.75">
      <c r="A182" s="15" t="s">
        <v>5</v>
      </c>
      <c r="B182" s="38" t="s">
        <v>66</v>
      </c>
      <c r="C182" s="38" t="s">
        <v>34</v>
      </c>
      <c r="D182" s="178"/>
      <c r="E182" s="178"/>
      <c r="F182" s="34">
        <f>F183+F190+F195+F214</f>
        <v>13053.7</v>
      </c>
      <c r="G182" s="34">
        <f>G183+G190+G195+G214</f>
        <v>201.1</v>
      </c>
      <c r="H182" s="21">
        <f t="shared" si="9"/>
        <v>12852.6</v>
      </c>
      <c r="I182" s="21">
        <f t="shared" si="10"/>
        <v>1.5405593816312615</v>
      </c>
    </row>
    <row r="183" spans="1:9" ht="12.75">
      <c r="A183" s="15" t="s">
        <v>337</v>
      </c>
      <c r="B183" s="38" t="s">
        <v>66</v>
      </c>
      <c r="C183" s="38" t="s">
        <v>74</v>
      </c>
      <c r="D183" s="178"/>
      <c r="E183" s="178"/>
      <c r="F183" s="34">
        <f>F184</f>
        <v>5.1</v>
      </c>
      <c r="G183" s="34">
        <f>G184</f>
        <v>1.1</v>
      </c>
      <c r="H183" s="21">
        <f t="shared" si="9"/>
        <v>3.9999999999999996</v>
      </c>
      <c r="I183" s="21">
        <f t="shared" si="10"/>
        <v>21.568627450980397</v>
      </c>
    </row>
    <row r="184" spans="1:9" ht="12.75">
      <c r="A184" s="16" t="s">
        <v>562</v>
      </c>
      <c r="B184" s="20" t="s">
        <v>66</v>
      </c>
      <c r="C184" s="20" t="s">
        <v>74</v>
      </c>
      <c r="D184" s="174" t="s">
        <v>563</v>
      </c>
      <c r="E184" s="183"/>
      <c r="F184" s="21">
        <f>F185</f>
        <v>5.1</v>
      </c>
      <c r="G184" s="21">
        <f>G185</f>
        <v>1.1</v>
      </c>
      <c r="H184" s="21">
        <f t="shared" si="9"/>
        <v>3.9999999999999996</v>
      </c>
      <c r="I184" s="21">
        <f t="shared" si="10"/>
        <v>21.568627450980397</v>
      </c>
    </row>
    <row r="185" spans="1:9" ht="12.75">
      <c r="A185" s="29" t="s">
        <v>564</v>
      </c>
      <c r="B185" s="65" t="s">
        <v>66</v>
      </c>
      <c r="C185" s="65" t="s">
        <v>74</v>
      </c>
      <c r="D185" s="185" t="s">
        <v>565</v>
      </c>
      <c r="E185" s="184"/>
      <c r="F185" s="64">
        <f>F186+F188</f>
        <v>5.1</v>
      </c>
      <c r="G185" s="64">
        <f>G186+G188</f>
        <v>1.1</v>
      </c>
      <c r="H185" s="21">
        <f t="shared" si="9"/>
        <v>3.9999999999999996</v>
      </c>
      <c r="I185" s="21">
        <f t="shared" si="10"/>
        <v>21.568627450980397</v>
      </c>
    </row>
    <row r="186" spans="1:9" ht="12.75">
      <c r="A186" s="29" t="s">
        <v>353</v>
      </c>
      <c r="B186" s="65" t="s">
        <v>66</v>
      </c>
      <c r="C186" s="65" t="s">
        <v>74</v>
      </c>
      <c r="D186" s="185" t="s">
        <v>565</v>
      </c>
      <c r="E186" s="185" t="s">
        <v>94</v>
      </c>
      <c r="F186" s="64">
        <f>F187</f>
        <v>3.1</v>
      </c>
      <c r="G186" s="64">
        <f>G187</f>
        <v>1.1</v>
      </c>
      <c r="H186" s="21">
        <f t="shared" si="9"/>
        <v>2</v>
      </c>
      <c r="I186" s="21">
        <f t="shared" si="10"/>
        <v>35.483870967741936</v>
      </c>
    </row>
    <row r="187" spans="1:9" ht="12.75">
      <c r="A187" s="16" t="s">
        <v>632</v>
      </c>
      <c r="B187" s="65" t="s">
        <v>66</v>
      </c>
      <c r="C187" s="65" t="s">
        <v>74</v>
      </c>
      <c r="D187" s="185" t="s">
        <v>565</v>
      </c>
      <c r="E187" s="185" t="s">
        <v>91</v>
      </c>
      <c r="F187" s="64">
        <f>'пр.4 вед.стр.'!G878</f>
        <v>3.1</v>
      </c>
      <c r="G187" s="64">
        <f>'пр.4 вед.стр.'!H878</f>
        <v>1.1</v>
      </c>
      <c r="H187" s="21">
        <f t="shared" si="9"/>
        <v>2</v>
      </c>
      <c r="I187" s="21">
        <f t="shared" si="10"/>
        <v>35.483870967741936</v>
      </c>
    </row>
    <row r="188" spans="1:9" ht="12.75">
      <c r="A188" s="16" t="s">
        <v>110</v>
      </c>
      <c r="B188" s="65" t="s">
        <v>66</v>
      </c>
      <c r="C188" s="65" t="s">
        <v>74</v>
      </c>
      <c r="D188" s="185" t="s">
        <v>565</v>
      </c>
      <c r="E188" s="185" t="str">
        <f>'пр.4 вед.стр.'!F879</f>
        <v>800</v>
      </c>
      <c r="F188" s="64">
        <f>F189</f>
        <v>2</v>
      </c>
      <c r="G188" s="64">
        <f>G189</f>
        <v>0</v>
      </c>
      <c r="H188" s="21">
        <f t="shared" si="9"/>
        <v>2</v>
      </c>
      <c r="I188" s="21">
        <f t="shared" si="10"/>
        <v>0</v>
      </c>
    </row>
    <row r="189" spans="1:9" ht="12.75">
      <c r="A189" s="16" t="s">
        <v>113</v>
      </c>
      <c r="B189" s="65" t="s">
        <v>66</v>
      </c>
      <c r="C189" s="65" t="s">
        <v>74</v>
      </c>
      <c r="D189" s="185" t="s">
        <v>565</v>
      </c>
      <c r="E189" s="185" t="str">
        <f>'пр.4 вед.стр.'!F880</f>
        <v>850</v>
      </c>
      <c r="F189" s="64">
        <f>'пр.4 вед.стр.'!G880</f>
        <v>2</v>
      </c>
      <c r="G189" s="64">
        <f>'пр.4 вед.стр.'!H880</f>
        <v>0</v>
      </c>
      <c r="H189" s="21">
        <f t="shared" si="9"/>
        <v>2</v>
      </c>
      <c r="I189" s="21">
        <f t="shared" si="10"/>
        <v>0</v>
      </c>
    </row>
    <row r="190" spans="1:9" s="30" customFormat="1" ht="12.75">
      <c r="A190" s="15" t="s">
        <v>6</v>
      </c>
      <c r="B190" s="33" t="s">
        <v>66</v>
      </c>
      <c r="C190" s="33" t="s">
        <v>71</v>
      </c>
      <c r="D190" s="178"/>
      <c r="E190" s="178"/>
      <c r="F190" s="34">
        <f aca="true" t="shared" si="14" ref="F190:G193">F191</f>
        <v>5800</v>
      </c>
      <c r="G190" s="34">
        <f t="shared" si="14"/>
        <v>0</v>
      </c>
      <c r="H190" s="21">
        <f t="shared" si="9"/>
        <v>5800</v>
      </c>
      <c r="I190" s="21">
        <f t="shared" si="10"/>
        <v>0</v>
      </c>
    </row>
    <row r="191" spans="1:9" s="30" customFormat="1" ht="12.75">
      <c r="A191" s="16" t="s">
        <v>35</v>
      </c>
      <c r="B191" s="20" t="s">
        <v>66</v>
      </c>
      <c r="C191" s="20" t="s">
        <v>71</v>
      </c>
      <c r="D191" s="174" t="s">
        <v>511</v>
      </c>
      <c r="E191" s="174"/>
      <c r="F191" s="21">
        <f t="shared" si="14"/>
        <v>5800</v>
      </c>
      <c r="G191" s="21">
        <f t="shared" si="14"/>
        <v>0</v>
      </c>
      <c r="H191" s="21">
        <f t="shared" si="9"/>
        <v>5800</v>
      </c>
      <c r="I191" s="21">
        <f t="shared" si="10"/>
        <v>0</v>
      </c>
    </row>
    <row r="192" spans="1:9" s="30" customFormat="1" ht="12.75">
      <c r="A192" s="16" t="s">
        <v>369</v>
      </c>
      <c r="B192" s="20" t="s">
        <v>66</v>
      </c>
      <c r="C192" s="20" t="s">
        <v>71</v>
      </c>
      <c r="D192" s="174" t="s">
        <v>512</v>
      </c>
      <c r="E192" s="174"/>
      <c r="F192" s="21">
        <f t="shared" si="14"/>
        <v>5800</v>
      </c>
      <c r="G192" s="21">
        <f t="shared" si="14"/>
        <v>0</v>
      </c>
      <c r="H192" s="21">
        <f t="shared" si="9"/>
        <v>5800</v>
      </c>
      <c r="I192" s="21">
        <f t="shared" si="10"/>
        <v>0</v>
      </c>
    </row>
    <row r="193" spans="1:9" s="30" customFormat="1" ht="12.75">
      <c r="A193" s="16" t="s">
        <v>353</v>
      </c>
      <c r="B193" s="20" t="s">
        <v>66</v>
      </c>
      <c r="C193" s="20" t="s">
        <v>71</v>
      </c>
      <c r="D193" s="174" t="s">
        <v>512</v>
      </c>
      <c r="E193" s="174" t="s">
        <v>94</v>
      </c>
      <c r="F193" s="21">
        <f t="shared" si="14"/>
        <v>5800</v>
      </c>
      <c r="G193" s="21">
        <f t="shared" si="14"/>
        <v>0</v>
      </c>
      <c r="H193" s="21">
        <f t="shared" si="9"/>
        <v>5800</v>
      </c>
      <c r="I193" s="21">
        <f t="shared" si="10"/>
        <v>0</v>
      </c>
    </row>
    <row r="194" spans="1:9" s="30" customFormat="1" ht="12.75">
      <c r="A194" s="16" t="s">
        <v>632</v>
      </c>
      <c r="B194" s="20" t="s">
        <v>66</v>
      </c>
      <c r="C194" s="20" t="s">
        <v>71</v>
      </c>
      <c r="D194" s="174" t="s">
        <v>512</v>
      </c>
      <c r="E194" s="174" t="s">
        <v>91</v>
      </c>
      <c r="F194" s="21">
        <f>'пр.4 вед.стр.'!G296</f>
        <v>5800</v>
      </c>
      <c r="G194" s="21">
        <f>'пр.4 вед.стр.'!H296</f>
        <v>0</v>
      </c>
      <c r="H194" s="21">
        <f t="shared" si="9"/>
        <v>5800</v>
      </c>
      <c r="I194" s="21">
        <f t="shared" si="10"/>
        <v>0</v>
      </c>
    </row>
    <row r="195" spans="1:9" ht="12.75">
      <c r="A195" s="67" t="s">
        <v>80</v>
      </c>
      <c r="B195" s="68" t="s">
        <v>66</v>
      </c>
      <c r="C195" s="68" t="s">
        <v>73</v>
      </c>
      <c r="D195" s="186"/>
      <c r="E195" s="186"/>
      <c r="F195" s="69">
        <f>F197+F205+F210</f>
        <v>6215</v>
      </c>
      <c r="G195" s="69">
        <f>G197+G205+G210</f>
        <v>200</v>
      </c>
      <c r="H195" s="21">
        <f t="shared" si="9"/>
        <v>6015</v>
      </c>
      <c r="I195" s="21">
        <f t="shared" si="10"/>
        <v>3.2180209171359615</v>
      </c>
    </row>
    <row r="196" spans="1:9" ht="12.75">
      <c r="A196" s="16" t="s">
        <v>487</v>
      </c>
      <c r="B196" s="20" t="s">
        <v>66</v>
      </c>
      <c r="C196" s="20" t="s">
        <v>73</v>
      </c>
      <c r="D196" s="192" t="s">
        <v>561</v>
      </c>
      <c r="E196" s="185"/>
      <c r="F196" s="64">
        <f>F197+F205</f>
        <v>4816.6</v>
      </c>
      <c r="G196" s="64">
        <f>G197+G205</f>
        <v>0</v>
      </c>
      <c r="H196" s="21">
        <f t="shared" si="9"/>
        <v>4816.6</v>
      </c>
      <c r="I196" s="21">
        <f t="shared" si="10"/>
        <v>0</v>
      </c>
    </row>
    <row r="197" spans="1:9" s="350" customFormat="1" ht="26.25">
      <c r="A197" s="169" t="str">
        <f>'пр.4 вед.стр.'!A883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197" s="155" t="s">
        <v>66</v>
      </c>
      <c r="C197" s="155" t="s">
        <v>73</v>
      </c>
      <c r="D197" s="190" t="str">
        <f>'пр.4 вед.стр.'!E883</f>
        <v>7D 0 00 00000</v>
      </c>
      <c r="E197" s="173"/>
      <c r="F197" s="157">
        <f>F198</f>
        <v>500</v>
      </c>
      <c r="G197" s="157">
        <f>G198</f>
        <v>0</v>
      </c>
      <c r="H197" s="157">
        <f t="shared" si="9"/>
        <v>500</v>
      </c>
      <c r="I197" s="157">
        <f t="shared" si="10"/>
        <v>0</v>
      </c>
    </row>
    <row r="198" spans="1:9" s="30" customFormat="1" ht="12.75">
      <c r="A198" s="28" t="str">
        <f>'пр.4 вед.стр.'!A884</f>
        <v>Основное мероприятие "Обеспечение реализации программы"</v>
      </c>
      <c r="B198" s="20" t="s">
        <v>66</v>
      </c>
      <c r="C198" s="20" t="s">
        <v>73</v>
      </c>
      <c r="D198" s="192" t="str">
        <f>'пр.4 вед.стр.'!E884</f>
        <v>7D 0 01 00000</v>
      </c>
      <c r="E198" s="174"/>
      <c r="F198" s="21">
        <f>F199+F202</f>
        <v>500</v>
      </c>
      <c r="G198" s="21">
        <f>G199+G202</f>
        <v>0</v>
      </c>
      <c r="H198" s="21">
        <f t="shared" si="9"/>
        <v>500</v>
      </c>
      <c r="I198" s="21">
        <f t="shared" si="10"/>
        <v>0</v>
      </c>
    </row>
    <row r="199" spans="1:9" s="30" customFormat="1" ht="26.25">
      <c r="A199" s="16" t="str">
        <f>'пр.4 вед.стр.'!A885</f>
        <v>Разработка комплексных схем организации дорожного движения на территории Сусуманского городского округа </v>
      </c>
      <c r="B199" s="20" t="s">
        <v>66</v>
      </c>
      <c r="C199" s="20" t="s">
        <v>73</v>
      </c>
      <c r="D199" s="192" t="str">
        <f>'пр.4 вед.стр.'!E885</f>
        <v>7D 0 01 95410</v>
      </c>
      <c r="E199" s="174"/>
      <c r="F199" s="21">
        <f>F200</f>
        <v>176.3</v>
      </c>
      <c r="G199" s="21">
        <f>G200</f>
        <v>0</v>
      </c>
      <c r="H199" s="21">
        <f t="shared" si="9"/>
        <v>176.3</v>
      </c>
      <c r="I199" s="21">
        <f t="shared" si="10"/>
        <v>0</v>
      </c>
    </row>
    <row r="200" spans="1:9" s="30" customFormat="1" ht="12.75">
      <c r="A200" s="16" t="str">
        <f>'пр.4 вед.стр.'!A886</f>
        <v>Закупка товаров, работ и услуг для обеспечения государственных (муниципальных) нужд</v>
      </c>
      <c r="B200" s="20" t="s">
        <v>66</v>
      </c>
      <c r="C200" s="20" t="s">
        <v>73</v>
      </c>
      <c r="D200" s="192" t="str">
        <f>'пр.4 вед.стр.'!E886</f>
        <v>7D 0 01 95410</v>
      </c>
      <c r="E200" s="174" t="str">
        <f>'пр.4 вед.стр.'!F886</f>
        <v>200</v>
      </c>
      <c r="F200" s="21">
        <f>F201</f>
        <v>176.3</v>
      </c>
      <c r="G200" s="21">
        <f>G201</f>
        <v>0</v>
      </c>
      <c r="H200" s="21">
        <f t="shared" si="9"/>
        <v>176.3</v>
      </c>
      <c r="I200" s="21">
        <f t="shared" si="10"/>
        <v>0</v>
      </c>
    </row>
    <row r="201" spans="1:9" s="30" customFormat="1" ht="12.75">
      <c r="A201" s="16" t="s">
        <v>632</v>
      </c>
      <c r="B201" s="20" t="s">
        <v>66</v>
      </c>
      <c r="C201" s="20" t="s">
        <v>73</v>
      </c>
      <c r="D201" s="192" t="str">
        <f>'пр.4 вед.стр.'!E887</f>
        <v>7D 0 01 95410</v>
      </c>
      <c r="E201" s="174" t="str">
        <f>'пр.4 вед.стр.'!F887</f>
        <v>240</v>
      </c>
      <c r="F201" s="21">
        <f>'пр.4 вед.стр.'!G887</f>
        <v>176.3</v>
      </c>
      <c r="G201" s="21">
        <f>'пр.4 вед.стр.'!H887</f>
        <v>0</v>
      </c>
      <c r="H201" s="21">
        <f aca="true" t="shared" si="15" ref="H201:H264">F201-G201</f>
        <v>176.3</v>
      </c>
      <c r="I201" s="21">
        <f aca="true" t="shared" si="16" ref="I201:I264">G201/F201*100</f>
        <v>0</v>
      </c>
    </row>
    <row r="202" spans="1:9" ht="12.75">
      <c r="A202" s="16" t="str">
        <f>'пр.4 вед.стр.'!A888</f>
        <v>Приобретение пешеходных ограждений</v>
      </c>
      <c r="B202" s="20" t="s">
        <v>66</v>
      </c>
      <c r="C202" s="20" t="s">
        <v>73</v>
      </c>
      <c r="D202" s="192" t="str">
        <f>'пр.4 вед.стр.'!E888</f>
        <v>7D 0 01 95420</v>
      </c>
      <c r="E202" s="174"/>
      <c r="F202" s="21">
        <f>F203</f>
        <v>323.7</v>
      </c>
      <c r="G202" s="21">
        <f>G203</f>
        <v>0</v>
      </c>
      <c r="H202" s="21">
        <f t="shared" si="15"/>
        <v>323.7</v>
      </c>
      <c r="I202" s="21">
        <f t="shared" si="16"/>
        <v>0</v>
      </c>
    </row>
    <row r="203" spans="1:9" ht="12.75">
      <c r="A203" s="16" t="str">
        <f>'пр.4 вед.стр.'!A889</f>
        <v>Закупка товаров, работ и услуг для обеспечения государственных (муниципальных) нужд</v>
      </c>
      <c r="B203" s="20" t="s">
        <v>66</v>
      </c>
      <c r="C203" s="20" t="s">
        <v>73</v>
      </c>
      <c r="D203" s="192" t="str">
        <f>'пр.4 вед.стр.'!E889</f>
        <v>7D 0 01 95420</v>
      </c>
      <c r="E203" s="174" t="str">
        <f>'пр.4 вед.стр.'!F889</f>
        <v>200</v>
      </c>
      <c r="F203" s="21">
        <f>F204</f>
        <v>323.7</v>
      </c>
      <c r="G203" s="21">
        <f>G204</f>
        <v>0</v>
      </c>
      <c r="H203" s="21">
        <f t="shared" si="15"/>
        <v>323.7</v>
      </c>
      <c r="I203" s="21">
        <f t="shared" si="16"/>
        <v>0</v>
      </c>
    </row>
    <row r="204" spans="1:9" ht="12.75">
      <c r="A204" s="16" t="s">
        <v>632</v>
      </c>
      <c r="B204" s="20" t="s">
        <v>66</v>
      </c>
      <c r="C204" s="20" t="s">
        <v>73</v>
      </c>
      <c r="D204" s="192" t="str">
        <f>'пр.4 вед.стр.'!E890</f>
        <v>7D 0 01 95420</v>
      </c>
      <c r="E204" s="174" t="str">
        <f>'пр.4 вед.стр.'!F890</f>
        <v>240</v>
      </c>
      <c r="F204" s="21">
        <f>'пр.4 вед.стр.'!G890</f>
        <v>323.7</v>
      </c>
      <c r="G204" s="21">
        <f>'пр.4 вед.стр.'!H890</f>
        <v>0</v>
      </c>
      <c r="H204" s="21">
        <f t="shared" si="15"/>
        <v>323.7</v>
      </c>
      <c r="I204" s="21">
        <f t="shared" si="16"/>
        <v>0</v>
      </c>
    </row>
    <row r="205" spans="1:9" s="350" customFormat="1" ht="26.25">
      <c r="A205" s="154" t="str">
        <f>'пр.4 вед.стр.'!A891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205" s="155" t="s">
        <v>66</v>
      </c>
      <c r="C205" s="155" t="s">
        <v>73</v>
      </c>
      <c r="D205" s="190" t="str">
        <f>'пр.4 вед.стр.'!E891</f>
        <v>7S 0 00 00000 </v>
      </c>
      <c r="E205" s="173"/>
      <c r="F205" s="157">
        <f aca="true" t="shared" si="17" ref="F205:G208">F206</f>
        <v>4316.6</v>
      </c>
      <c r="G205" s="157">
        <f t="shared" si="17"/>
        <v>0</v>
      </c>
      <c r="H205" s="157">
        <f t="shared" si="15"/>
        <v>4316.6</v>
      </c>
      <c r="I205" s="157">
        <f t="shared" si="16"/>
        <v>0</v>
      </c>
    </row>
    <row r="206" spans="1:9" s="30" customFormat="1" ht="12.75">
      <c r="A206" s="28" t="str">
        <f>'пр.4 вед.стр.'!A892</f>
        <v>Основное мероприятие "Обеспечение реализации программы"</v>
      </c>
      <c r="B206" s="20" t="s">
        <v>66</v>
      </c>
      <c r="C206" s="20" t="s">
        <v>73</v>
      </c>
      <c r="D206" s="192" t="str">
        <f>'пр.4 вед.стр.'!E892</f>
        <v>7S 0 01 00000 </v>
      </c>
      <c r="E206" s="174"/>
      <c r="F206" s="21">
        <f t="shared" si="17"/>
        <v>4316.6</v>
      </c>
      <c r="G206" s="21">
        <f t="shared" si="17"/>
        <v>0</v>
      </c>
      <c r="H206" s="21">
        <f t="shared" si="15"/>
        <v>4316.6</v>
      </c>
      <c r="I206" s="21">
        <f t="shared" si="16"/>
        <v>0</v>
      </c>
    </row>
    <row r="207" spans="1:9" s="30" customFormat="1" ht="26.25">
      <c r="A207" s="28" t="str">
        <f>'пр.4 вед.стр.'!A893</f>
        <v>Содержание автомобильных дорог общего пользования местного значения Сусуманского городского округа</v>
      </c>
      <c r="B207" s="20" t="s">
        <v>66</v>
      </c>
      <c r="C207" s="20" t="s">
        <v>73</v>
      </c>
      <c r="D207" s="192" t="str">
        <f>'пр.4 вед.стр.'!E893</f>
        <v>7S 0 01 95310 </v>
      </c>
      <c r="E207" s="174"/>
      <c r="F207" s="21">
        <f t="shared" si="17"/>
        <v>4316.6</v>
      </c>
      <c r="G207" s="21">
        <f t="shared" si="17"/>
        <v>0</v>
      </c>
      <c r="H207" s="21">
        <f t="shared" si="15"/>
        <v>4316.6</v>
      </c>
      <c r="I207" s="21">
        <f t="shared" si="16"/>
        <v>0</v>
      </c>
    </row>
    <row r="208" spans="1:9" s="30" customFormat="1" ht="12.75">
      <c r="A208" s="28" t="str">
        <f>'пр.4 вед.стр.'!A894</f>
        <v>Закупка товаров, работ и услуг для обеспечения государственных (муниципальных) нужд</v>
      </c>
      <c r="B208" s="20" t="s">
        <v>66</v>
      </c>
      <c r="C208" s="20" t="s">
        <v>73</v>
      </c>
      <c r="D208" s="192" t="str">
        <f>'пр.4 вед.стр.'!E894</f>
        <v>7S 0 01 95310 </v>
      </c>
      <c r="E208" s="174" t="str">
        <f>'пр.4 вед.стр.'!F894</f>
        <v>200</v>
      </c>
      <c r="F208" s="21">
        <f t="shared" si="17"/>
        <v>4316.6</v>
      </c>
      <c r="G208" s="21">
        <f t="shared" si="17"/>
        <v>0</v>
      </c>
      <c r="H208" s="21">
        <f t="shared" si="15"/>
        <v>4316.6</v>
      </c>
      <c r="I208" s="21">
        <f t="shared" si="16"/>
        <v>0</v>
      </c>
    </row>
    <row r="209" spans="1:9" s="30" customFormat="1" ht="12.75">
      <c r="A209" s="16" t="s">
        <v>632</v>
      </c>
      <c r="B209" s="20" t="s">
        <v>66</v>
      </c>
      <c r="C209" s="20" t="s">
        <v>73</v>
      </c>
      <c r="D209" s="192" t="str">
        <f>'пр.4 вед.стр.'!E895</f>
        <v>7S 0 01 95310 </v>
      </c>
      <c r="E209" s="174" t="str">
        <f>'пр.4 вед.стр.'!F895</f>
        <v>240</v>
      </c>
      <c r="F209" s="21">
        <f>'пр.4 вед.стр.'!G895</f>
        <v>4316.6</v>
      </c>
      <c r="G209" s="21">
        <f>'пр.4 вед.стр.'!H895</f>
        <v>0</v>
      </c>
      <c r="H209" s="21">
        <f t="shared" si="15"/>
        <v>4316.6</v>
      </c>
      <c r="I209" s="21">
        <f t="shared" si="16"/>
        <v>0</v>
      </c>
    </row>
    <row r="210" spans="1:9" ht="12.75">
      <c r="A210" s="16" t="s">
        <v>278</v>
      </c>
      <c r="B210" s="19" t="s">
        <v>66</v>
      </c>
      <c r="C210" s="19" t="s">
        <v>73</v>
      </c>
      <c r="D210" s="174" t="s">
        <v>566</v>
      </c>
      <c r="E210" s="178"/>
      <c r="F210" s="21">
        <f aca="true" t="shared" si="18" ref="F210:G212">F211</f>
        <v>1398.4</v>
      </c>
      <c r="G210" s="21">
        <f t="shared" si="18"/>
        <v>200</v>
      </c>
      <c r="H210" s="21">
        <f t="shared" si="15"/>
        <v>1198.4</v>
      </c>
      <c r="I210" s="21">
        <f t="shared" si="16"/>
        <v>14.302059496567503</v>
      </c>
    </row>
    <row r="211" spans="1:9" ht="12.75">
      <c r="A211" s="16" t="s">
        <v>567</v>
      </c>
      <c r="B211" s="19" t="s">
        <v>66</v>
      </c>
      <c r="C211" s="19" t="s">
        <v>73</v>
      </c>
      <c r="D211" s="174" t="s">
        <v>568</v>
      </c>
      <c r="E211" s="178"/>
      <c r="F211" s="21">
        <f t="shared" si="18"/>
        <v>1398.4</v>
      </c>
      <c r="G211" s="21">
        <f t="shared" si="18"/>
        <v>200</v>
      </c>
      <c r="H211" s="21">
        <f t="shared" si="15"/>
        <v>1198.4</v>
      </c>
      <c r="I211" s="21">
        <f t="shared" si="16"/>
        <v>14.302059496567503</v>
      </c>
    </row>
    <row r="212" spans="1:9" s="30" customFormat="1" ht="12.75">
      <c r="A212" s="16" t="s">
        <v>353</v>
      </c>
      <c r="B212" s="66" t="s">
        <v>66</v>
      </c>
      <c r="C212" s="66" t="s">
        <v>73</v>
      </c>
      <c r="D212" s="185" t="s">
        <v>568</v>
      </c>
      <c r="E212" s="185" t="s">
        <v>94</v>
      </c>
      <c r="F212" s="64">
        <f t="shared" si="18"/>
        <v>1398.4</v>
      </c>
      <c r="G212" s="64">
        <f t="shared" si="18"/>
        <v>200</v>
      </c>
      <c r="H212" s="21">
        <f t="shared" si="15"/>
        <v>1198.4</v>
      </c>
      <c r="I212" s="21">
        <f t="shared" si="16"/>
        <v>14.302059496567503</v>
      </c>
    </row>
    <row r="213" spans="1:9" s="30" customFormat="1" ht="12.75">
      <c r="A213" s="16" t="s">
        <v>632</v>
      </c>
      <c r="B213" s="66" t="s">
        <v>66</v>
      </c>
      <c r="C213" s="66" t="s">
        <v>73</v>
      </c>
      <c r="D213" s="185" t="s">
        <v>568</v>
      </c>
      <c r="E213" s="185" t="s">
        <v>91</v>
      </c>
      <c r="F213" s="64">
        <f>'пр.4 вед.стр.'!G899</f>
        <v>1398.4</v>
      </c>
      <c r="G213" s="64">
        <f>'пр.4 вед.стр.'!H899</f>
        <v>200</v>
      </c>
      <c r="H213" s="21">
        <f t="shared" si="15"/>
        <v>1198.4</v>
      </c>
      <c r="I213" s="21">
        <f t="shared" si="16"/>
        <v>14.302059496567503</v>
      </c>
    </row>
    <row r="214" spans="1:9" ht="12.75">
      <c r="A214" s="15" t="s">
        <v>7</v>
      </c>
      <c r="B214" s="33" t="s">
        <v>66</v>
      </c>
      <c r="C214" s="33" t="s">
        <v>76</v>
      </c>
      <c r="D214" s="197"/>
      <c r="E214" s="187"/>
      <c r="F214" s="34">
        <f>F215</f>
        <v>1033.6</v>
      </c>
      <c r="G214" s="34">
        <f>G215</f>
        <v>0</v>
      </c>
      <c r="H214" s="21">
        <f t="shared" si="15"/>
        <v>1033.6</v>
      </c>
      <c r="I214" s="21">
        <f t="shared" si="16"/>
        <v>0</v>
      </c>
    </row>
    <row r="215" spans="1:9" ht="12.75">
      <c r="A215" s="16" t="s">
        <v>487</v>
      </c>
      <c r="B215" s="20" t="s">
        <v>66</v>
      </c>
      <c r="C215" s="20" t="s">
        <v>76</v>
      </c>
      <c r="D215" s="192" t="s">
        <v>488</v>
      </c>
      <c r="E215" s="187"/>
      <c r="F215" s="21">
        <f>F216+F221+F230</f>
        <v>1033.6</v>
      </c>
      <c r="G215" s="21">
        <f>G216+G221+G230</f>
        <v>0</v>
      </c>
      <c r="H215" s="21">
        <f t="shared" si="15"/>
        <v>1033.6</v>
      </c>
      <c r="I215" s="21">
        <f t="shared" si="16"/>
        <v>0</v>
      </c>
    </row>
    <row r="216" spans="1:9" s="347" customFormat="1" ht="26.25">
      <c r="A216" s="154" t="str">
        <f>'пр.4 вед.стр.'!A119</f>
        <v>Муниципальная программа  "Развитие малого и среднего предпринимательства в Сусуманском городском округе  на 2018- 2020 годы"</v>
      </c>
      <c r="B216" s="155" t="s">
        <v>66</v>
      </c>
      <c r="C216" s="155" t="s">
        <v>76</v>
      </c>
      <c r="D216" s="190" t="str">
        <f>'пр.4 вед.стр.'!E119</f>
        <v>7И 0 00 00000 </v>
      </c>
      <c r="E216" s="173"/>
      <c r="F216" s="157">
        <f aca="true" t="shared" si="19" ref="F216:G219">F217</f>
        <v>100</v>
      </c>
      <c r="G216" s="157">
        <f t="shared" si="19"/>
        <v>0</v>
      </c>
      <c r="H216" s="157">
        <f t="shared" si="15"/>
        <v>100</v>
      </c>
      <c r="I216" s="157">
        <f t="shared" si="16"/>
        <v>0</v>
      </c>
    </row>
    <row r="217" spans="1:9" ht="26.25">
      <c r="A217" s="28" t="str">
        <f>'пр.4 вед.стр.'!A120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217" s="20" t="s">
        <v>66</v>
      </c>
      <c r="C217" s="20" t="s">
        <v>76</v>
      </c>
      <c r="D217" s="192" t="str">
        <f>'пр.4 вед.стр.'!E120</f>
        <v>7И 0 01 00000 </v>
      </c>
      <c r="E217" s="174"/>
      <c r="F217" s="21">
        <f t="shared" si="19"/>
        <v>100</v>
      </c>
      <c r="G217" s="21">
        <f t="shared" si="19"/>
        <v>0</v>
      </c>
      <c r="H217" s="21">
        <f t="shared" si="15"/>
        <v>100</v>
      </c>
      <c r="I217" s="21">
        <f t="shared" si="16"/>
        <v>0</v>
      </c>
    </row>
    <row r="218" spans="1:9" ht="12.75">
      <c r="A218" s="28" t="str">
        <f>'пр.4 вед.стр.'!A121</f>
        <v>Финансовая поддержка субъектов малого и среднего предпринимательства </v>
      </c>
      <c r="B218" s="20" t="s">
        <v>66</v>
      </c>
      <c r="C218" s="20" t="s">
        <v>76</v>
      </c>
      <c r="D218" s="192" t="str">
        <f>'пр.4 вед.стр.'!E121</f>
        <v>7И 0 01 93360 </v>
      </c>
      <c r="E218" s="174"/>
      <c r="F218" s="21">
        <f t="shared" si="19"/>
        <v>100</v>
      </c>
      <c r="G218" s="21">
        <f t="shared" si="19"/>
        <v>0</v>
      </c>
      <c r="H218" s="21">
        <f t="shared" si="15"/>
        <v>100</v>
      </c>
      <c r="I218" s="21">
        <f t="shared" si="16"/>
        <v>0</v>
      </c>
    </row>
    <row r="219" spans="1:9" ht="12.75">
      <c r="A219" s="28" t="str">
        <f>'пр.4 вед.стр.'!A122</f>
        <v>Иные бюджетные ассигнования</v>
      </c>
      <c r="B219" s="20" t="s">
        <v>66</v>
      </c>
      <c r="C219" s="20" t="s">
        <v>76</v>
      </c>
      <c r="D219" s="192" t="str">
        <f>'пр.4 вед.стр.'!E122</f>
        <v>7И 0 01 93360 </v>
      </c>
      <c r="E219" s="174" t="str">
        <f>'пр.4 вед.стр.'!F122</f>
        <v>800</v>
      </c>
      <c r="F219" s="21">
        <f t="shared" si="19"/>
        <v>100</v>
      </c>
      <c r="G219" s="21">
        <f t="shared" si="19"/>
        <v>0</v>
      </c>
      <c r="H219" s="21">
        <f t="shared" si="15"/>
        <v>100</v>
      </c>
      <c r="I219" s="21">
        <f t="shared" si="16"/>
        <v>0</v>
      </c>
    </row>
    <row r="220" spans="1:9" ht="26.25">
      <c r="A220" s="28" t="str">
        <f>'пр.4 вед.стр.'!A123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20" s="20" t="s">
        <v>66</v>
      </c>
      <c r="C220" s="20" t="s">
        <v>76</v>
      </c>
      <c r="D220" s="192" t="str">
        <f>'пр.4 вед.стр.'!E123</f>
        <v>7И 0 01 93360 </v>
      </c>
      <c r="E220" s="174" t="str">
        <f>'пр.4 вед.стр.'!F123</f>
        <v>810</v>
      </c>
      <c r="F220" s="21">
        <f>'пр.4 вед.стр.'!G123</f>
        <v>100</v>
      </c>
      <c r="G220" s="21">
        <f>'пр.4 вед.стр.'!H123</f>
        <v>0</v>
      </c>
      <c r="H220" s="21">
        <f t="shared" si="15"/>
        <v>100</v>
      </c>
      <c r="I220" s="21">
        <f t="shared" si="16"/>
        <v>0</v>
      </c>
    </row>
    <row r="221" spans="1:9" s="350" customFormat="1" ht="26.25">
      <c r="A221" s="158" t="str">
        <f>'пр.4 вед.стр.'!A124</f>
        <v>Муниципальная программа "Развитие торговли  на территории Сусуманского городского округа на 2018- 2020 годы"</v>
      </c>
      <c r="B221" s="155" t="s">
        <v>66</v>
      </c>
      <c r="C221" s="155" t="s">
        <v>76</v>
      </c>
      <c r="D221" s="190" t="str">
        <f>'пр.4 вед.стр.'!E124</f>
        <v>7Н 0 00 00000 </v>
      </c>
      <c r="E221" s="173"/>
      <c r="F221" s="157">
        <f>F222</f>
        <v>533.6</v>
      </c>
      <c r="G221" s="157">
        <f>G222</f>
        <v>0</v>
      </c>
      <c r="H221" s="157">
        <f t="shared" si="15"/>
        <v>533.6</v>
      </c>
      <c r="I221" s="157">
        <f t="shared" si="16"/>
        <v>0</v>
      </c>
    </row>
    <row r="222" spans="1:9" s="30" customFormat="1" ht="39">
      <c r="A222" s="16" t="str">
        <f>'пр.4 вед.стр.'!A125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222" s="20" t="s">
        <v>66</v>
      </c>
      <c r="C222" s="20" t="s">
        <v>76</v>
      </c>
      <c r="D222" s="192" t="str">
        <f>'пр.4 вед.стр.'!E125</f>
        <v>7Н 0 01 00000 </v>
      </c>
      <c r="E222" s="174"/>
      <c r="F222" s="21">
        <f>F223+F225</f>
        <v>533.6</v>
      </c>
      <c r="G222" s="21">
        <f>G223+G225</f>
        <v>0</v>
      </c>
      <c r="H222" s="21">
        <f t="shared" si="15"/>
        <v>533.6</v>
      </c>
      <c r="I222" s="21">
        <f t="shared" si="16"/>
        <v>0</v>
      </c>
    </row>
    <row r="223" spans="1:9" s="30" customFormat="1" ht="12.75">
      <c r="A223" s="149" t="s">
        <v>353</v>
      </c>
      <c r="B223" s="150" t="s">
        <v>66</v>
      </c>
      <c r="C223" s="150" t="s">
        <v>76</v>
      </c>
      <c r="D223" s="194" t="str">
        <f>'пр.4 вед.стр.'!E126</f>
        <v>7Н 0 01 73900</v>
      </c>
      <c r="E223" s="179" t="s">
        <v>94</v>
      </c>
      <c r="F223" s="151">
        <f>F224</f>
        <v>436</v>
      </c>
      <c r="G223" s="151">
        <f>G224</f>
        <v>0</v>
      </c>
      <c r="H223" s="21">
        <f t="shared" si="15"/>
        <v>436</v>
      </c>
      <c r="I223" s="21">
        <f t="shared" si="16"/>
        <v>0</v>
      </c>
    </row>
    <row r="224" spans="1:9" s="30" customFormat="1" ht="12.75">
      <c r="A224" s="149" t="str">
        <f>'пр.4 вед.стр.'!A127</f>
        <v>Закупка товаров, работ и услуг для обеспечения государственных (муниципальных) нужд</v>
      </c>
      <c r="B224" s="150" t="s">
        <v>66</v>
      </c>
      <c r="C224" s="150" t="s">
        <v>76</v>
      </c>
      <c r="D224" s="194" t="str">
        <f>'пр.4 вед.стр.'!E127</f>
        <v>7Н 0 01 73900</v>
      </c>
      <c r="E224" s="179" t="s">
        <v>91</v>
      </c>
      <c r="F224" s="151">
        <f>'пр.4 вед.стр.'!G128</f>
        <v>436</v>
      </c>
      <c r="G224" s="151">
        <f>'пр.4 вед.стр.'!H128</f>
        <v>0</v>
      </c>
      <c r="H224" s="21">
        <f t="shared" si="15"/>
        <v>436</v>
      </c>
      <c r="I224" s="21">
        <f t="shared" si="16"/>
        <v>0</v>
      </c>
    </row>
    <row r="225" spans="1:9" s="30" customFormat="1" ht="26.25">
      <c r="A225" s="16" t="str">
        <f>'пр.4 вед.стр.'!A129</f>
        <v>Мероприятия по организации и проведению областных универсальных совместных ярмарок за счет средств местного бюджета</v>
      </c>
      <c r="B225" s="20" t="s">
        <v>66</v>
      </c>
      <c r="C225" s="20" t="s">
        <v>76</v>
      </c>
      <c r="D225" s="192" t="str">
        <f>'пр.4 вед.стр.'!E129</f>
        <v>7Н 0 01 S3900 </v>
      </c>
      <c r="E225" s="174"/>
      <c r="F225" s="21">
        <f>F228+F226</f>
        <v>97.6</v>
      </c>
      <c r="G225" s="21">
        <f>G228+G226</f>
        <v>0</v>
      </c>
      <c r="H225" s="21">
        <f t="shared" si="15"/>
        <v>97.6</v>
      </c>
      <c r="I225" s="21">
        <f t="shared" si="16"/>
        <v>0</v>
      </c>
    </row>
    <row r="226" spans="1:9" s="30" customFormat="1" ht="39">
      <c r="A226" s="16" t="str">
        <f>'пр.4 вед.стр.'!A130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6" s="20" t="s">
        <v>66</v>
      </c>
      <c r="C226" s="20" t="s">
        <v>76</v>
      </c>
      <c r="D226" s="192" t="str">
        <f>'пр.4 вед.стр.'!E130</f>
        <v>7Н 0 01 S3900 </v>
      </c>
      <c r="E226" s="174" t="str">
        <f>'пр.4 вед.стр.'!F130</f>
        <v>100</v>
      </c>
      <c r="F226" s="21">
        <f>F227</f>
        <v>65.6</v>
      </c>
      <c r="G226" s="21">
        <f>G227</f>
        <v>0</v>
      </c>
      <c r="H226" s="21">
        <f t="shared" si="15"/>
        <v>65.6</v>
      </c>
      <c r="I226" s="21">
        <f t="shared" si="16"/>
        <v>0</v>
      </c>
    </row>
    <row r="227" spans="1:9" s="30" customFormat="1" ht="12.75">
      <c r="A227" s="16" t="str">
        <f>'пр.4 вед.стр.'!A131</f>
        <v>Расходы на выплаты персоналу государственных (муниципальных) органов</v>
      </c>
      <c r="B227" s="20" t="s">
        <v>66</v>
      </c>
      <c r="C227" s="20" t="s">
        <v>76</v>
      </c>
      <c r="D227" s="192" t="str">
        <f>'пр.4 вед.стр.'!E131</f>
        <v>7Н 0 01 S3900 </v>
      </c>
      <c r="E227" s="174" t="str">
        <f>'пр.4 вед.стр.'!F131</f>
        <v>120</v>
      </c>
      <c r="F227" s="21">
        <f>'пр.4 вед.стр.'!G131</f>
        <v>65.6</v>
      </c>
      <c r="G227" s="21">
        <f>'пр.4 вед.стр.'!H131</f>
        <v>0</v>
      </c>
      <c r="H227" s="21">
        <f t="shared" si="15"/>
        <v>65.6</v>
      </c>
      <c r="I227" s="21">
        <f t="shared" si="16"/>
        <v>0</v>
      </c>
    </row>
    <row r="228" spans="1:9" s="30" customFormat="1" ht="12.75">
      <c r="A228" s="16" t="str">
        <f>'пр.4 вед.стр.'!A132</f>
        <v>Закупка товаров, работ и услуг для обеспечения государственных (муниципальных) нужд</v>
      </c>
      <c r="B228" s="20" t="s">
        <v>66</v>
      </c>
      <c r="C228" s="20" t="s">
        <v>76</v>
      </c>
      <c r="D228" s="192" t="str">
        <f>'пр.4 вед.стр.'!E132</f>
        <v>7Н 0 01 S3900 </v>
      </c>
      <c r="E228" s="174" t="str">
        <f>'пр.4 вед.стр.'!F132</f>
        <v>200</v>
      </c>
      <c r="F228" s="21">
        <f>F229</f>
        <v>32</v>
      </c>
      <c r="G228" s="21">
        <f>G229</f>
        <v>0</v>
      </c>
      <c r="H228" s="21">
        <f t="shared" si="15"/>
        <v>32</v>
      </c>
      <c r="I228" s="21">
        <f t="shared" si="16"/>
        <v>0</v>
      </c>
    </row>
    <row r="229" spans="1:9" s="30" customFormat="1" ht="12.75">
      <c r="A229" s="16" t="s">
        <v>632</v>
      </c>
      <c r="B229" s="20" t="s">
        <v>66</v>
      </c>
      <c r="C229" s="20" t="s">
        <v>76</v>
      </c>
      <c r="D229" s="192" t="str">
        <f>'пр.4 вед.стр.'!E133</f>
        <v>7Н 0 01 S3900 </v>
      </c>
      <c r="E229" s="174" t="str">
        <f>'пр.4 вед.стр.'!F133</f>
        <v>240</v>
      </c>
      <c r="F229" s="21">
        <f>'пр.4 вед.стр.'!G133</f>
        <v>32</v>
      </c>
      <c r="G229" s="21">
        <f>'пр.4 вед.стр.'!H133</f>
        <v>0</v>
      </c>
      <c r="H229" s="21">
        <f t="shared" si="15"/>
        <v>32</v>
      </c>
      <c r="I229" s="21">
        <f t="shared" si="16"/>
        <v>0</v>
      </c>
    </row>
    <row r="230" spans="1:9" s="350" customFormat="1" ht="26.25">
      <c r="A230" s="154" t="str">
        <f>'пр.4 вед.стр.'!A300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230" s="155" t="s">
        <v>66</v>
      </c>
      <c r="C230" s="155" t="s">
        <v>76</v>
      </c>
      <c r="D230" s="190" t="str">
        <f>'пр.4 вед.стр.'!E300</f>
        <v>7Ц 0 00 00000 </v>
      </c>
      <c r="E230" s="173"/>
      <c r="F230" s="157">
        <f aca="true" t="shared" si="20" ref="F230:G233">F231</f>
        <v>400</v>
      </c>
      <c r="G230" s="157">
        <f t="shared" si="20"/>
        <v>0</v>
      </c>
      <c r="H230" s="157">
        <f t="shared" si="15"/>
        <v>400</v>
      </c>
      <c r="I230" s="157">
        <f t="shared" si="16"/>
        <v>0</v>
      </c>
    </row>
    <row r="231" spans="1:9" s="30" customFormat="1" ht="26.25">
      <c r="A231" s="28" t="str">
        <f>'пр.4 вед.стр.'!A301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231" s="20" t="s">
        <v>66</v>
      </c>
      <c r="C231" s="20" t="s">
        <v>76</v>
      </c>
      <c r="D231" s="192" t="str">
        <f>'пр.4 вед.стр.'!E301</f>
        <v>7Ц 0 01 00000 </v>
      </c>
      <c r="E231" s="174"/>
      <c r="F231" s="21">
        <f t="shared" si="20"/>
        <v>400</v>
      </c>
      <c r="G231" s="21">
        <f t="shared" si="20"/>
        <v>0</v>
      </c>
      <c r="H231" s="21">
        <f t="shared" si="15"/>
        <v>400</v>
      </c>
      <c r="I231" s="21">
        <f t="shared" si="16"/>
        <v>0</v>
      </c>
    </row>
    <row r="232" spans="1:9" s="30" customFormat="1" ht="12.75">
      <c r="A232" s="28" t="str">
        <f>'пр.4 вед.стр.'!A302</f>
        <v>Частичное возмещение транспортных расходов по доставке муки</v>
      </c>
      <c r="B232" s="20" t="s">
        <v>66</v>
      </c>
      <c r="C232" s="20" t="s">
        <v>76</v>
      </c>
      <c r="D232" s="192" t="str">
        <f>'пр.4 вед.стр.'!E302</f>
        <v>7Ц 0 01 91100 </v>
      </c>
      <c r="E232" s="174"/>
      <c r="F232" s="21">
        <f t="shared" si="20"/>
        <v>400</v>
      </c>
      <c r="G232" s="21">
        <f t="shared" si="20"/>
        <v>0</v>
      </c>
      <c r="H232" s="21">
        <f t="shared" si="15"/>
        <v>400</v>
      </c>
      <c r="I232" s="21">
        <f t="shared" si="16"/>
        <v>0</v>
      </c>
    </row>
    <row r="233" spans="1:9" s="30" customFormat="1" ht="12.75">
      <c r="A233" s="28" t="str">
        <f>'пр.4 вед.стр.'!A303</f>
        <v>Иные бюджетные ассигнования</v>
      </c>
      <c r="B233" s="20" t="s">
        <v>66</v>
      </c>
      <c r="C233" s="20" t="s">
        <v>76</v>
      </c>
      <c r="D233" s="192" t="str">
        <f>'пр.4 вед.стр.'!E303</f>
        <v>7Ц 0 01 91100 </v>
      </c>
      <c r="E233" s="174" t="str">
        <f>'пр.4 вед.стр.'!F303</f>
        <v>800</v>
      </c>
      <c r="F233" s="21">
        <f t="shared" si="20"/>
        <v>400</v>
      </c>
      <c r="G233" s="21">
        <f t="shared" si="20"/>
        <v>0</v>
      </c>
      <c r="H233" s="21">
        <f t="shared" si="15"/>
        <v>400</v>
      </c>
      <c r="I233" s="21">
        <f t="shared" si="16"/>
        <v>0</v>
      </c>
    </row>
    <row r="234" spans="1:9" s="30" customFormat="1" ht="26.25">
      <c r="A234" s="28" t="str">
        <f>'пр.4 вед.стр.'!A304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34" s="20" t="s">
        <v>66</v>
      </c>
      <c r="C234" s="20" t="s">
        <v>76</v>
      </c>
      <c r="D234" s="192" t="str">
        <f>'пр.4 вед.стр.'!E304</f>
        <v>7Ц 0 01 91100 </v>
      </c>
      <c r="E234" s="174" t="str">
        <f>'пр.4 вед.стр.'!F304</f>
        <v>810</v>
      </c>
      <c r="F234" s="21">
        <f>'пр.4 вед.стр.'!G304</f>
        <v>400</v>
      </c>
      <c r="G234" s="21">
        <f>'пр.4 вед.стр.'!H304</f>
        <v>0</v>
      </c>
      <c r="H234" s="21">
        <f t="shared" si="15"/>
        <v>400</v>
      </c>
      <c r="I234" s="21">
        <f t="shared" si="16"/>
        <v>0</v>
      </c>
    </row>
    <row r="235" spans="1:9" s="30" customFormat="1" ht="12.75">
      <c r="A235" s="14" t="s">
        <v>128</v>
      </c>
      <c r="B235" s="38" t="s">
        <v>70</v>
      </c>
      <c r="C235" s="38" t="s">
        <v>34</v>
      </c>
      <c r="D235" s="198"/>
      <c r="E235" s="178"/>
      <c r="F235" s="34">
        <f>F236+F252+F276</f>
        <v>24878.6</v>
      </c>
      <c r="G235" s="34">
        <f>G236+G252+G276</f>
        <v>3675.8</v>
      </c>
      <c r="H235" s="21">
        <f t="shared" si="15"/>
        <v>21202.8</v>
      </c>
      <c r="I235" s="21">
        <f t="shared" si="16"/>
        <v>14.774947143328001</v>
      </c>
    </row>
    <row r="236" spans="1:9" s="27" customFormat="1" ht="12.75">
      <c r="A236" s="9" t="s">
        <v>127</v>
      </c>
      <c r="B236" s="38" t="s">
        <v>70</v>
      </c>
      <c r="C236" s="38" t="s">
        <v>64</v>
      </c>
      <c r="D236" s="192"/>
      <c r="E236" s="174"/>
      <c r="F236" s="34">
        <f>F237+F243</f>
        <v>13301.5</v>
      </c>
      <c r="G236" s="34">
        <f>G237+G243</f>
        <v>2605.4</v>
      </c>
      <c r="H236" s="21">
        <f t="shared" si="15"/>
        <v>10696.1</v>
      </c>
      <c r="I236" s="21">
        <f t="shared" si="16"/>
        <v>19.5872645942187</v>
      </c>
    </row>
    <row r="237" spans="1:9" s="30" customFormat="1" ht="12.75">
      <c r="A237" s="16" t="s">
        <v>487</v>
      </c>
      <c r="B237" s="19" t="s">
        <v>70</v>
      </c>
      <c r="C237" s="19" t="s">
        <v>64</v>
      </c>
      <c r="D237" s="192" t="s">
        <v>488</v>
      </c>
      <c r="E237" s="174"/>
      <c r="F237" s="21">
        <f aca="true" t="shared" si="21" ref="F237:G241">F238</f>
        <v>1000</v>
      </c>
      <c r="G237" s="21">
        <f t="shared" si="21"/>
        <v>0</v>
      </c>
      <c r="H237" s="21">
        <f t="shared" si="15"/>
        <v>1000</v>
      </c>
      <c r="I237" s="21">
        <f t="shared" si="16"/>
        <v>0</v>
      </c>
    </row>
    <row r="238" spans="1:9" s="350" customFormat="1" ht="26.25">
      <c r="A238" s="154" t="str">
        <f>'пр.4 вед.стр.'!A903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238" s="159" t="s">
        <v>70</v>
      </c>
      <c r="C238" s="159" t="s">
        <v>64</v>
      </c>
      <c r="D238" s="190" t="str">
        <f>'пр.4 вед.стр.'!E903</f>
        <v>7Г 0 00 00000 </v>
      </c>
      <c r="E238" s="173"/>
      <c r="F238" s="157">
        <f t="shared" si="21"/>
        <v>1000</v>
      </c>
      <c r="G238" s="157">
        <f t="shared" si="21"/>
        <v>0</v>
      </c>
      <c r="H238" s="157">
        <f t="shared" si="15"/>
        <v>1000</v>
      </c>
      <c r="I238" s="157">
        <f t="shared" si="16"/>
        <v>0</v>
      </c>
    </row>
    <row r="239" spans="1:9" s="30" customFormat="1" ht="12.75">
      <c r="A239" s="28" t="str">
        <f>'пр.4 вед.стр.'!A904</f>
        <v>Основное мероприятие "Оптимизация системы расселения в Сусуманском городском округе"</v>
      </c>
      <c r="B239" s="19" t="s">
        <v>70</v>
      </c>
      <c r="C239" s="19" t="s">
        <v>64</v>
      </c>
      <c r="D239" s="192" t="str">
        <f>'пр.4 вед.стр.'!E904</f>
        <v>7Г 0 01 00000 </v>
      </c>
      <c r="E239" s="174"/>
      <c r="F239" s="21">
        <f t="shared" si="21"/>
        <v>1000</v>
      </c>
      <c r="G239" s="21">
        <f t="shared" si="21"/>
        <v>0</v>
      </c>
      <c r="H239" s="21">
        <f t="shared" si="15"/>
        <v>1000</v>
      </c>
      <c r="I239" s="21">
        <f t="shared" si="16"/>
        <v>0</v>
      </c>
    </row>
    <row r="240" spans="1:9" s="30" customFormat="1" ht="12.75">
      <c r="A240" s="28" t="str">
        <f>'пр.4 вед.стр.'!A905</f>
        <v>Оптимизация жилищного фонда в виде расселения </v>
      </c>
      <c r="B240" s="19" t="s">
        <v>70</v>
      </c>
      <c r="C240" s="19" t="s">
        <v>64</v>
      </c>
      <c r="D240" s="192" t="str">
        <f>'пр.4 вед.стр.'!E905</f>
        <v>7Г 0 01 96610 </v>
      </c>
      <c r="E240" s="174"/>
      <c r="F240" s="70">
        <f t="shared" si="21"/>
        <v>1000</v>
      </c>
      <c r="G240" s="70">
        <f t="shared" si="21"/>
        <v>0</v>
      </c>
      <c r="H240" s="21">
        <f t="shared" si="15"/>
        <v>1000</v>
      </c>
      <c r="I240" s="21">
        <f t="shared" si="16"/>
        <v>0</v>
      </c>
    </row>
    <row r="241" spans="1:9" s="30" customFormat="1" ht="12.75">
      <c r="A241" s="28" t="str">
        <f>'пр.4 вед.стр.'!A906</f>
        <v>Закупка товаров, работ и услуг для обеспечения государственных (муниципальных) нужд</v>
      </c>
      <c r="B241" s="19" t="s">
        <v>70</v>
      </c>
      <c r="C241" s="19" t="s">
        <v>64</v>
      </c>
      <c r="D241" s="192" t="str">
        <f>'пр.4 вед.стр.'!E906</f>
        <v>7Г 0 01 96610 </v>
      </c>
      <c r="E241" s="174" t="str">
        <f>'пр.4 вед.стр.'!F906</f>
        <v>200</v>
      </c>
      <c r="F241" s="70">
        <f t="shared" si="21"/>
        <v>1000</v>
      </c>
      <c r="G241" s="70">
        <f t="shared" si="21"/>
        <v>0</v>
      </c>
      <c r="H241" s="21">
        <f t="shared" si="15"/>
        <v>1000</v>
      </c>
      <c r="I241" s="21">
        <f t="shared" si="16"/>
        <v>0</v>
      </c>
    </row>
    <row r="242" spans="1:9" s="30" customFormat="1" ht="12.75">
      <c r="A242" s="16" t="s">
        <v>632</v>
      </c>
      <c r="B242" s="19" t="s">
        <v>70</v>
      </c>
      <c r="C242" s="19" t="s">
        <v>64</v>
      </c>
      <c r="D242" s="192" t="str">
        <f>'пр.4 вед.стр.'!E907</f>
        <v>7Г 0 01 96610 </v>
      </c>
      <c r="E242" s="174" t="str">
        <f>'пр.4 вед.стр.'!F907</f>
        <v>240</v>
      </c>
      <c r="F242" s="70">
        <f>'пр.4 вед.стр.'!G906</f>
        <v>1000</v>
      </c>
      <c r="G242" s="70">
        <f>'пр.4 вед.стр.'!H906</f>
        <v>0</v>
      </c>
      <c r="H242" s="21">
        <f t="shared" si="15"/>
        <v>1000</v>
      </c>
      <c r="I242" s="21">
        <f t="shared" si="16"/>
        <v>0</v>
      </c>
    </row>
    <row r="243" spans="1:9" s="30" customFormat="1" ht="12.75">
      <c r="A243" s="31" t="s">
        <v>173</v>
      </c>
      <c r="B243" s="19" t="s">
        <v>70</v>
      </c>
      <c r="C243" s="19" t="s">
        <v>64</v>
      </c>
      <c r="D243" s="174" t="s">
        <v>493</v>
      </c>
      <c r="E243" s="174"/>
      <c r="F243" s="21">
        <f>F244+F247</f>
        <v>12301.5</v>
      </c>
      <c r="G243" s="21">
        <f>G244+G247</f>
        <v>2605.4</v>
      </c>
      <c r="H243" s="21">
        <f t="shared" si="15"/>
        <v>9696.1</v>
      </c>
      <c r="I243" s="21">
        <f t="shared" si="16"/>
        <v>21.179530951509978</v>
      </c>
    </row>
    <row r="244" spans="1:9" s="30" customFormat="1" ht="12.75">
      <c r="A244" s="16" t="s">
        <v>207</v>
      </c>
      <c r="B244" s="37" t="s">
        <v>70</v>
      </c>
      <c r="C244" s="37" t="s">
        <v>64</v>
      </c>
      <c r="D244" s="174" t="s">
        <v>494</v>
      </c>
      <c r="E244" s="174"/>
      <c r="F244" s="21">
        <f>F245</f>
        <v>5913.2</v>
      </c>
      <c r="G244" s="21">
        <f>G245</f>
        <v>656.5</v>
      </c>
      <c r="H244" s="21">
        <f t="shared" si="15"/>
        <v>5256.7</v>
      </c>
      <c r="I244" s="21">
        <f t="shared" si="16"/>
        <v>11.102279645538795</v>
      </c>
    </row>
    <row r="245" spans="1:9" s="30" customFormat="1" ht="12.75">
      <c r="A245" s="16" t="s">
        <v>353</v>
      </c>
      <c r="B245" s="37" t="s">
        <v>70</v>
      </c>
      <c r="C245" s="37" t="s">
        <v>64</v>
      </c>
      <c r="D245" s="174" t="s">
        <v>494</v>
      </c>
      <c r="E245" s="174" t="s">
        <v>94</v>
      </c>
      <c r="F245" s="21">
        <f>F246</f>
        <v>5913.2</v>
      </c>
      <c r="G245" s="21">
        <f>G246</f>
        <v>656.5</v>
      </c>
      <c r="H245" s="21">
        <f t="shared" si="15"/>
        <v>5256.7</v>
      </c>
      <c r="I245" s="21">
        <f t="shared" si="16"/>
        <v>11.102279645538795</v>
      </c>
    </row>
    <row r="246" spans="1:9" s="30" customFormat="1" ht="12.75">
      <c r="A246" s="16" t="s">
        <v>632</v>
      </c>
      <c r="B246" s="37" t="s">
        <v>70</v>
      </c>
      <c r="C246" s="37" t="s">
        <v>64</v>
      </c>
      <c r="D246" s="174" t="s">
        <v>494</v>
      </c>
      <c r="E246" s="174" t="s">
        <v>91</v>
      </c>
      <c r="F246" s="21">
        <f>'пр.4 вед.стр.'!G139+'пр.4 вед.стр.'!G310+'пр.4 вед.стр.'!G911</f>
        <v>5913.2</v>
      </c>
      <c r="G246" s="21">
        <f>'пр.4 вед.стр.'!H139+'пр.4 вед.стр.'!H310+'пр.4 вед.стр.'!H911</f>
        <v>656.5</v>
      </c>
      <c r="H246" s="21">
        <f t="shared" si="15"/>
        <v>5256.7</v>
      </c>
      <c r="I246" s="21">
        <f t="shared" si="16"/>
        <v>11.102279645538795</v>
      </c>
    </row>
    <row r="247" spans="1:9" s="30" customFormat="1" ht="12.75">
      <c r="A247" s="16" t="s">
        <v>211</v>
      </c>
      <c r="B247" s="37" t="s">
        <v>70</v>
      </c>
      <c r="C247" s="37" t="s">
        <v>64</v>
      </c>
      <c r="D247" s="174" t="s">
        <v>569</v>
      </c>
      <c r="E247" s="174"/>
      <c r="F247" s="21">
        <f>F248+F250</f>
        <v>6388.299999999999</v>
      </c>
      <c r="G247" s="21">
        <f>G248+G250</f>
        <v>1948.9</v>
      </c>
      <c r="H247" s="21">
        <f t="shared" si="15"/>
        <v>4439.4</v>
      </c>
      <c r="I247" s="21">
        <f t="shared" si="16"/>
        <v>30.507333719455886</v>
      </c>
    </row>
    <row r="248" spans="1:9" s="30" customFormat="1" ht="12.75">
      <c r="A248" s="16" t="s">
        <v>353</v>
      </c>
      <c r="B248" s="37" t="s">
        <v>70</v>
      </c>
      <c r="C248" s="37" t="s">
        <v>64</v>
      </c>
      <c r="D248" s="174" t="s">
        <v>569</v>
      </c>
      <c r="E248" s="174" t="s">
        <v>94</v>
      </c>
      <c r="F248" s="21">
        <f>F249</f>
        <v>2350.2</v>
      </c>
      <c r="G248" s="21">
        <f>G249</f>
        <v>0</v>
      </c>
      <c r="H248" s="21">
        <f t="shared" si="15"/>
        <v>2350.2</v>
      </c>
      <c r="I248" s="21">
        <f t="shared" si="16"/>
        <v>0</v>
      </c>
    </row>
    <row r="249" spans="1:9" s="30" customFormat="1" ht="12.75">
      <c r="A249" s="16" t="s">
        <v>632</v>
      </c>
      <c r="B249" s="37" t="s">
        <v>70</v>
      </c>
      <c r="C249" s="37" t="s">
        <v>64</v>
      </c>
      <c r="D249" s="174" t="s">
        <v>569</v>
      </c>
      <c r="E249" s="174" t="s">
        <v>91</v>
      </c>
      <c r="F249" s="21">
        <f>'пр.4 вед.стр.'!G913</f>
        <v>2350.2</v>
      </c>
      <c r="G249" s="21">
        <f>'пр.4 вед.стр.'!H913</f>
        <v>0</v>
      </c>
      <c r="H249" s="21">
        <f t="shared" si="15"/>
        <v>2350.2</v>
      </c>
      <c r="I249" s="21">
        <f t="shared" si="16"/>
        <v>0</v>
      </c>
    </row>
    <row r="250" spans="1:9" s="30" customFormat="1" ht="12.75">
      <c r="A250" s="16" t="s">
        <v>110</v>
      </c>
      <c r="B250" s="37" t="s">
        <v>70</v>
      </c>
      <c r="C250" s="37" t="s">
        <v>64</v>
      </c>
      <c r="D250" s="174" t="s">
        <v>569</v>
      </c>
      <c r="E250" s="174" t="s">
        <v>111</v>
      </c>
      <c r="F250" s="21">
        <f>F251</f>
        <v>4038.1</v>
      </c>
      <c r="G250" s="21">
        <f>G251</f>
        <v>1948.9</v>
      </c>
      <c r="H250" s="21">
        <f t="shared" si="15"/>
        <v>2089.2</v>
      </c>
      <c r="I250" s="21">
        <f t="shared" si="16"/>
        <v>48.262796859909365</v>
      </c>
    </row>
    <row r="251" spans="1:9" s="30" customFormat="1" ht="12.75">
      <c r="A251" s="16" t="s">
        <v>113</v>
      </c>
      <c r="B251" s="37" t="s">
        <v>70</v>
      </c>
      <c r="C251" s="37" t="s">
        <v>64</v>
      </c>
      <c r="D251" s="174" t="s">
        <v>569</v>
      </c>
      <c r="E251" s="174" t="s">
        <v>114</v>
      </c>
      <c r="F251" s="21">
        <f>'пр.4 вед.стр.'!G916</f>
        <v>4038.1</v>
      </c>
      <c r="G251" s="21">
        <f>'пр.4 вед.стр.'!H916</f>
        <v>1948.9</v>
      </c>
      <c r="H251" s="21">
        <f t="shared" si="15"/>
        <v>2089.2</v>
      </c>
      <c r="I251" s="21">
        <f t="shared" si="16"/>
        <v>48.262796859909365</v>
      </c>
    </row>
    <row r="252" spans="1:9" s="30" customFormat="1" ht="12.75">
      <c r="A252" s="15" t="s">
        <v>175</v>
      </c>
      <c r="B252" s="38" t="s">
        <v>70</v>
      </c>
      <c r="C252" s="38" t="s">
        <v>65</v>
      </c>
      <c r="D252" s="196"/>
      <c r="E252" s="178"/>
      <c r="F252" s="34">
        <f>F253+F272</f>
        <v>5628.5</v>
      </c>
      <c r="G252" s="34">
        <f>G253+G272</f>
        <v>1003.9</v>
      </c>
      <c r="H252" s="21">
        <f t="shared" si="15"/>
        <v>4624.6</v>
      </c>
      <c r="I252" s="21">
        <f t="shared" si="16"/>
        <v>17.836013147374967</v>
      </c>
    </row>
    <row r="253" spans="1:9" s="30" customFormat="1" ht="12.75">
      <c r="A253" s="16" t="s">
        <v>487</v>
      </c>
      <c r="B253" s="19" t="s">
        <v>70</v>
      </c>
      <c r="C253" s="19" t="s">
        <v>65</v>
      </c>
      <c r="D253" s="192" t="s">
        <v>561</v>
      </c>
      <c r="E253" s="174"/>
      <c r="F253" s="21">
        <f>F254+F262+F267</f>
        <v>3008.3</v>
      </c>
      <c r="G253" s="21">
        <f>G254+G262+G267</f>
        <v>700</v>
      </c>
      <c r="H253" s="21">
        <f t="shared" si="15"/>
        <v>2308.3</v>
      </c>
      <c r="I253" s="21">
        <f t="shared" si="16"/>
        <v>23.268955888707907</v>
      </c>
    </row>
    <row r="254" spans="1:9" s="350" customFormat="1" ht="26.25">
      <c r="A254" s="158" t="str">
        <f>'пр.4 вед.стр.'!A919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254" s="159" t="s">
        <v>70</v>
      </c>
      <c r="C254" s="159" t="s">
        <v>65</v>
      </c>
      <c r="D254" s="190" t="str">
        <f>'пр.4 вед.стр.'!E919</f>
        <v>7Я 0 00 00000</v>
      </c>
      <c r="E254" s="173"/>
      <c r="F254" s="157">
        <f>F255</f>
        <v>2700</v>
      </c>
      <c r="G254" s="157">
        <f>G255</f>
        <v>700</v>
      </c>
      <c r="H254" s="157">
        <f t="shared" si="15"/>
        <v>2000</v>
      </c>
      <c r="I254" s="157">
        <f t="shared" si="16"/>
        <v>25.925925925925924</v>
      </c>
    </row>
    <row r="255" spans="1:9" ht="26.25">
      <c r="A255" s="31" t="str">
        <f>'пр.4 вед.стр.'!A920</f>
        <v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v>
      </c>
      <c r="B255" s="19" t="s">
        <v>70</v>
      </c>
      <c r="C255" s="19" t="s">
        <v>65</v>
      </c>
      <c r="D255" s="192" t="str">
        <f>'пр.4 вед.стр.'!E920</f>
        <v>7Я 0 01 00000</v>
      </c>
      <c r="E255" s="174"/>
      <c r="F255" s="21">
        <f>F256+F259</f>
        <v>2700</v>
      </c>
      <c r="G255" s="21">
        <f>G256+G259</f>
        <v>700</v>
      </c>
      <c r="H255" s="21">
        <f t="shared" si="15"/>
        <v>2000</v>
      </c>
      <c r="I255" s="21">
        <f t="shared" si="16"/>
        <v>25.925925925925924</v>
      </c>
    </row>
    <row r="256" spans="1:9" ht="26.25">
      <c r="A256" s="16" t="str">
        <f>'пр.4 вед.стр.'!A921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256" s="19" t="s">
        <v>70</v>
      </c>
      <c r="C256" s="19" t="s">
        <v>65</v>
      </c>
      <c r="D256" s="192" t="str">
        <f>'пр.4 вед.стр.'!E921</f>
        <v>7Я 0 01 98700</v>
      </c>
      <c r="E256" s="174"/>
      <c r="F256" s="21">
        <f>F257</f>
        <v>1700</v>
      </c>
      <c r="G256" s="21">
        <f>G257</f>
        <v>700</v>
      </c>
      <c r="H256" s="21">
        <f t="shared" si="15"/>
        <v>1000</v>
      </c>
      <c r="I256" s="21">
        <f t="shared" si="16"/>
        <v>41.17647058823529</v>
      </c>
    </row>
    <row r="257" spans="1:9" s="30" customFormat="1" ht="12.75">
      <c r="A257" s="16" t="str">
        <f>'пр.4 вед.стр.'!A922</f>
        <v>Иные бюджетные ассигнования</v>
      </c>
      <c r="B257" s="19" t="s">
        <v>70</v>
      </c>
      <c r="C257" s="19" t="s">
        <v>65</v>
      </c>
      <c r="D257" s="192" t="str">
        <f>'пр.4 вед.стр.'!E922</f>
        <v>7Я 0 01 98700</v>
      </c>
      <c r="E257" s="174" t="str">
        <f>'пр.4 вед.стр.'!F922</f>
        <v>800</v>
      </c>
      <c r="F257" s="21">
        <f>F258</f>
        <v>1700</v>
      </c>
      <c r="G257" s="21">
        <f>G258</f>
        <v>700</v>
      </c>
      <c r="H257" s="21">
        <f t="shared" si="15"/>
        <v>1000</v>
      </c>
      <c r="I257" s="21">
        <f t="shared" si="16"/>
        <v>41.17647058823529</v>
      </c>
    </row>
    <row r="258" spans="1:9" s="30" customFormat="1" ht="26.25">
      <c r="A258" s="16" t="str">
        <f>'пр.4 вед.стр.'!A923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58" s="19" t="s">
        <v>70</v>
      </c>
      <c r="C258" s="19" t="s">
        <v>65</v>
      </c>
      <c r="D258" s="192" t="str">
        <f>'пр.4 вед.стр.'!E923</f>
        <v>7Я 0 01 98700</v>
      </c>
      <c r="E258" s="174" t="str">
        <f>'пр.4 вед.стр.'!F923</f>
        <v>810</v>
      </c>
      <c r="F258" s="21">
        <f>'пр.4 вед.стр.'!G923</f>
        <v>1700</v>
      </c>
      <c r="G258" s="21">
        <f>'пр.4 вед.стр.'!H923</f>
        <v>700</v>
      </c>
      <c r="H258" s="21">
        <f t="shared" si="15"/>
        <v>1000</v>
      </c>
      <c r="I258" s="21">
        <f t="shared" si="16"/>
        <v>41.17647058823529</v>
      </c>
    </row>
    <row r="259" spans="1:9" ht="26.25">
      <c r="A259" s="16" t="str">
        <f>'пр.4 вед.стр.'!A924</f>
        <v>Частичное возмещение недополученных доходов по оказанию жилищно- коммунальных услуг населению</v>
      </c>
      <c r="B259" s="19" t="s">
        <v>70</v>
      </c>
      <c r="C259" s="19" t="s">
        <v>65</v>
      </c>
      <c r="D259" s="192" t="str">
        <f>'пр.4 вед.стр.'!E924</f>
        <v>7Я 0 01 98710</v>
      </c>
      <c r="E259" s="174"/>
      <c r="F259" s="21">
        <f>F260</f>
        <v>1000</v>
      </c>
      <c r="G259" s="21">
        <f>G260</f>
        <v>0</v>
      </c>
      <c r="H259" s="21">
        <f t="shared" si="15"/>
        <v>1000</v>
      </c>
      <c r="I259" s="21">
        <f t="shared" si="16"/>
        <v>0</v>
      </c>
    </row>
    <row r="260" spans="1:9" s="30" customFormat="1" ht="12.75">
      <c r="A260" s="16" t="str">
        <f>'пр.4 вед.стр.'!A925</f>
        <v>Иные бюджетные ассигнования</v>
      </c>
      <c r="B260" s="166" t="s">
        <v>70</v>
      </c>
      <c r="C260" s="166" t="s">
        <v>65</v>
      </c>
      <c r="D260" s="192" t="str">
        <f>'пр.4 вед.стр.'!E925</f>
        <v>7Я 0 01 98710</v>
      </c>
      <c r="E260" s="174" t="str">
        <f>'пр.4 вед.стр.'!F925</f>
        <v>800</v>
      </c>
      <c r="F260" s="167">
        <f>F261</f>
        <v>1000</v>
      </c>
      <c r="G260" s="167">
        <f>G261</f>
        <v>0</v>
      </c>
      <c r="H260" s="21">
        <f t="shared" si="15"/>
        <v>1000</v>
      </c>
      <c r="I260" s="21">
        <f t="shared" si="16"/>
        <v>0</v>
      </c>
    </row>
    <row r="261" spans="1:9" s="30" customFormat="1" ht="26.25">
      <c r="A261" s="16" t="str">
        <f>'пр.4 вед.стр.'!A926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61" s="166" t="s">
        <v>70</v>
      </c>
      <c r="C261" s="166" t="s">
        <v>65</v>
      </c>
      <c r="D261" s="192" t="str">
        <f>'пр.4 вед.стр.'!E926</f>
        <v>7Я 0 01 98710</v>
      </c>
      <c r="E261" s="174" t="str">
        <f>'пр.4 вед.стр.'!F926</f>
        <v>810</v>
      </c>
      <c r="F261" s="167">
        <f>'пр.4 вед.стр.'!G926</f>
        <v>1000</v>
      </c>
      <c r="G261" s="167">
        <f>'пр.4 вед.стр.'!H926</f>
        <v>0</v>
      </c>
      <c r="H261" s="21">
        <f t="shared" si="15"/>
        <v>1000</v>
      </c>
      <c r="I261" s="21">
        <f t="shared" si="16"/>
        <v>0</v>
      </c>
    </row>
    <row r="262" spans="1:9" s="347" customFormat="1" ht="26.25">
      <c r="A262" s="158" t="str">
        <f>'пр.4 вед.стр.'!A927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262" s="159" t="s">
        <v>70</v>
      </c>
      <c r="C262" s="159" t="s">
        <v>65</v>
      </c>
      <c r="D262" s="190" t="str">
        <f>'пр.4 вед.стр.'!E927</f>
        <v>7N 0 00 00000</v>
      </c>
      <c r="E262" s="173"/>
      <c r="F262" s="157">
        <f aca="true" t="shared" si="22" ref="F262:G265">F263</f>
        <v>300</v>
      </c>
      <c r="G262" s="157">
        <f t="shared" si="22"/>
        <v>0</v>
      </c>
      <c r="H262" s="157">
        <f t="shared" si="15"/>
        <v>300</v>
      </c>
      <c r="I262" s="157">
        <f t="shared" si="16"/>
        <v>0</v>
      </c>
    </row>
    <row r="263" spans="1:9" ht="26.25">
      <c r="A263" s="16" t="str">
        <f>'пр.4 вед.стр.'!A928</f>
        <v>Основное мероприятие "Проведение реконструкции, ремонта или замены оборудования на объектах коммунальной инфраструктуры"</v>
      </c>
      <c r="B263" s="19" t="s">
        <v>70</v>
      </c>
      <c r="C263" s="19" t="s">
        <v>65</v>
      </c>
      <c r="D263" s="192" t="str">
        <f>'пр.4 вед.стр.'!E928</f>
        <v>7N 0 01 00000</v>
      </c>
      <c r="E263" s="174"/>
      <c r="F263" s="409">
        <f t="shared" si="22"/>
        <v>300</v>
      </c>
      <c r="G263" s="409">
        <f t="shared" si="22"/>
        <v>0</v>
      </c>
      <c r="H263" s="21">
        <f t="shared" si="15"/>
        <v>300</v>
      </c>
      <c r="I263" s="21">
        <f t="shared" si="16"/>
        <v>0</v>
      </c>
    </row>
    <row r="264" spans="1:9" ht="12.75">
      <c r="A264" s="16" t="str">
        <f>'пр.4 вед.стр.'!A929</f>
        <v>Подготовка коммунальной инфраструктуры населенных пунктов к отопительным периодам </v>
      </c>
      <c r="B264" s="19" t="s">
        <v>70</v>
      </c>
      <c r="C264" s="19" t="s">
        <v>65</v>
      </c>
      <c r="D264" s="192" t="str">
        <f>'пр.4 вед.стр.'!E929</f>
        <v>7N 0 01  92110</v>
      </c>
      <c r="E264" s="174"/>
      <c r="F264" s="409">
        <f t="shared" si="22"/>
        <v>300</v>
      </c>
      <c r="G264" s="409">
        <f t="shared" si="22"/>
        <v>0</v>
      </c>
      <c r="H264" s="21">
        <f t="shared" si="15"/>
        <v>300</v>
      </c>
      <c r="I264" s="21">
        <f t="shared" si="16"/>
        <v>0</v>
      </c>
    </row>
    <row r="265" spans="1:9" ht="12.75">
      <c r="A265" s="16" t="str">
        <f>'пр.4 вед.стр.'!A930</f>
        <v>Закупка товаров, работ и услуг для обеспечения государственных (муниципальных) нужд</v>
      </c>
      <c r="B265" s="19" t="s">
        <v>70</v>
      </c>
      <c r="C265" s="19" t="s">
        <v>65</v>
      </c>
      <c r="D265" s="192" t="str">
        <f>'пр.4 вед.стр.'!E930</f>
        <v>7N 0 01  92110</v>
      </c>
      <c r="E265" s="174" t="str">
        <f>'пр.4 вед.стр.'!F930</f>
        <v>200</v>
      </c>
      <c r="F265" s="409">
        <f t="shared" si="22"/>
        <v>300</v>
      </c>
      <c r="G265" s="409">
        <f t="shared" si="22"/>
        <v>0</v>
      </c>
      <c r="H265" s="21">
        <f aca="true" t="shared" si="23" ref="H265:H331">F265-G265</f>
        <v>300</v>
      </c>
      <c r="I265" s="21">
        <f aca="true" t="shared" si="24" ref="I265:I331">G265/F265*100</f>
        <v>0</v>
      </c>
    </row>
    <row r="266" spans="1:9" ht="12.75">
      <c r="A266" s="16" t="s">
        <v>632</v>
      </c>
      <c r="B266" s="19" t="s">
        <v>70</v>
      </c>
      <c r="C266" s="19" t="s">
        <v>65</v>
      </c>
      <c r="D266" s="192" t="str">
        <f>'пр.4 вед.стр.'!E931</f>
        <v>7N 0 01  92110</v>
      </c>
      <c r="E266" s="174" t="str">
        <f>'пр.4 вед.стр.'!F931</f>
        <v>240</v>
      </c>
      <c r="F266" s="21">
        <f>'пр.4 вед.стр.'!G931</f>
        <v>300</v>
      </c>
      <c r="G266" s="21">
        <f>'пр.4 вед.стр.'!H931</f>
        <v>0</v>
      </c>
      <c r="H266" s="21">
        <f t="shared" si="23"/>
        <v>300</v>
      </c>
      <c r="I266" s="21">
        <f t="shared" si="24"/>
        <v>0</v>
      </c>
    </row>
    <row r="267" spans="1:9" s="347" customFormat="1" ht="26.25">
      <c r="A267" s="158" t="str">
        <f>'пр.4 вед.стр.'!A932</f>
        <v>Муниципальная программа "Энергосбережение и повышение энергетической эффективности в Сусуманском городском округе на 2018- 2020 годы"</v>
      </c>
      <c r="B267" s="159" t="s">
        <v>70</v>
      </c>
      <c r="C267" s="159" t="s">
        <v>65</v>
      </c>
      <c r="D267" s="190" t="str">
        <f>'пр.4 вед.стр.'!E932</f>
        <v>7U 0 00 00000</v>
      </c>
      <c r="E267" s="173"/>
      <c r="F267" s="157">
        <f aca="true" t="shared" si="25" ref="F267:G270">F268</f>
        <v>8.3</v>
      </c>
      <c r="G267" s="157">
        <f t="shared" si="25"/>
        <v>0</v>
      </c>
      <c r="H267" s="157">
        <f t="shared" si="23"/>
        <v>8.3</v>
      </c>
      <c r="I267" s="157">
        <f t="shared" si="24"/>
        <v>0</v>
      </c>
    </row>
    <row r="268" spans="1:9" ht="12.75">
      <c r="A268" s="16" t="str">
        <f>'пр.4 вед.стр.'!A933</f>
        <v>Основное мероприятие "Установка общедомовых приборов учета энергетических ресурсов "</v>
      </c>
      <c r="B268" s="19" t="s">
        <v>70</v>
      </c>
      <c r="C268" s="19" t="s">
        <v>65</v>
      </c>
      <c r="D268" s="192" t="str">
        <f>'пр.4 вед.стр.'!E933</f>
        <v>7U 0 01 00000</v>
      </c>
      <c r="E268" s="174"/>
      <c r="F268" s="21">
        <f t="shared" si="25"/>
        <v>8.3</v>
      </c>
      <c r="G268" s="21">
        <f t="shared" si="25"/>
        <v>0</v>
      </c>
      <c r="H268" s="21">
        <f t="shared" si="23"/>
        <v>8.3</v>
      </c>
      <c r="I268" s="21">
        <f t="shared" si="24"/>
        <v>0</v>
      </c>
    </row>
    <row r="269" spans="1:9" ht="12.75">
      <c r="A269" s="16" t="str">
        <f>'пр.4 вед.стр.'!A934</f>
        <v>Приобретение и монтаж общедомовых приборов учета  энергетических ресурсов </v>
      </c>
      <c r="B269" s="19" t="s">
        <v>70</v>
      </c>
      <c r="C269" s="19" t="s">
        <v>65</v>
      </c>
      <c r="D269" s="192" t="str">
        <f>'пр.4 вед.стр.'!E934</f>
        <v>7U 0 01 93880</v>
      </c>
      <c r="E269" s="174"/>
      <c r="F269" s="21">
        <f t="shared" si="25"/>
        <v>8.3</v>
      </c>
      <c r="G269" s="21">
        <f t="shared" si="25"/>
        <v>0</v>
      </c>
      <c r="H269" s="21">
        <f t="shared" si="23"/>
        <v>8.3</v>
      </c>
      <c r="I269" s="21">
        <f t="shared" si="24"/>
        <v>0</v>
      </c>
    </row>
    <row r="270" spans="1:9" ht="12.75">
      <c r="A270" s="16" t="str">
        <f>'пр.4 вед.стр.'!A935</f>
        <v>Закупка товаров, работ и услуг для обеспечения государственных (муниципальных) нужд</v>
      </c>
      <c r="B270" s="19" t="s">
        <v>70</v>
      </c>
      <c r="C270" s="19" t="s">
        <v>65</v>
      </c>
      <c r="D270" s="192" t="str">
        <f>'пр.4 вед.стр.'!E935</f>
        <v>7U 0 01 93880</v>
      </c>
      <c r="E270" s="174" t="str">
        <f>'пр.4 вед.стр.'!F935</f>
        <v>200</v>
      </c>
      <c r="F270" s="21">
        <f t="shared" si="25"/>
        <v>8.3</v>
      </c>
      <c r="G270" s="21">
        <f t="shared" si="25"/>
        <v>0</v>
      </c>
      <c r="H270" s="21">
        <f t="shared" si="23"/>
        <v>8.3</v>
      </c>
      <c r="I270" s="21">
        <f t="shared" si="24"/>
        <v>0</v>
      </c>
    </row>
    <row r="271" spans="1:9" ht="12.75">
      <c r="A271" s="16" t="s">
        <v>632</v>
      </c>
      <c r="B271" s="19" t="s">
        <v>70</v>
      </c>
      <c r="C271" s="19" t="s">
        <v>65</v>
      </c>
      <c r="D271" s="192" t="str">
        <f>'пр.4 вед.стр.'!E936</f>
        <v>7U 0 01 93880</v>
      </c>
      <c r="E271" s="174" t="str">
        <f>'пр.4 вед.стр.'!F936</f>
        <v>240</v>
      </c>
      <c r="F271" s="21">
        <f>'пр.4 вед.стр.'!G936</f>
        <v>8.3</v>
      </c>
      <c r="G271" s="21">
        <f>'пр.4 вед.стр.'!H936</f>
        <v>0</v>
      </c>
      <c r="H271" s="21">
        <f t="shared" si="23"/>
        <v>8.3</v>
      </c>
      <c r="I271" s="21">
        <f t="shared" si="24"/>
        <v>0</v>
      </c>
    </row>
    <row r="272" spans="1:9" ht="12.75">
      <c r="A272" s="16" t="str">
        <f>'пр.4 вед.стр.'!A937</f>
        <v>Поддержка коммунального хозяйства</v>
      </c>
      <c r="B272" s="19" t="s">
        <v>70</v>
      </c>
      <c r="C272" s="19" t="s">
        <v>65</v>
      </c>
      <c r="D272" s="174" t="s">
        <v>571</v>
      </c>
      <c r="E272" s="174"/>
      <c r="F272" s="21">
        <f aca="true" t="shared" si="26" ref="F272:G274">F273</f>
        <v>2620.2</v>
      </c>
      <c r="G272" s="21">
        <f t="shared" si="26"/>
        <v>303.9</v>
      </c>
      <c r="H272" s="21">
        <f t="shared" si="23"/>
        <v>2316.2999999999997</v>
      </c>
      <c r="I272" s="21">
        <f t="shared" si="24"/>
        <v>11.598351270895352</v>
      </c>
    </row>
    <row r="273" spans="1:9" ht="26.25">
      <c r="A273" s="16" t="str">
        <f>'пр.4 вед.стр.'!A938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273" s="37" t="s">
        <v>70</v>
      </c>
      <c r="C273" s="37" t="s">
        <v>65</v>
      </c>
      <c r="D273" s="174" t="s">
        <v>572</v>
      </c>
      <c r="E273" s="174"/>
      <c r="F273" s="21">
        <f t="shared" si="26"/>
        <v>2620.2</v>
      </c>
      <c r="G273" s="21">
        <f t="shared" si="26"/>
        <v>303.9</v>
      </c>
      <c r="H273" s="21">
        <f t="shared" si="23"/>
        <v>2316.2999999999997</v>
      </c>
      <c r="I273" s="21">
        <f t="shared" si="24"/>
        <v>11.598351270895352</v>
      </c>
    </row>
    <row r="274" spans="1:9" s="30" customFormat="1" ht="12.75">
      <c r="A274" s="16" t="s">
        <v>110</v>
      </c>
      <c r="B274" s="37" t="s">
        <v>70</v>
      </c>
      <c r="C274" s="37" t="s">
        <v>65</v>
      </c>
      <c r="D274" s="174" t="s">
        <v>572</v>
      </c>
      <c r="E274" s="174" t="s">
        <v>111</v>
      </c>
      <c r="F274" s="21">
        <f t="shared" si="26"/>
        <v>2620.2</v>
      </c>
      <c r="G274" s="21">
        <f t="shared" si="26"/>
        <v>303.9</v>
      </c>
      <c r="H274" s="21">
        <f t="shared" si="23"/>
        <v>2316.2999999999997</v>
      </c>
      <c r="I274" s="21">
        <f t="shared" si="24"/>
        <v>11.598351270895352</v>
      </c>
    </row>
    <row r="275" spans="1:9" s="30" customFormat="1" ht="26.25">
      <c r="A275" s="16" t="s">
        <v>135</v>
      </c>
      <c r="B275" s="37" t="s">
        <v>70</v>
      </c>
      <c r="C275" s="37" t="s">
        <v>65</v>
      </c>
      <c r="D275" s="174" t="s">
        <v>572</v>
      </c>
      <c r="E275" s="174" t="s">
        <v>112</v>
      </c>
      <c r="F275" s="21">
        <f>'пр.4 вед.стр.'!G940</f>
        <v>2620.2</v>
      </c>
      <c r="G275" s="21">
        <f>'пр.4 вед.стр.'!H940</f>
        <v>303.9</v>
      </c>
      <c r="H275" s="21">
        <f t="shared" si="23"/>
        <v>2316.2999999999997</v>
      </c>
      <c r="I275" s="21">
        <f t="shared" si="24"/>
        <v>11.598351270895352</v>
      </c>
    </row>
    <row r="276" spans="1:9" s="30" customFormat="1" ht="12.75">
      <c r="A276" s="15" t="s">
        <v>177</v>
      </c>
      <c r="B276" s="38" t="s">
        <v>70</v>
      </c>
      <c r="C276" s="38" t="s">
        <v>68</v>
      </c>
      <c r="D276" s="178"/>
      <c r="E276" s="178"/>
      <c r="F276" s="34">
        <f>F277+F291+F298+F305</f>
        <v>5948.6</v>
      </c>
      <c r="G276" s="34">
        <f>G277+G291+G298+G305</f>
        <v>66.5</v>
      </c>
      <c r="H276" s="21">
        <f t="shared" si="23"/>
        <v>5882.1</v>
      </c>
      <c r="I276" s="21">
        <f t="shared" si="24"/>
        <v>1.1179100964932924</v>
      </c>
    </row>
    <row r="277" spans="1:9" s="30" customFormat="1" ht="12.75">
      <c r="A277" s="16" t="s">
        <v>487</v>
      </c>
      <c r="B277" s="19" t="s">
        <v>70</v>
      </c>
      <c r="C277" s="19" t="s">
        <v>68</v>
      </c>
      <c r="D277" s="192" t="s">
        <v>561</v>
      </c>
      <c r="E277" s="174"/>
      <c r="F277" s="21">
        <f>F278+F286</f>
        <v>3272.6</v>
      </c>
      <c r="G277" s="21">
        <f>G278+G286</f>
        <v>0</v>
      </c>
      <c r="H277" s="21">
        <f t="shared" si="23"/>
        <v>3272.6</v>
      </c>
      <c r="I277" s="21">
        <f t="shared" si="24"/>
        <v>0</v>
      </c>
    </row>
    <row r="278" spans="1:9" s="350" customFormat="1" ht="26.25">
      <c r="A278" s="158" t="str">
        <f>'пр.4 вед.стр.'!A943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278" s="159" t="s">
        <v>70</v>
      </c>
      <c r="C278" s="159" t="s">
        <v>68</v>
      </c>
      <c r="D278" s="190" t="str">
        <f>'пр.4 вед.стр.'!E943</f>
        <v>7К 0 00 00000 </v>
      </c>
      <c r="E278" s="173"/>
      <c r="F278" s="157">
        <f>F279</f>
        <v>3130.6</v>
      </c>
      <c r="G278" s="157">
        <f>G279</f>
        <v>0</v>
      </c>
      <c r="H278" s="157">
        <f t="shared" si="23"/>
        <v>3130.6</v>
      </c>
      <c r="I278" s="157">
        <f t="shared" si="24"/>
        <v>0</v>
      </c>
    </row>
    <row r="279" spans="1:9" s="30" customFormat="1" ht="26.25">
      <c r="A279" s="31" t="str">
        <f>'пр.4 вед.стр.'!A944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279" s="19" t="s">
        <v>70</v>
      </c>
      <c r="C279" s="19" t="s">
        <v>68</v>
      </c>
      <c r="D279" s="192" t="str">
        <f>'пр.4 вед.стр.'!E944</f>
        <v>7К 0 01 00000 </v>
      </c>
      <c r="E279" s="174"/>
      <c r="F279" s="21">
        <f>F280+F283</f>
        <v>3130.6</v>
      </c>
      <c r="G279" s="21">
        <f>G280+G283</f>
        <v>0</v>
      </c>
      <c r="H279" s="21">
        <f t="shared" si="23"/>
        <v>3130.6</v>
      </c>
      <c r="I279" s="21">
        <f t="shared" si="24"/>
        <v>0</v>
      </c>
    </row>
    <row r="280" spans="1:9" s="30" customFormat="1" ht="26.25">
      <c r="A280" s="288" t="str">
        <f>'пр.4 вед.стр.'!A945</f>
        <v>Формирование современной городской среды при реализации проектов благоустройства территорий муниципальных образований  </v>
      </c>
      <c r="B280" s="165" t="s">
        <v>70</v>
      </c>
      <c r="C280" s="165" t="s">
        <v>68</v>
      </c>
      <c r="D280" s="194" t="str">
        <f>'пр.4 вед.стр.'!E945</f>
        <v>7К 0 01 R5550</v>
      </c>
      <c r="E280" s="179"/>
      <c r="F280" s="151">
        <f>F281</f>
        <v>3075.6</v>
      </c>
      <c r="G280" s="151">
        <f>G281</f>
        <v>0</v>
      </c>
      <c r="H280" s="21">
        <f t="shared" si="23"/>
        <v>3075.6</v>
      </c>
      <c r="I280" s="21">
        <f t="shared" si="24"/>
        <v>0</v>
      </c>
    </row>
    <row r="281" spans="1:9" s="30" customFormat="1" ht="12.75">
      <c r="A281" s="288" t="str">
        <f>'пр.4 вед.стр.'!A946</f>
        <v>Закупка товаров, работ и услуг для обеспечения государственных (муниципальных) нужд</v>
      </c>
      <c r="B281" s="165" t="s">
        <v>70</v>
      </c>
      <c r="C281" s="165" t="s">
        <v>68</v>
      </c>
      <c r="D281" s="194" t="str">
        <f>'пр.4 вед.стр.'!E946</f>
        <v>7К 0 01 R5550</v>
      </c>
      <c r="E281" s="179" t="s">
        <v>94</v>
      </c>
      <c r="F281" s="151">
        <f>F282</f>
        <v>3075.6</v>
      </c>
      <c r="G281" s="151">
        <f>G282</f>
        <v>0</v>
      </c>
      <c r="H281" s="21">
        <f t="shared" si="23"/>
        <v>3075.6</v>
      </c>
      <c r="I281" s="21">
        <f t="shared" si="24"/>
        <v>0</v>
      </c>
    </row>
    <row r="282" spans="1:9" s="30" customFormat="1" ht="12.75">
      <c r="A282" s="288" t="str">
        <f>'пр.4 вед.стр.'!A947</f>
        <v>Иные закупки товаров, работ и услуг для обеспечения государственных (муниципальных) нужд</v>
      </c>
      <c r="B282" s="165" t="s">
        <v>70</v>
      </c>
      <c r="C282" s="165" t="s">
        <v>68</v>
      </c>
      <c r="D282" s="194" t="str">
        <f>'пр.4 вед.стр.'!E947</f>
        <v>7К 0 01 R5550</v>
      </c>
      <c r="E282" s="179" t="s">
        <v>91</v>
      </c>
      <c r="F282" s="151">
        <f>'пр.4 вед.стр.'!G947</f>
        <v>3075.6</v>
      </c>
      <c r="G282" s="151">
        <f>'пр.4 вед.стр.'!H947</f>
        <v>0</v>
      </c>
      <c r="H282" s="21">
        <f t="shared" si="23"/>
        <v>3075.6</v>
      </c>
      <c r="I282" s="21">
        <f t="shared" si="24"/>
        <v>0</v>
      </c>
    </row>
    <row r="283" spans="1:9" s="30" customFormat="1" ht="26.25">
      <c r="A283" s="31" t="str">
        <f>'пр.4 вед.стр.'!A948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283" s="19" t="s">
        <v>70</v>
      </c>
      <c r="C283" s="19" t="s">
        <v>68</v>
      </c>
      <c r="D283" s="192" t="str">
        <f>'пр.4 вед.стр.'!E948</f>
        <v>7К 0 01 L5550</v>
      </c>
      <c r="E283" s="174"/>
      <c r="F283" s="21">
        <f>F284</f>
        <v>55</v>
      </c>
      <c r="G283" s="21">
        <f>G284</f>
        <v>0</v>
      </c>
      <c r="H283" s="21">
        <f t="shared" si="23"/>
        <v>55</v>
      </c>
      <c r="I283" s="21">
        <f t="shared" si="24"/>
        <v>0</v>
      </c>
    </row>
    <row r="284" spans="1:9" s="30" customFormat="1" ht="12.75">
      <c r="A284" s="31" t="str">
        <f>'пр.4 вед.стр.'!A949</f>
        <v>Закупка товаров, работ и услуг для обеспечения государственных (муниципальных) нужд</v>
      </c>
      <c r="B284" s="19" t="s">
        <v>70</v>
      </c>
      <c r="C284" s="19" t="s">
        <v>68</v>
      </c>
      <c r="D284" s="192" t="str">
        <f>'пр.4 вед.стр.'!E949</f>
        <v>7К 0 01 L5550</v>
      </c>
      <c r="E284" s="174" t="str">
        <f>'пр.4 вед.стр.'!F949</f>
        <v>200</v>
      </c>
      <c r="F284" s="21">
        <f>F285</f>
        <v>55</v>
      </c>
      <c r="G284" s="21">
        <f>G285</f>
        <v>0</v>
      </c>
      <c r="H284" s="21">
        <f t="shared" si="23"/>
        <v>55</v>
      </c>
      <c r="I284" s="21">
        <f t="shared" si="24"/>
        <v>0</v>
      </c>
    </row>
    <row r="285" spans="1:9" s="30" customFormat="1" ht="12.75">
      <c r="A285" s="16" t="s">
        <v>632</v>
      </c>
      <c r="B285" s="19" t="s">
        <v>70</v>
      </c>
      <c r="C285" s="19" t="s">
        <v>68</v>
      </c>
      <c r="D285" s="192" t="str">
        <f>'пр.4 вед.стр.'!E950</f>
        <v>7К 0 01 L5550</v>
      </c>
      <c r="E285" s="174" t="str">
        <f>'пр.4 вед.стр.'!F950</f>
        <v>240</v>
      </c>
      <c r="F285" s="21">
        <f>'пр.4 вед.стр.'!G950</f>
        <v>55</v>
      </c>
      <c r="G285" s="21">
        <f>'пр.4 вед.стр.'!H950</f>
        <v>0</v>
      </c>
      <c r="H285" s="21">
        <f t="shared" si="23"/>
        <v>55</v>
      </c>
      <c r="I285" s="21">
        <f t="shared" si="24"/>
        <v>0</v>
      </c>
    </row>
    <row r="286" spans="1:9" s="350" customFormat="1" ht="26.25">
      <c r="A286" s="158" t="str">
        <f>'пр.4 вед.стр.'!A951</f>
        <v>Муниципальная программа "Благоустройство Сусуманского городского округа на 2018- 2020 годы"</v>
      </c>
      <c r="B286" s="159" t="s">
        <v>70</v>
      </c>
      <c r="C286" s="159" t="s">
        <v>68</v>
      </c>
      <c r="D286" s="190" t="str">
        <f>'пр.4 вед.стр.'!E951</f>
        <v>7Z 0 00 00000</v>
      </c>
      <c r="E286" s="173"/>
      <c r="F286" s="157">
        <f aca="true" t="shared" si="27" ref="F286:G289">F287</f>
        <v>142</v>
      </c>
      <c r="G286" s="157">
        <f t="shared" si="27"/>
        <v>0</v>
      </c>
      <c r="H286" s="157">
        <f t="shared" si="23"/>
        <v>142</v>
      </c>
      <c r="I286" s="157">
        <f t="shared" si="24"/>
        <v>0</v>
      </c>
    </row>
    <row r="287" spans="1:9" s="30" customFormat="1" ht="12.75">
      <c r="A287" s="31" t="str">
        <f>'пр.4 вед.стр.'!A952</f>
        <v>Основное мероприятие "Обеспечение реализации программы"</v>
      </c>
      <c r="B287" s="19" t="s">
        <v>70</v>
      </c>
      <c r="C287" s="19" t="s">
        <v>68</v>
      </c>
      <c r="D287" s="192" t="str">
        <f>'пр.4 вед.стр.'!E952</f>
        <v>7Z 0 01 00000</v>
      </c>
      <c r="E287" s="174"/>
      <c r="F287" s="21">
        <f t="shared" si="27"/>
        <v>142</v>
      </c>
      <c r="G287" s="21">
        <f t="shared" si="27"/>
        <v>0</v>
      </c>
      <c r="H287" s="21">
        <f t="shared" si="23"/>
        <v>142</v>
      </c>
      <c r="I287" s="21">
        <f t="shared" si="24"/>
        <v>0</v>
      </c>
    </row>
    <row r="288" spans="1:9" s="30" customFormat="1" ht="12.75">
      <c r="A288" s="31" t="str">
        <f>'пр.4 вед.стр.'!A953</f>
        <v>Мероприятия по благоустройству территории Сусуманского городского округа</v>
      </c>
      <c r="B288" s="19" t="s">
        <v>70</v>
      </c>
      <c r="C288" s="19" t="s">
        <v>68</v>
      </c>
      <c r="D288" s="192" t="str">
        <f>'пр.4 вед.стр.'!E953</f>
        <v>7Z 0 01 92010</v>
      </c>
      <c r="E288" s="174"/>
      <c r="F288" s="21">
        <f t="shared" si="27"/>
        <v>142</v>
      </c>
      <c r="G288" s="21">
        <f t="shared" si="27"/>
        <v>0</v>
      </c>
      <c r="H288" s="21">
        <f t="shared" si="23"/>
        <v>142</v>
      </c>
      <c r="I288" s="21">
        <f t="shared" si="24"/>
        <v>0</v>
      </c>
    </row>
    <row r="289" spans="1:9" s="30" customFormat="1" ht="12.75">
      <c r="A289" s="31" t="str">
        <f>'пр.4 вед.стр.'!A954</f>
        <v>Закупка товаров, работ и услуг для обеспечения государственных (муниципальных) нужд</v>
      </c>
      <c r="B289" s="19" t="s">
        <v>70</v>
      </c>
      <c r="C289" s="19" t="s">
        <v>68</v>
      </c>
      <c r="D289" s="192" t="str">
        <f>'пр.4 вед.стр.'!E954</f>
        <v>7Z 0 01 92010</v>
      </c>
      <c r="E289" s="174" t="str">
        <f>'пр.4 вед.стр.'!F954</f>
        <v>200</v>
      </c>
      <c r="F289" s="21">
        <f t="shared" si="27"/>
        <v>142</v>
      </c>
      <c r="G289" s="21">
        <f t="shared" si="27"/>
        <v>0</v>
      </c>
      <c r="H289" s="21">
        <f t="shared" si="23"/>
        <v>142</v>
      </c>
      <c r="I289" s="21">
        <f t="shared" si="24"/>
        <v>0</v>
      </c>
    </row>
    <row r="290" spans="1:9" s="30" customFormat="1" ht="12.75">
      <c r="A290" s="16" t="s">
        <v>632</v>
      </c>
      <c r="B290" s="19" t="s">
        <v>70</v>
      </c>
      <c r="C290" s="19" t="s">
        <v>68</v>
      </c>
      <c r="D290" s="192" t="str">
        <f>'пр.4 вед.стр.'!E955</f>
        <v>7Z 0 01 92010</v>
      </c>
      <c r="E290" s="174" t="str">
        <f>'пр.4 вед.стр.'!F955</f>
        <v>240</v>
      </c>
      <c r="F290" s="21">
        <f>'пр.4 вед.стр.'!G955</f>
        <v>142</v>
      </c>
      <c r="G290" s="21">
        <f>'пр.4 вед.стр.'!H955</f>
        <v>0</v>
      </c>
      <c r="H290" s="21">
        <f t="shared" si="23"/>
        <v>142</v>
      </c>
      <c r="I290" s="21">
        <f t="shared" si="24"/>
        <v>0</v>
      </c>
    </row>
    <row r="291" spans="1:9" ht="12.75">
      <c r="A291" s="31" t="s">
        <v>577</v>
      </c>
      <c r="B291" s="19" t="s">
        <v>70</v>
      </c>
      <c r="C291" s="19" t="s">
        <v>68</v>
      </c>
      <c r="D291" s="174" t="s">
        <v>578</v>
      </c>
      <c r="E291" s="174"/>
      <c r="F291" s="167">
        <f>F292+F295</f>
        <v>700</v>
      </c>
      <c r="G291" s="167">
        <f>G292+G295</f>
        <v>66.5</v>
      </c>
      <c r="H291" s="21">
        <f t="shared" si="23"/>
        <v>633.5</v>
      </c>
      <c r="I291" s="21">
        <f t="shared" si="24"/>
        <v>9.5</v>
      </c>
    </row>
    <row r="292" spans="1:9" ht="12.75">
      <c r="A292" s="16" t="str">
        <f>'пр.4 вед.стр.'!A957</f>
        <v> Уличное освещение</v>
      </c>
      <c r="B292" s="19" t="s">
        <v>70</v>
      </c>
      <c r="C292" s="19" t="s">
        <v>68</v>
      </c>
      <c r="D292" s="174" t="s">
        <v>587</v>
      </c>
      <c r="E292" s="174"/>
      <c r="F292" s="21">
        <f>F293</f>
        <v>700</v>
      </c>
      <c r="G292" s="21">
        <f>G293</f>
        <v>0</v>
      </c>
      <c r="H292" s="21">
        <f t="shared" si="23"/>
        <v>700</v>
      </c>
      <c r="I292" s="21">
        <f t="shared" si="24"/>
        <v>0</v>
      </c>
    </row>
    <row r="293" spans="1:9" ht="12.75">
      <c r="A293" s="16" t="s">
        <v>353</v>
      </c>
      <c r="B293" s="19" t="s">
        <v>70</v>
      </c>
      <c r="C293" s="19" t="s">
        <v>68</v>
      </c>
      <c r="D293" s="174" t="s">
        <v>587</v>
      </c>
      <c r="E293" s="174" t="s">
        <v>94</v>
      </c>
      <c r="F293" s="21">
        <f>F294</f>
        <v>700</v>
      </c>
      <c r="G293" s="21">
        <f>G294</f>
        <v>0</v>
      </c>
      <c r="H293" s="21">
        <f t="shared" si="23"/>
        <v>700</v>
      </c>
      <c r="I293" s="21">
        <f t="shared" si="24"/>
        <v>0</v>
      </c>
    </row>
    <row r="294" spans="1:9" ht="12.75">
      <c r="A294" s="16" t="s">
        <v>632</v>
      </c>
      <c r="B294" s="19" t="s">
        <v>70</v>
      </c>
      <c r="C294" s="19" t="s">
        <v>68</v>
      </c>
      <c r="D294" s="174" t="s">
        <v>587</v>
      </c>
      <c r="E294" s="174" t="s">
        <v>91</v>
      </c>
      <c r="F294" s="21">
        <f>'пр.4 вед.стр.'!G959</f>
        <v>700</v>
      </c>
      <c r="G294" s="21">
        <f>'пр.4 вед.стр.'!H959</f>
        <v>0</v>
      </c>
      <c r="H294" s="21">
        <f t="shared" si="23"/>
        <v>700</v>
      </c>
      <c r="I294" s="21">
        <f t="shared" si="24"/>
        <v>0</v>
      </c>
    </row>
    <row r="295" spans="1:9" ht="12.75">
      <c r="A295" s="404" t="str">
        <f>'пр.4 вед.стр.'!A960</f>
        <v>Прочие мероприятия по благоустройству</v>
      </c>
      <c r="B295" s="19" t="s">
        <v>70</v>
      </c>
      <c r="C295" s="19" t="s">
        <v>68</v>
      </c>
      <c r="D295" s="174" t="s">
        <v>695</v>
      </c>
      <c r="E295" s="174"/>
      <c r="F295" s="21">
        <f>F296</f>
        <v>0</v>
      </c>
      <c r="G295" s="21">
        <f>G296</f>
        <v>66.5</v>
      </c>
      <c r="H295" s="21">
        <f>F295-G295</f>
        <v>-66.5</v>
      </c>
      <c r="I295" s="21">
        <v>0</v>
      </c>
    </row>
    <row r="296" spans="1:9" ht="12.75">
      <c r="A296" s="404" t="str">
        <f>'пр.4 вед.стр.'!A961</f>
        <v>Закупка товаров, работ и услуг для обеспечения государственных (муниципальных) нужд</v>
      </c>
      <c r="B296" s="19" t="s">
        <v>70</v>
      </c>
      <c r="C296" s="19" t="s">
        <v>68</v>
      </c>
      <c r="D296" s="174" t="s">
        <v>695</v>
      </c>
      <c r="E296" s="174" t="s">
        <v>94</v>
      </c>
      <c r="F296" s="21">
        <f>F297</f>
        <v>0</v>
      </c>
      <c r="G296" s="21">
        <f>G297</f>
        <v>66.5</v>
      </c>
      <c r="H296" s="21">
        <f>F296-G296</f>
        <v>-66.5</v>
      </c>
      <c r="I296" s="21">
        <v>0</v>
      </c>
    </row>
    <row r="297" spans="1:9" ht="12.75">
      <c r="A297" s="404" t="str">
        <f>'пр.4 вед.стр.'!A962</f>
        <v>Иные закупки товаров, работ и услуг для обеспечения государственных (муниципальных) нужд</v>
      </c>
      <c r="B297" s="19" t="s">
        <v>70</v>
      </c>
      <c r="C297" s="19" t="s">
        <v>68</v>
      </c>
      <c r="D297" s="174" t="s">
        <v>695</v>
      </c>
      <c r="E297" s="174" t="s">
        <v>91</v>
      </c>
      <c r="F297" s="21">
        <f>'пр.4 вед.стр.'!G962</f>
        <v>0</v>
      </c>
      <c r="G297" s="21">
        <f>'пр.4 вед.стр.'!H962</f>
        <v>66.5</v>
      </c>
      <c r="H297" s="21">
        <f>F297-G297</f>
        <v>-66.5</v>
      </c>
      <c r="I297" s="21">
        <v>0</v>
      </c>
    </row>
    <row r="298" spans="1:9" ht="12.75">
      <c r="A298" s="170" t="s">
        <v>579</v>
      </c>
      <c r="B298" s="19" t="s">
        <v>70</v>
      </c>
      <c r="C298" s="19" t="s">
        <v>68</v>
      </c>
      <c r="D298" s="174" t="s">
        <v>580</v>
      </c>
      <c r="E298" s="183"/>
      <c r="F298" s="21">
        <f>F299+F302</f>
        <v>1000</v>
      </c>
      <c r="G298" s="21">
        <f>G299+G302</f>
        <v>0</v>
      </c>
      <c r="H298" s="21">
        <f t="shared" si="23"/>
        <v>1000</v>
      </c>
      <c r="I298" s="21">
        <f t="shared" si="24"/>
        <v>0</v>
      </c>
    </row>
    <row r="299" spans="1:9" ht="12.75">
      <c r="A299" s="31" t="s">
        <v>209</v>
      </c>
      <c r="B299" s="37" t="s">
        <v>70</v>
      </c>
      <c r="C299" s="37" t="s">
        <v>68</v>
      </c>
      <c r="D299" s="174" t="s">
        <v>581</v>
      </c>
      <c r="E299" s="174"/>
      <c r="F299" s="167">
        <f>F300</f>
        <v>500</v>
      </c>
      <c r="G299" s="167">
        <f>G300</f>
        <v>0</v>
      </c>
      <c r="H299" s="21">
        <f t="shared" si="23"/>
        <v>500</v>
      </c>
      <c r="I299" s="21">
        <f t="shared" si="24"/>
        <v>0</v>
      </c>
    </row>
    <row r="300" spans="1:9" ht="12.75">
      <c r="A300" s="16" t="s">
        <v>353</v>
      </c>
      <c r="B300" s="19" t="s">
        <v>70</v>
      </c>
      <c r="C300" s="19" t="s">
        <v>68</v>
      </c>
      <c r="D300" s="174" t="s">
        <v>581</v>
      </c>
      <c r="E300" s="174" t="s">
        <v>94</v>
      </c>
      <c r="F300" s="21">
        <f>F301</f>
        <v>500</v>
      </c>
      <c r="G300" s="21">
        <f>G301</f>
        <v>0</v>
      </c>
      <c r="H300" s="21">
        <f t="shared" si="23"/>
        <v>500</v>
      </c>
      <c r="I300" s="21">
        <f t="shared" si="24"/>
        <v>0</v>
      </c>
    </row>
    <row r="301" spans="1:9" ht="12.75">
      <c r="A301" s="16" t="s">
        <v>632</v>
      </c>
      <c r="B301" s="19" t="s">
        <v>70</v>
      </c>
      <c r="C301" s="19" t="s">
        <v>68</v>
      </c>
      <c r="D301" s="174" t="s">
        <v>581</v>
      </c>
      <c r="E301" s="174" t="s">
        <v>91</v>
      </c>
      <c r="F301" s="21">
        <f>'пр.4 вед.стр.'!G966</f>
        <v>500</v>
      </c>
      <c r="G301" s="21">
        <f>'пр.4 вед.стр.'!H966</f>
        <v>0</v>
      </c>
      <c r="H301" s="21">
        <f t="shared" si="23"/>
        <v>500</v>
      </c>
      <c r="I301" s="21">
        <f t="shared" si="24"/>
        <v>0</v>
      </c>
    </row>
    <row r="302" spans="1:9" ht="26.25">
      <c r="A302" s="16" t="s">
        <v>385</v>
      </c>
      <c r="B302" s="19" t="s">
        <v>70</v>
      </c>
      <c r="C302" s="19" t="s">
        <v>68</v>
      </c>
      <c r="D302" s="174" t="s">
        <v>582</v>
      </c>
      <c r="E302" s="174"/>
      <c r="F302" s="21">
        <f>F303</f>
        <v>500</v>
      </c>
      <c r="G302" s="21">
        <f>G303</f>
        <v>0</v>
      </c>
      <c r="H302" s="21">
        <f t="shared" si="23"/>
        <v>500</v>
      </c>
      <c r="I302" s="21">
        <f t="shared" si="24"/>
        <v>0</v>
      </c>
    </row>
    <row r="303" spans="1:9" ht="12.75">
      <c r="A303" s="16" t="s">
        <v>110</v>
      </c>
      <c r="B303" s="19" t="s">
        <v>70</v>
      </c>
      <c r="C303" s="19" t="s">
        <v>68</v>
      </c>
      <c r="D303" s="174" t="s">
        <v>582</v>
      </c>
      <c r="E303" s="174" t="s">
        <v>111</v>
      </c>
      <c r="F303" s="21">
        <f>F304</f>
        <v>500</v>
      </c>
      <c r="G303" s="21">
        <f>G304</f>
        <v>0</v>
      </c>
      <c r="H303" s="21">
        <f t="shared" si="23"/>
        <v>500</v>
      </c>
      <c r="I303" s="21">
        <f t="shared" si="24"/>
        <v>0</v>
      </c>
    </row>
    <row r="304" spans="1:9" ht="26.25">
      <c r="A304" s="16" t="s">
        <v>135</v>
      </c>
      <c r="B304" s="19" t="s">
        <v>70</v>
      </c>
      <c r="C304" s="19" t="s">
        <v>68</v>
      </c>
      <c r="D304" s="174" t="s">
        <v>582</v>
      </c>
      <c r="E304" s="174" t="s">
        <v>112</v>
      </c>
      <c r="F304" s="21">
        <f>'пр.4 вед.стр.'!G969</f>
        <v>500</v>
      </c>
      <c r="G304" s="21">
        <f>'пр.4 вед.стр.'!H969</f>
        <v>0</v>
      </c>
      <c r="H304" s="21">
        <f t="shared" si="23"/>
        <v>500</v>
      </c>
      <c r="I304" s="21">
        <f t="shared" si="24"/>
        <v>0</v>
      </c>
    </row>
    <row r="305" spans="1:9" ht="39">
      <c r="A305" s="16" t="str">
        <f>'пр.4 вед.стр.'!A970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05" s="19" t="s">
        <v>70</v>
      </c>
      <c r="C305" s="19" t="s">
        <v>68</v>
      </c>
      <c r="D305" s="174" t="str">
        <f>'пр.4 вед.стр.'!E970</f>
        <v>Р1 0 00 00000</v>
      </c>
      <c r="E305" s="174"/>
      <c r="F305" s="21">
        <f aca="true" t="shared" si="28" ref="F305:G308">F306</f>
        <v>976</v>
      </c>
      <c r="G305" s="21">
        <f t="shared" si="28"/>
        <v>0</v>
      </c>
      <c r="H305" s="21">
        <f t="shared" si="23"/>
        <v>976</v>
      </c>
      <c r="I305" s="21">
        <f t="shared" si="24"/>
        <v>0</v>
      </c>
    </row>
    <row r="306" spans="1:9" ht="12.75">
      <c r="A306" s="16" t="str">
        <f>'пр.4 вед.стр.'!A971</f>
        <v>Обеспечение государственных полномочий по отлову и содержанию безнадзорных животных </v>
      </c>
      <c r="B306" s="19" t="s">
        <v>70</v>
      </c>
      <c r="C306" s="19" t="s">
        <v>68</v>
      </c>
      <c r="D306" s="174" t="str">
        <f>'пр.4 вед.стр.'!E971</f>
        <v>Р1 7 00 00000</v>
      </c>
      <c r="E306" s="174"/>
      <c r="F306" s="21">
        <f t="shared" si="28"/>
        <v>976</v>
      </c>
      <c r="G306" s="21">
        <f t="shared" si="28"/>
        <v>0</v>
      </c>
      <c r="H306" s="21">
        <f t="shared" si="23"/>
        <v>976</v>
      </c>
      <c r="I306" s="21">
        <f t="shared" si="24"/>
        <v>0</v>
      </c>
    </row>
    <row r="307" spans="1:9" ht="12.75">
      <c r="A307" s="16" t="str">
        <f>'пр.4 вед.стр.'!A972</f>
        <v>Осуществление государственных полномочий по отлову и содержанию безнадзорных животных </v>
      </c>
      <c r="B307" s="19" t="s">
        <v>70</v>
      </c>
      <c r="C307" s="19" t="s">
        <v>68</v>
      </c>
      <c r="D307" s="174" t="str">
        <f>'пр.4 вед.стр.'!E972</f>
        <v>Р1 7 00 74170</v>
      </c>
      <c r="E307" s="174"/>
      <c r="F307" s="21">
        <f t="shared" si="28"/>
        <v>976</v>
      </c>
      <c r="G307" s="21">
        <f t="shared" si="28"/>
        <v>0</v>
      </c>
      <c r="H307" s="21">
        <f t="shared" si="23"/>
        <v>976</v>
      </c>
      <c r="I307" s="21">
        <f t="shared" si="24"/>
        <v>0</v>
      </c>
    </row>
    <row r="308" spans="1:9" ht="12.75">
      <c r="A308" s="16" t="str">
        <f>'пр.4 вед.стр.'!A973</f>
        <v>Закупка товаров, работ и услуг для обеспечения государственных (муниципальных) нужд</v>
      </c>
      <c r="B308" s="19" t="s">
        <v>70</v>
      </c>
      <c r="C308" s="19" t="s">
        <v>68</v>
      </c>
      <c r="D308" s="174" t="str">
        <f>'пр.4 вед.стр.'!E973</f>
        <v>Р1 7 00 74170</v>
      </c>
      <c r="E308" s="174" t="str">
        <f>'пр.4 вед.стр.'!F973</f>
        <v>200</v>
      </c>
      <c r="F308" s="21">
        <f t="shared" si="28"/>
        <v>976</v>
      </c>
      <c r="G308" s="21">
        <f t="shared" si="28"/>
        <v>0</v>
      </c>
      <c r="H308" s="21">
        <f t="shared" si="23"/>
        <v>976</v>
      </c>
      <c r="I308" s="21">
        <f t="shared" si="24"/>
        <v>0</v>
      </c>
    </row>
    <row r="309" spans="1:9" ht="12.75">
      <c r="A309" s="16" t="s">
        <v>632</v>
      </c>
      <c r="B309" s="19" t="s">
        <v>70</v>
      </c>
      <c r="C309" s="19" t="s">
        <v>68</v>
      </c>
      <c r="D309" s="174" t="str">
        <f>'пр.4 вед.стр.'!E974</f>
        <v>Р1 7 00 74170</v>
      </c>
      <c r="E309" s="174" t="str">
        <f>'пр.4 вед.стр.'!F974</f>
        <v>240</v>
      </c>
      <c r="F309" s="21">
        <f>'пр.4 вед.стр.'!G974</f>
        <v>976</v>
      </c>
      <c r="G309" s="21">
        <f>'пр.4 вед.стр.'!H974</f>
        <v>0</v>
      </c>
      <c r="H309" s="21">
        <f t="shared" si="23"/>
        <v>976</v>
      </c>
      <c r="I309" s="21">
        <f t="shared" si="24"/>
        <v>0</v>
      </c>
    </row>
    <row r="310" spans="1:9" ht="12.75">
      <c r="A310" s="15" t="s">
        <v>374</v>
      </c>
      <c r="B310" s="39" t="s">
        <v>74</v>
      </c>
      <c r="C310" s="39" t="s">
        <v>34</v>
      </c>
      <c r="D310" s="178"/>
      <c r="E310" s="178"/>
      <c r="F310" s="34">
        <f>F311</f>
        <v>16</v>
      </c>
      <c r="G310" s="34">
        <f>G311</f>
        <v>0</v>
      </c>
      <c r="H310" s="21">
        <f t="shared" si="23"/>
        <v>16</v>
      </c>
      <c r="I310" s="21">
        <f t="shared" si="24"/>
        <v>0</v>
      </c>
    </row>
    <row r="311" spans="1:9" ht="12.75">
      <c r="A311" s="15" t="s">
        <v>308</v>
      </c>
      <c r="B311" s="39" t="s">
        <v>74</v>
      </c>
      <c r="C311" s="39" t="s">
        <v>70</v>
      </c>
      <c r="D311" s="178"/>
      <c r="E311" s="178"/>
      <c r="F311" s="34">
        <f>F313</f>
        <v>16</v>
      </c>
      <c r="G311" s="34">
        <f>G313</f>
        <v>0</v>
      </c>
      <c r="H311" s="21">
        <f t="shared" si="23"/>
        <v>16</v>
      </c>
      <c r="I311" s="21">
        <f t="shared" si="24"/>
        <v>0</v>
      </c>
    </row>
    <row r="312" spans="1:9" ht="12.75">
      <c r="A312" s="16" t="s">
        <v>487</v>
      </c>
      <c r="B312" s="66" t="s">
        <v>74</v>
      </c>
      <c r="C312" s="66" t="s">
        <v>70</v>
      </c>
      <c r="D312" s="199" t="s">
        <v>561</v>
      </c>
      <c r="E312" s="178"/>
      <c r="F312" s="21">
        <f aca="true" t="shared" si="29" ref="F312:G316">F313</f>
        <v>16</v>
      </c>
      <c r="G312" s="21">
        <f t="shared" si="29"/>
        <v>0</v>
      </c>
      <c r="H312" s="21">
        <f t="shared" si="23"/>
        <v>16</v>
      </c>
      <c r="I312" s="21">
        <f t="shared" si="24"/>
        <v>0</v>
      </c>
    </row>
    <row r="313" spans="1:9" s="347" customFormat="1" ht="26.25">
      <c r="A313" s="158" t="str">
        <f>'пр.4 вед.стр.'!A978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313" s="159" t="s">
        <v>74</v>
      </c>
      <c r="C313" s="159" t="s">
        <v>70</v>
      </c>
      <c r="D313" s="173" t="str">
        <f>'пр.4 вед.стр.'!E978</f>
        <v>7W 0 00 00000</v>
      </c>
      <c r="E313" s="173"/>
      <c r="F313" s="157">
        <f t="shared" si="29"/>
        <v>16</v>
      </c>
      <c r="G313" s="157">
        <f t="shared" si="29"/>
        <v>0</v>
      </c>
      <c r="H313" s="157">
        <f t="shared" si="23"/>
        <v>16</v>
      </c>
      <c r="I313" s="157">
        <f t="shared" si="24"/>
        <v>0</v>
      </c>
    </row>
    <row r="314" spans="1:9" ht="26.25">
      <c r="A314" s="31" t="str">
        <f>'пр.4 вед.стр.'!A979</f>
        <v>Основное мероприятие "Снос ветхого, заброшенного жилья на территории Сусуманского городского округа"</v>
      </c>
      <c r="B314" s="19" t="s">
        <v>74</v>
      </c>
      <c r="C314" s="19" t="s">
        <v>70</v>
      </c>
      <c r="D314" s="174" t="str">
        <f>'пр.4 вед.стр.'!E979</f>
        <v>7W 0 01 00000</v>
      </c>
      <c r="E314" s="174"/>
      <c r="F314" s="21">
        <f t="shared" si="29"/>
        <v>16</v>
      </c>
      <c r="G314" s="21">
        <f t="shared" si="29"/>
        <v>0</v>
      </c>
      <c r="H314" s="21">
        <f t="shared" si="23"/>
        <v>16</v>
      </c>
      <c r="I314" s="21">
        <f t="shared" si="24"/>
        <v>0</v>
      </c>
    </row>
    <row r="315" spans="1:9" ht="26.25">
      <c r="A315" s="31" t="str">
        <f>'пр.4 вед.стр.'!A980</f>
        <v>Снос ветхого, заброшенного жилья, в том числе вдоль автомобильных дорог, расположенных на территории  Сусуманского городского округа </v>
      </c>
      <c r="B315" s="19" t="s">
        <v>74</v>
      </c>
      <c r="C315" s="19" t="s">
        <v>70</v>
      </c>
      <c r="D315" s="174" t="str">
        <f>'пр.4 вед.стр.'!E980</f>
        <v>7W 0 01 93520</v>
      </c>
      <c r="E315" s="174"/>
      <c r="F315" s="21">
        <f t="shared" si="29"/>
        <v>16</v>
      </c>
      <c r="G315" s="21">
        <f t="shared" si="29"/>
        <v>0</v>
      </c>
      <c r="H315" s="21">
        <f t="shared" si="23"/>
        <v>16</v>
      </c>
      <c r="I315" s="21">
        <f t="shared" si="24"/>
        <v>0</v>
      </c>
    </row>
    <row r="316" spans="1:9" ht="12.75">
      <c r="A316" s="31" t="str">
        <f>'пр.4 вед.стр.'!A981</f>
        <v>Закупка товаров, работ и услуг для обеспечения государственных (муниципальных) нужд</v>
      </c>
      <c r="B316" s="19" t="s">
        <v>74</v>
      </c>
      <c r="C316" s="19" t="s">
        <v>70</v>
      </c>
      <c r="D316" s="174" t="str">
        <f>'пр.4 вед.стр.'!E981</f>
        <v>7W 0 01 93520</v>
      </c>
      <c r="E316" s="174" t="str">
        <f>'пр.4 вед.стр.'!F981</f>
        <v>200</v>
      </c>
      <c r="F316" s="21">
        <f t="shared" si="29"/>
        <v>16</v>
      </c>
      <c r="G316" s="21">
        <f t="shared" si="29"/>
        <v>0</v>
      </c>
      <c r="H316" s="21">
        <f t="shared" si="23"/>
        <v>16</v>
      </c>
      <c r="I316" s="21">
        <f t="shared" si="24"/>
        <v>0</v>
      </c>
    </row>
    <row r="317" spans="1:9" ht="12.75">
      <c r="A317" s="16" t="s">
        <v>632</v>
      </c>
      <c r="B317" s="19" t="s">
        <v>74</v>
      </c>
      <c r="C317" s="19" t="s">
        <v>70</v>
      </c>
      <c r="D317" s="174" t="str">
        <f>'пр.4 вед.стр.'!E982</f>
        <v>7W 0 01 93520</v>
      </c>
      <c r="E317" s="174" t="str">
        <f>'пр.4 вед.стр.'!F982</f>
        <v>240</v>
      </c>
      <c r="F317" s="21">
        <f>'пр.4 вед.стр.'!G982</f>
        <v>16</v>
      </c>
      <c r="G317" s="21">
        <f>'пр.4 вед.стр.'!H982</f>
        <v>0</v>
      </c>
      <c r="H317" s="21">
        <f t="shared" si="23"/>
        <v>16</v>
      </c>
      <c r="I317" s="21">
        <f t="shared" si="24"/>
        <v>0</v>
      </c>
    </row>
    <row r="318" spans="1:9" ht="12.75">
      <c r="A318" s="15" t="s">
        <v>8</v>
      </c>
      <c r="B318" s="44" t="s">
        <v>67</v>
      </c>
      <c r="C318" s="44" t="s">
        <v>34</v>
      </c>
      <c r="D318" s="196"/>
      <c r="E318" s="181"/>
      <c r="F318" s="34">
        <f>F319+F375+F474+F588+F525</f>
        <v>373455.5</v>
      </c>
      <c r="G318" s="34">
        <f>G319+G375+G474+G588+G525</f>
        <v>86716.79999999999</v>
      </c>
      <c r="H318" s="21">
        <f t="shared" si="23"/>
        <v>286738.7</v>
      </c>
      <c r="I318" s="21">
        <f t="shared" si="24"/>
        <v>23.220115917425233</v>
      </c>
    </row>
    <row r="319" spans="1:9" s="30" customFormat="1" ht="12.75">
      <c r="A319" s="15" t="s">
        <v>9</v>
      </c>
      <c r="B319" s="33" t="s">
        <v>67</v>
      </c>
      <c r="C319" s="33" t="s">
        <v>64</v>
      </c>
      <c r="D319" s="178"/>
      <c r="E319" s="178"/>
      <c r="F319" s="34">
        <f>F321+F326+F340+F360+F365</f>
        <v>82938.40000000001</v>
      </c>
      <c r="G319" s="34">
        <f>G321+G326+G340+G360+G365</f>
        <v>15940.400000000001</v>
      </c>
      <c r="H319" s="21">
        <f t="shared" si="23"/>
        <v>66998</v>
      </c>
      <c r="I319" s="21">
        <f t="shared" si="24"/>
        <v>19.219565364173892</v>
      </c>
    </row>
    <row r="320" spans="1:9" s="30" customFormat="1" ht="12.75">
      <c r="A320" s="16" t="s">
        <v>487</v>
      </c>
      <c r="B320" s="20" t="s">
        <v>67</v>
      </c>
      <c r="C320" s="20" t="s">
        <v>64</v>
      </c>
      <c r="D320" s="192" t="s">
        <v>488</v>
      </c>
      <c r="E320" s="174"/>
      <c r="F320" s="21">
        <f>F321+F326+F340+F360</f>
        <v>69547.40000000001</v>
      </c>
      <c r="G320" s="21">
        <f>G321+G326+G340+G360</f>
        <v>12216.400000000001</v>
      </c>
      <c r="H320" s="21">
        <f t="shared" si="23"/>
        <v>57331.00000000001</v>
      </c>
      <c r="I320" s="21">
        <f t="shared" si="24"/>
        <v>17.565573982636305</v>
      </c>
    </row>
    <row r="321" spans="1:9" s="350" customFormat="1" ht="26.25">
      <c r="A321" s="154" t="str">
        <f>'пр.4 вед.стр.'!A321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21" s="155" t="s">
        <v>67</v>
      </c>
      <c r="C321" s="155" t="s">
        <v>64</v>
      </c>
      <c r="D321" s="190" t="str">
        <f>'пр.4 вед.стр.'!E321</f>
        <v>7Б 0 00 00000 </v>
      </c>
      <c r="E321" s="173"/>
      <c r="F321" s="157">
        <f aca="true" t="shared" si="30" ref="F321:G324">F322</f>
        <v>177.3</v>
      </c>
      <c r="G321" s="157">
        <f t="shared" si="30"/>
        <v>56</v>
      </c>
      <c r="H321" s="157">
        <f t="shared" si="23"/>
        <v>121.30000000000001</v>
      </c>
      <c r="I321" s="157">
        <f t="shared" si="24"/>
        <v>31.584884376762545</v>
      </c>
    </row>
    <row r="322" spans="1:9" s="30" customFormat="1" ht="26.25">
      <c r="A322" s="28" t="str">
        <f>'пр.4 вед.стр.'!A322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22" s="20" t="s">
        <v>67</v>
      </c>
      <c r="C322" s="20" t="s">
        <v>64</v>
      </c>
      <c r="D322" s="192" t="str">
        <f>'пр.4 вед.стр.'!E322</f>
        <v>7Б 0 01 00000 </v>
      </c>
      <c r="E322" s="174"/>
      <c r="F322" s="21">
        <f t="shared" si="30"/>
        <v>177.3</v>
      </c>
      <c r="G322" s="21">
        <f t="shared" si="30"/>
        <v>56</v>
      </c>
      <c r="H322" s="21">
        <f t="shared" si="23"/>
        <v>121.30000000000001</v>
      </c>
      <c r="I322" s="21">
        <f t="shared" si="24"/>
        <v>31.584884376762545</v>
      </c>
    </row>
    <row r="323" spans="1:9" s="30" customFormat="1" ht="12.75">
      <c r="A323" s="28" t="str">
        <f>'пр.4 вед.стр.'!A323</f>
        <v>Обслуживание систем видеонаблюдения, охранной сигнализации</v>
      </c>
      <c r="B323" s="20" t="s">
        <v>67</v>
      </c>
      <c r="C323" s="20" t="s">
        <v>64</v>
      </c>
      <c r="D323" s="192" t="str">
        <f>'пр.4 вед.стр.'!E323</f>
        <v>7Б 0 01 91600 </v>
      </c>
      <c r="E323" s="174"/>
      <c r="F323" s="21">
        <f t="shared" si="30"/>
        <v>177.3</v>
      </c>
      <c r="G323" s="21">
        <f t="shared" si="30"/>
        <v>56</v>
      </c>
      <c r="H323" s="21">
        <f t="shared" si="23"/>
        <v>121.30000000000001</v>
      </c>
      <c r="I323" s="21">
        <f t="shared" si="24"/>
        <v>31.584884376762545</v>
      </c>
    </row>
    <row r="324" spans="1:9" s="30" customFormat="1" ht="26.25">
      <c r="A324" s="28" t="str">
        <f>'пр.4 вед.стр.'!A324</f>
        <v>Предоставление субсидий бюджетным, автономным учреждениям и иным некоммерческим организациям</v>
      </c>
      <c r="B324" s="20" t="s">
        <v>67</v>
      </c>
      <c r="C324" s="20" t="s">
        <v>64</v>
      </c>
      <c r="D324" s="192" t="str">
        <f>'пр.4 вед.стр.'!E324</f>
        <v>7Б 0 01 91600 </v>
      </c>
      <c r="E324" s="174" t="str">
        <f>'пр.4 вед.стр.'!F324</f>
        <v>600</v>
      </c>
      <c r="F324" s="21">
        <f t="shared" si="30"/>
        <v>177.3</v>
      </c>
      <c r="G324" s="21">
        <f t="shared" si="30"/>
        <v>56</v>
      </c>
      <c r="H324" s="21">
        <f t="shared" si="23"/>
        <v>121.30000000000001</v>
      </c>
      <c r="I324" s="21">
        <f t="shared" si="24"/>
        <v>31.584884376762545</v>
      </c>
    </row>
    <row r="325" spans="1:9" s="30" customFormat="1" ht="12.75">
      <c r="A325" s="28" t="str">
        <f>'пр.4 вед.стр.'!A325</f>
        <v>Субсидии бюджетным учреждениям</v>
      </c>
      <c r="B325" s="20" t="s">
        <v>67</v>
      </c>
      <c r="C325" s="20" t="s">
        <v>64</v>
      </c>
      <c r="D325" s="192" t="str">
        <f>'пр.4 вед.стр.'!E325</f>
        <v>7Б 0 01 91600 </v>
      </c>
      <c r="E325" s="174" t="str">
        <f>'пр.4 вед.стр.'!F325</f>
        <v>610</v>
      </c>
      <c r="F325" s="21">
        <f>'пр.4 вед.стр.'!G325</f>
        <v>177.3</v>
      </c>
      <c r="G325" s="21">
        <f>'пр.4 вед.стр.'!H325</f>
        <v>56</v>
      </c>
      <c r="H325" s="21">
        <f t="shared" si="23"/>
        <v>121.30000000000001</v>
      </c>
      <c r="I325" s="21">
        <f t="shared" si="24"/>
        <v>31.584884376762545</v>
      </c>
    </row>
    <row r="326" spans="1:9" s="350" customFormat="1" ht="26.25">
      <c r="A326" s="154" t="str">
        <f>'пр.4 вед.стр.'!A326</f>
        <v>Муниципальная программа  "Пожарная безопасность в Сусуманском городском округе на 2018- 2020 годы"</v>
      </c>
      <c r="B326" s="155" t="s">
        <v>67</v>
      </c>
      <c r="C326" s="155" t="s">
        <v>64</v>
      </c>
      <c r="D326" s="190" t="str">
        <f>'пр.4 вед.стр.'!E326</f>
        <v>7П 0 00 00000 </v>
      </c>
      <c r="E326" s="173"/>
      <c r="F326" s="157">
        <f>F327</f>
        <v>443.3</v>
      </c>
      <c r="G326" s="157">
        <f>G327</f>
        <v>91.2</v>
      </c>
      <c r="H326" s="157">
        <f t="shared" si="23"/>
        <v>352.1</v>
      </c>
      <c r="I326" s="157">
        <f t="shared" si="24"/>
        <v>20.57297541168509</v>
      </c>
    </row>
    <row r="327" spans="1:9" s="30" customFormat="1" ht="26.25">
      <c r="A327" s="28" t="str">
        <f>'пр.4 вед.стр.'!A327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27" s="20" t="s">
        <v>67</v>
      </c>
      <c r="C327" s="20" t="s">
        <v>64</v>
      </c>
      <c r="D327" s="192" t="str">
        <f>'пр.4 вед.стр.'!E327</f>
        <v>7П 0 01 00000 </v>
      </c>
      <c r="E327" s="174"/>
      <c r="F327" s="21">
        <f>F328+F331+F334+F337</f>
        <v>443.3</v>
      </c>
      <c r="G327" s="21">
        <f>G328+G331+G334+G337</f>
        <v>91.2</v>
      </c>
      <c r="H327" s="21">
        <f t="shared" si="23"/>
        <v>352.1</v>
      </c>
      <c r="I327" s="21">
        <f t="shared" si="24"/>
        <v>20.57297541168509</v>
      </c>
    </row>
    <row r="328" spans="1:9" s="30" customFormat="1" ht="26.25">
      <c r="A328" s="28" t="str">
        <f>'пр.4 вед.стр.'!A328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28" s="20" t="s">
        <v>67</v>
      </c>
      <c r="C328" s="20" t="s">
        <v>64</v>
      </c>
      <c r="D328" s="192" t="str">
        <f>'пр.4 вед.стр.'!E328</f>
        <v>7П 0 01 94100 </v>
      </c>
      <c r="E328" s="174"/>
      <c r="F328" s="21">
        <f>F329</f>
        <v>287.7</v>
      </c>
      <c r="G328" s="21">
        <f>G329</f>
        <v>72</v>
      </c>
      <c r="H328" s="21">
        <f t="shared" si="23"/>
        <v>215.7</v>
      </c>
      <c r="I328" s="21">
        <f t="shared" si="24"/>
        <v>25.02606882168926</v>
      </c>
    </row>
    <row r="329" spans="1:9" s="30" customFormat="1" ht="26.25">
      <c r="A329" s="28" t="str">
        <f>'пр.4 вед.стр.'!A329</f>
        <v>Предоставление субсидий бюджетным, автономным учреждениям и иным некоммерческим организациям</v>
      </c>
      <c r="B329" s="20" t="s">
        <v>67</v>
      </c>
      <c r="C329" s="20" t="s">
        <v>64</v>
      </c>
      <c r="D329" s="192" t="str">
        <f>'пр.4 вед.стр.'!E329</f>
        <v>7П 0 01 94100 </v>
      </c>
      <c r="E329" s="174" t="str">
        <f>'пр.4 вед.стр.'!F329</f>
        <v>600</v>
      </c>
      <c r="F329" s="21">
        <f>F330</f>
        <v>287.7</v>
      </c>
      <c r="G329" s="21">
        <f>G330</f>
        <v>72</v>
      </c>
      <c r="H329" s="21">
        <f t="shared" si="23"/>
        <v>215.7</v>
      </c>
      <c r="I329" s="21">
        <f t="shared" si="24"/>
        <v>25.02606882168926</v>
      </c>
    </row>
    <row r="330" spans="1:9" s="30" customFormat="1" ht="12.75">
      <c r="A330" s="28" t="str">
        <f>'пр.4 вед.стр.'!A330</f>
        <v>Субсидии бюджетным учреждениям</v>
      </c>
      <c r="B330" s="20" t="s">
        <v>67</v>
      </c>
      <c r="C330" s="20" t="s">
        <v>64</v>
      </c>
      <c r="D330" s="192" t="str">
        <f>'пр.4 вед.стр.'!E330</f>
        <v>7П 0 01 94100 </v>
      </c>
      <c r="E330" s="174" t="str">
        <f>'пр.4 вед.стр.'!F330</f>
        <v>610</v>
      </c>
      <c r="F330" s="21">
        <f>'пр.4 вед.стр.'!G330</f>
        <v>287.7</v>
      </c>
      <c r="G330" s="21">
        <f>'пр.4 вед.стр.'!H330</f>
        <v>72</v>
      </c>
      <c r="H330" s="21">
        <f t="shared" si="23"/>
        <v>215.7</v>
      </c>
      <c r="I330" s="21">
        <f t="shared" si="24"/>
        <v>25.02606882168926</v>
      </c>
    </row>
    <row r="331" spans="1:9" s="30" customFormat="1" ht="12.75">
      <c r="A331" s="28" t="str">
        <f>'пр.4 вед.стр.'!A331</f>
        <v>Проведение замеров сопротивления изоляции электросетей и электрооборудования</v>
      </c>
      <c r="B331" s="20" t="s">
        <v>67</v>
      </c>
      <c r="C331" s="20" t="s">
        <v>64</v>
      </c>
      <c r="D331" s="192" t="str">
        <f>'пр.4 вед.стр.'!E331</f>
        <v>7П 0 01 94400 </v>
      </c>
      <c r="E331" s="174"/>
      <c r="F331" s="21">
        <f>F332</f>
        <v>124.5</v>
      </c>
      <c r="G331" s="21">
        <f>G332</f>
        <v>0</v>
      </c>
      <c r="H331" s="21">
        <f t="shared" si="23"/>
        <v>124.5</v>
      </c>
      <c r="I331" s="21">
        <f t="shared" si="24"/>
        <v>0</v>
      </c>
    </row>
    <row r="332" spans="1:9" s="30" customFormat="1" ht="26.25">
      <c r="A332" s="28" t="str">
        <f>'пр.4 вед.стр.'!A332</f>
        <v>Предоставление субсидий бюджетным, автономным учреждениям и иным некоммерческим организациям</v>
      </c>
      <c r="B332" s="20" t="s">
        <v>67</v>
      </c>
      <c r="C332" s="20" t="s">
        <v>64</v>
      </c>
      <c r="D332" s="192" t="str">
        <f>'пр.4 вед.стр.'!E332</f>
        <v>7П 0 01 94400 </v>
      </c>
      <c r="E332" s="174" t="str">
        <f>'пр.4 вед.стр.'!F332</f>
        <v>600</v>
      </c>
      <c r="F332" s="21">
        <f>F333</f>
        <v>124.5</v>
      </c>
      <c r="G332" s="21">
        <f>G333</f>
        <v>0</v>
      </c>
      <c r="H332" s="21">
        <f aca="true" t="shared" si="31" ref="H332:H395">F332-G332</f>
        <v>124.5</v>
      </c>
      <c r="I332" s="21">
        <f aca="true" t="shared" si="32" ref="I332:I395">G332/F332*100</f>
        <v>0</v>
      </c>
    </row>
    <row r="333" spans="1:9" s="30" customFormat="1" ht="12.75">
      <c r="A333" s="28" t="str">
        <f>'пр.4 вед.стр.'!A333</f>
        <v>Субсидии бюджетным учреждениям</v>
      </c>
      <c r="B333" s="20" t="s">
        <v>67</v>
      </c>
      <c r="C333" s="20" t="s">
        <v>64</v>
      </c>
      <c r="D333" s="192" t="str">
        <f>'пр.4 вед.стр.'!E333</f>
        <v>7П 0 01 94400 </v>
      </c>
      <c r="E333" s="174" t="str">
        <f>'пр.4 вед.стр.'!F333</f>
        <v>610</v>
      </c>
      <c r="F333" s="21">
        <f>'пр.4 вед.стр.'!G333</f>
        <v>124.5</v>
      </c>
      <c r="G333" s="21">
        <f>'пр.4 вед.стр.'!H333</f>
        <v>0</v>
      </c>
      <c r="H333" s="21">
        <f t="shared" si="31"/>
        <v>124.5</v>
      </c>
      <c r="I333" s="21">
        <f t="shared" si="32"/>
        <v>0</v>
      </c>
    </row>
    <row r="334" spans="1:9" s="30" customFormat="1" ht="26.25">
      <c r="A334" s="28" t="str">
        <f>'пр.4 вед.стр.'!A334</f>
        <v>Проведение проверок исправности и ремонт систем противопожарного водоснабжения, приобретение и обслуживание гидрантов</v>
      </c>
      <c r="B334" s="20" t="s">
        <v>67</v>
      </c>
      <c r="C334" s="20" t="s">
        <v>64</v>
      </c>
      <c r="D334" s="192" t="str">
        <f>'пр.4 вед.стр.'!E334</f>
        <v>7П 0 01 94500 </v>
      </c>
      <c r="E334" s="174"/>
      <c r="F334" s="21">
        <f>F335</f>
        <v>21.1</v>
      </c>
      <c r="G334" s="21">
        <f>G335</f>
        <v>19.2</v>
      </c>
      <c r="H334" s="21">
        <f t="shared" si="31"/>
        <v>1.9000000000000021</v>
      </c>
      <c r="I334" s="21">
        <f t="shared" si="32"/>
        <v>90.99526066350711</v>
      </c>
    </row>
    <row r="335" spans="1:9" s="30" customFormat="1" ht="26.25">
      <c r="A335" s="28" t="str">
        <f>'пр.4 вед.стр.'!A335</f>
        <v>Предоставление субсидий бюджетным, автономным учреждениям и иным некоммерческим организациям</v>
      </c>
      <c r="B335" s="20" t="s">
        <v>67</v>
      </c>
      <c r="C335" s="20" t="s">
        <v>64</v>
      </c>
      <c r="D335" s="192" t="str">
        <f>'пр.4 вед.стр.'!E335</f>
        <v>7П 0 01 94500 </v>
      </c>
      <c r="E335" s="174" t="str">
        <f>'пр.4 вед.стр.'!F335</f>
        <v>600</v>
      </c>
      <c r="F335" s="21">
        <f>F336</f>
        <v>21.1</v>
      </c>
      <c r="G335" s="21">
        <f>G336</f>
        <v>19.2</v>
      </c>
      <c r="H335" s="21">
        <f t="shared" si="31"/>
        <v>1.9000000000000021</v>
      </c>
      <c r="I335" s="21">
        <f t="shared" si="32"/>
        <v>90.99526066350711</v>
      </c>
    </row>
    <row r="336" spans="1:9" s="30" customFormat="1" ht="12.75">
      <c r="A336" s="28" t="str">
        <f>'пр.4 вед.стр.'!A336</f>
        <v>Субсидии бюджетным учреждениям</v>
      </c>
      <c r="B336" s="20" t="s">
        <v>67</v>
      </c>
      <c r="C336" s="20" t="s">
        <v>64</v>
      </c>
      <c r="D336" s="192" t="str">
        <f>'пр.4 вед.стр.'!E336</f>
        <v>7П 0 01 94500 </v>
      </c>
      <c r="E336" s="174" t="str">
        <f>'пр.4 вед.стр.'!F336</f>
        <v>610</v>
      </c>
      <c r="F336" s="21">
        <f>'пр.4 вед.стр.'!G336</f>
        <v>21.1</v>
      </c>
      <c r="G336" s="21">
        <f>'пр.4 вед.стр.'!H336</f>
        <v>19.2</v>
      </c>
      <c r="H336" s="21">
        <f t="shared" si="31"/>
        <v>1.9000000000000021</v>
      </c>
      <c r="I336" s="21">
        <f t="shared" si="32"/>
        <v>90.99526066350711</v>
      </c>
    </row>
    <row r="337" spans="1:9" s="30" customFormat="1" ht="12.75">
      <c r="A337" s="16" t="str">
        <f>'пр.4 вед.стр.'!A337</f>
        <v>Обучение сотрудников по пожарной безопасности</v>
      </c>
      <c r="B337" s="20" t="s">
        <v>67</v>
      </c>
      <c r="C337" s="20" t="s">
        <v>64</v>
      </c>
      <c r="D337" s="192" t="str">
        <f>'пр.4 вед.стр.'!E337</f>
        <v>7П 0 01 94510 </v>
      </c>
      <c r="E337" s="174"/>
      <c r="F337" s="21">
        <f>F338</f>
        <v>10</v>
      </c>
      <c r="G337" s="21">
        <f>G338</f>
        <v>0</v>
      </c>
      <c r="H337" s="21">
        <f t="shared" si="31"/>
        <v>10</v>
      </c>
      <c r="I337" s="21">
        <f t="shared" si="32"/>
        <v>0</v>
      </c>
    </row>
    <row r="338" spans="1:9" s="30" customFormat="1" ht="26.25">
      <c r="A338" s="16" t="str">
        <f>'пр.4 вед.стр.'!A338</f>
        <v>Предоставление субсидий бюджетным, автономным учреждениям и иным некоммерческим организациям</v>
      </c>
      <c r="B338" s="20" t="s">
        <v>67</v>
      </c>
      <c r="C338" s="20" t="s">
        <v>64</v>
      </c>
      <c r="D338" s="192" t="str">
        <f>'пр.4 вед.стр.'!E338</f>
        <v>7П 0 01 94510 </v>
      </c>
      <c r="E338" s="174" t="str">
        <f>'пр.4 вед.стр.'!F338</f>
        <v>600</v>
      </c>
      <c r="F338" s="21">
        <f>F339</f>
        <v>10</v>
      </c>
      <c r="G338" s="21">
        <f>G339</f>
        <v>0</v>
      </c>
      <c r="H338" s="21">
        <f t="shared" si="31"/>
        <v>10</v>
      </c>
      <c r="I338" s="21">
        <f t="shared" si="32"/>
        <v>0</v>
      </c>
    </row>
    <row r="339" spans="1:9" s="30" customFormat="1" ht="12.75">
      <c r="A339" s="16" t="str">
        <f>'пр.4 вед.стр.'!A339</f>
        <v>Субсидии бюджетным учреждениям</v>
      </c>
      <c r="B339" s="20" t="s">
        <v>67</v>
      </c>
      <c r="C339" s="20" t="s">
        <v>64</v>
      </c>
      <c r="D339" s="192" t="str">
        <f>'пр.4 вед.стр.'!E339</f>
        <v>7П 0 01 94510 </v>
      </c>
      <c r="E339" s="174" t="str">
        <f>'пр.4 вед.стр.'!F339</f>
        <v>610</v>
      </c>
      <c r="F339" s="21">
        <f>'пр.4 вед.стр.'!G339</f>
        <v>10</v>
      </c>
      <c r="G339" s="21">
        <f>'пр.4 вед.стр.'!H339</f>
        <v>0</v>
      </c>
      <c r="H339" s="21">
        <f t="shared" si="31"/>
        <v>10</v>
      </c>
      <c r="I339" s="21">
        <f t="shared" si="32"/>
        <v>0</v>
      </c>
    </row>
    <row r="340" spans="1:9" s="350" customFormat="1" ht="26.25">
      <c r="A340" s="154" t="str">
        <f>'пр.4 вед.стр.'!A340</f>
        <v>Муниципальная  программа  "Развитие образования в Сусуманском городском округе  на 2018- 2020 годы"</v>
      </c>
      <c r="B340" s="155" t="s">
        <v>67</v>
      </c>
      <c r="C340" s="155" t="s">
        <v>64</v>
      </c>
      <c r="D340" s="190" t="str">
        <f>'пр.4 вед.стр.'!E340</f>
        <v>7Р 0 00 00000 </v>
      </c>
      <c r="E340" s="173"/>
      <c r="F340" s="157">
        <f>F341</f>
        <v>68800.8</v>
      </c>
      <c r="G340" s="157">
        <f>G341</f>
        <v>12069.2</v>
      </c>
      <c r="H340" s="157">
        <f t="shared" si="31"/>
        <v>56731.600000000006</v>
      </c>
      <c r="I340" s="157">
        <f t="shared" si="32"/>
        <v>17.542237880954872</v>
      </c>
    </row>
    <row r="341" spans="1:9" s="30" customFormat="1" ht="12.75">
      <c r="A341" s="149" t="str">
        <f>'пр.4 вед.стр.'!A341</f>
        <v>Основное мероприятие "Управление развитием отрасли образования"</v>
      </c>
      <c r="B341" s="150" t="s">
        <v>67</v>
      </c>
      <c r="C341" s="150" t="s">
        <v>64</v>
      </c>
      <c r="D341" s="179" t="str">
        <f>'пр.4 вед.стр.'!E341</f>
        <v>7Р 0 02 00000</v>
      </c>
      <c r="E341" s="179"/>
      <c r="F341" s="151">
        <f>F348+F351+F354+F357+F345+F342</f>
        <v>68800.8</v>
      </c>
      <c r="G341" s="151">
        <f>G348+G351+G354+G357+G345+G342</f>
        <v>12069.2</v>
      </c>
      <c r="H341" s="21">
        <f t="shared" si="31"/>
        <v>56731.600000000006</v>
      </c>
      <c r="I341" s="21">
        <f t="shared" si="32"/>
        <v>17.542237880954872</v>
      </c>
    </row>
    <row r="342" spans="1:9" s="30" customFormat="1" ht="52.5">
      <c r="A342" s="149" t="str">
        <f>'пр.4 вед.стр.'!A342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342" s="150" t="s">
        <v>67</v>
      </c>
      <c r="C342" s="150" t="s">
        <v>64</v>
      </c>
      <c r="D342" s="179" t="str">
        <f>'пр.4 вед.стр.'!E342</f>
        <v>7Р 0 02 73С20</v>
      </c>
      <c r="E342" s="179"/>
      <c r="F342" s="151">
        <f>F343</f>
        <v>40.7</v>
      </c>
      <c r="G342" s="151">
        <f>G343</f>
        <v>0</v>
      </c>
      <c r="H342" s="21">
        <f t="shared" si="31"/>
        <v>40.7</v>
      </c>
      <c r="I342" s="21">
        <f t="shared" si="32"/>
        <v>0</v>
      </c>
    </row>
    <row r="343" spans="1:9" s="30" customFormat="1" ht="26.25">
      <c r="A343" s="258" t="str">
        <f>'пр.4 вед.стр.'!A343</f>
        <v>Предоставление субсидий бюджетным, автономным учреждениям и иным некоммерческим организациям</v>
      </c>
      <c r="B343" s="150" t="s">
        <v>67</v>
      </c>
      <c r="C343" s="150" t="s">
        <v>64</v>
      </c>
      <c r="D343" s="179" t="str">
        <f>'пр.4 вед.стр.'!E343</f>
        <v>7Р 0 02 73С20</v>
      </c>
      <c r="E343" s="179" t="str">
        <f>'пр.4 вед.стр.'!F343</f>
        <v>600</v>
      </c>
      <c r="F343" s="151">
        <f>F344</f>
        <v>40.7</v>
      </c>
      <c r="G343" s="151">
        <f>G344</f>
        <v>0</v>
      </c>
      <c r="H343" s="21">
        <f t="shared" si="31"/>
        <v>40.7</v>
      </c>
      <c r="I343" s="21">
        <f t="shared" si="32"/>
        <v>0</v>
      </c>
    </row>
    <row r="344" spans="1:9" s="30" customFormat="1" ht="12.75">
      <c r="A344" s="258" t="str">
        <f>'пр.4 вед.стр.'!A344</f>
        <v>Субсидии бюджетным учреждениям</v>
      </c>
      <c r="B344" s="150" t="s">
        <v>67</v>
      </c>
      <c r="C344" s="150" t="s">
        <v>64</v>
      </c>
      <c r="D344" s="179" t="str">
        <f>'пр.4 вед.стр.'!E344</f>
        <v>7Р 0 02 73С20</v>
      </c>
      <c r="E344" s="179" t="str">
        <f>'пр.4 вед.стр.'!F344</f>
        <v>610</v>
      </c>
      <c r="F344" s="151">
        <f>'пр.4 вед.стр.'!G344</f>
        <v>40.7</v>
      </c>
      <c r="G344" s="151">
        <f>'пр.4 вед.стр.'!H344</f>
        <v>0</v>
      </c>
      <c r="H344" s="21">
        <f t="shared" si="31"/>
        <v>40.7</v>
      </c>
      <c r="I344" s="21">
        <f t="shared" si="32"/>
        <v>0</v>
      </c>
    </row>
    <row r="345" spans="1:9" s="30" customFormat="1" ht="39">
      <c r="A345" s="313" t="s">
        <v>651</v>
      </c>
      <c r="B345" s="152" t="s">
        <v>67</v>
      </c>
      <c r="C345" s="152" t="s">
        <v>64</v>
      </c>
      <c r="D345" s="188" t="str">
        <f>'[2]пр.7 вед.стр.'!E449</f>
        <v>7Р 0 02 S3С20</v>
      </c>
      <c r="E345" s="188"/>
      <c r="F345" s="167">
        <f>F346</f>
        <v>10</v>
      </c>
      <c r="G345" s="167">
        <f>G346</f>
        <v>0</v>
      </c>
      <c r="H345" s="21">
        <f t="shared" si="31"/>
        <v>10</v>
      </c>
      <c r="I345" s="21">
        <f t="shared" si="32"/>
        <v>0</v>
      </c>
    </row>
    <row r="346" spans="1:9" s="30" customFormat="1" ht="26.25">
      <c r="A346" s="318" t="str">
        <f>'[2]пр.7 вед.стр.'!A450</f>
        <v>Предоставление субсидий бюджетным, автономным учреждениям и иным некоммерческим организациям</v>
      </c>
      <c r="B346" s="152" t="s">
        <v>67</v>
      </c>
      <c r="C346" s="152" t="s">
        <v>64</v>
      </c>
      <c r="D346" s="188" t="str">
        <f>'[2]пр.7 вед.стр.'!E450</f>
        <v>7Р 0 02 S3С20</v>
      </c>
      <c r="E346" s="188" t="str">
        <f>'[2]пр.7 вед.стр.'!F450</f>
        <v>600</v>
      </c>
      <c r="F346" s="167">
        <f>F347</f>
        <v>10</v>
      </c>
      <c r="G346" s="167">
        <f>G347</f>
        <v>0</v>
      </c>
      <c r="H346" s="21">
        <f t="shared" si="31"/>
        <v>10</v>
      </c>
      <c r="I346" s="21">
        <f t="shared" si="32"/>
        <v>0</v>
      </c>
    </row>
    <row r="347" spans="1:9" s="30" customFormat="1" ht="12.75">
      <c r="A347" s="318" t="str">
        <f>'[2]пр.7 вед.стр.'!A451</f>
        <v>Субсидии бюджетным учреждениям</v>
      </c>
      <c r="B347" s="152" t="s">
        <v>67</v>
      </c>
      <c r="C347" s="152" t="s">
        <v>64</v>
      </c>
      <c r="D347" s="188" t="str">
        <f>'[2]пр.7 вед.стр.'!E451</f>
        <v>7Р 0 02 S3С20</v>
      </c>
      <c r="E347" s="188" t="str">
        <f>'[2]пр.7 вед.стр.'!F451</f>
        <v>610</v>
      </c>
      <c r="F347" s="167">
        <f>'пр.4 вед.стр.'!G347</f>
        <v>10</v>
      </c>
      <c r="G347" s="167">
        <f>'пр.4 вед.стр.'!H347</f>
        <v>0</v>
      </c>
      <c r="H347" s="21">
        <f t="shared" si="31"/>
        <v>10</v>
      </c>
      <c r="I347" s="21">
        <f t="shared" si="32"/>
        <v>0</v>
      </c>
    </row>
    <row r="348" spans="1:9" s="30" customFormat="1" ht="26.25">
      <c r="A348" s="149" t="str">
        <f>'пр.4 вед.стр.'!A348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48" s="150" t="s">
        <v>67</v>
      </c>
      <c r="C348" s="150" t="s">
        <v>64</v>
      </c>
      <c r="D348" s="179" t="str">
        <f>'пр.4 вед.стр.'!E348</f>
        <v>7Р 0 02 74060</v>
      </c>
      <c r="E348" s="179"/>
      <c r="F348" s="151">
        <f>F349</f>
        <v>297.1</v>
      </c>
      <c r="G348" s="151">
        <f>G349</f>
        <v>74.1</v>
      </c>
      <c r="H348" s="21">
        <f t="shared" si="31"/>
        <v>223.00000000000003</v>
      </c>
      <c r="I348" s="21">
        <f t="shared" si="32"/>
        <v>24.941097273645234</v>
      </c>
    </row>
    <row r="349" spans="1:9" s="30" customFormat="1" ht="26.25">
      <c r="A349" s="149" t="str">
        <f>'пр.4 вед.стр.'!A349</f>
        <v>Предоставление субсидий бюджетным, автономным учреждениям и иным некоммерческим организациям</v>
      </c>
      <c r="B349" s="150" t="s">
        <v>67</v>
      </c>
      <c r="C349" s="150" t="s">
        <v>64</v>
      </c>
      <c r="D349" s="179" t="str">
        <f>'пр.4 вед.стр.'!E349</f>
        <v>7Р 0 02 74060</v>
      </c>
      <c r="E349" s="179" t="str">
        <f>'пр.4 вед.стр.'!F349</f>
        <v>600</v>
      </c>
      <c r="F349" s="151">
        <f>F350</f>
        <v>297.1</v>
      </c>
      <c r="G349" s="151">
        <f>G350</f>
        <v>74.1</v>
      </c>
      <c r="H349" s="21">
        <f t="shared" si="31"/>
        <v>223.00000000000003</v>
      </c>
      <c r="I349" s="21">
        <f t="shared" si="32"/>
        <v>24.941097273645234</v>
      </c>
    </row>
    <row r="350" spans="1:9" s="30" customFormat="1" ht="12.75">
      <c r="A350" s="149" t="str">
        <f>'пр.4 вед.стр.'!A350</f>
        <v>Субсидии бюджетным учреждениям</v>
      </c>
      <c r="B350" s="150" t="s">
        <v>67</v>
      </c>
      <c r="C350" s="150" t="s">
        <v>64</v>
      </c>
      <c r="D350" s="179" t="str">
        <f>'пр.4 вед.стр.'!E350</f>
        <v>7Р 0 02 74060</v>
      </c>
      <c r="E350" s="179" t="str">
        <f>'пр.4 вед.стр.'!F350</f>
        <v>610</v>
      </c>
      <c r="F350" s="151">
        <f>'пр.4 вед.стр.'!G350</f>
        <v>297.1</v>
      </c>
      <c r="G350" s="151">
        <f>'пр.4 вед.стр.'!H350</f>
        <v>74.1</v>
      </c>
      <c r="H350" s="21">
        <f t="shared" si="31"/>
        <v>223.00000000000003</v>
      </c>
      <c r="I350" s="21">
        <f t="shared" si="32"/>
        <v>24.941097273645234</v>
      </c>
    </row>
    <row r="351" spans="1:9" s="30" customFormat="1" ht="39">
      <c r="A351" s="149" t="str">
        <f>'пр.4 вед.стр.'!A351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51" s="150" t="s">
        <v>67</v>
      </c>
      <c r="C351" s="150" t="s">
        <v>64</v>
      </c>
      <c r="D351" s="179" t="str">
        <f>'пр.4 вед.стр.'!E351</f>
        <v>7Р 0 02 74070</v>
      </c>
      <c r="E351" s="179"/>
      <c r="F351" s="151">
        <f>F352</f>
        <v>1136.2</v>
      </c>
      <c r="G351" s="151">
        <f>G352</f>
        <v>173.6</v>
      </c>
      <c r="H351" s="21">
        <f t="shared" si="31"/>
        <v>962.6</v>
      </c>
      <c r="I351" s="21">
        <f t="shared" si="32"/>
        <v>15.279000176025345</v>
      </c>
    </row>
    <row r="352" spans="1:9" s="30" customFormat="1" ht="26.25">
      <c r="A352" s="149" t="str">
        <f>'пр.4 вед.стр.'!A352</f>
        <v>Предоставление субсидий бюджетным, автономным учреждениям и иным некоммерческим организациям</v>
      </c>
      <c r="B352" s="150" t="s">
        <v>67</v>
      </c>
      <c r="C352" s="150" t="s">
        <v>64</v>
      </c>
      <c r="D352" s="179" t="str">
        <f>'пр.4 вед.стр.'!E352</f>
        <v>7Р 0 02 74070</v>
      </c>
      <c r="E352" s="179" t="str">
        <f>'пр.4 вед.стр.'!F352</f>
        <v>600</v>
      </c>
      <c r="F352" s="151">
        <f>F353</f>
        <v>1136.2</v>
      </c>
      <c r="G352" s="151">
        <f>G353</f>
        <v>173.6</v>
      </c>
      <c r="H352" s="21">
        <f t="shared" si="31"/>
        <v>962.6</v>
      </c>
      <c r="I352" s="21">
        <f t="shared" si="32"/>
        <v>15.279000176025345</v>
      </c>
    </row>
    <row r="353" spans="1:9" s="30" customFormat="1" ht="12.75">
      <c r="A353" s="149" t="str">
        <f>'пр.4 вед.стр.'!A353</f>
        <v>Субсидии бюджетным учреждениям</v>
      </c>
      <c r="B353" s="150" t="s">
        <v>67</v>
      </c>
      <c r="C353" s="150" t="s">
        <v>64</v>
      </c>
      <c r="D353" s="179" t="str">
        <f>'пр.4 вед.стр.'!E353</f>
        <v>7Р 0 02 74070</v>
      </c>
      <c r="E353" s="179" t="str">
        <f>'пр.4 вед.стр.'!F353</f>
        <v>610</v>
      </c>
      <c r="F353" s="151">
        <f>'пр.4 вед.стр.'!G353</f>
        <v>1136.2</v>
      </c>
      <c r="G353" s="151">
        <f>'пр.4 вед.стр.'!H353</f>
        <v>173.6</v>
      </c>
      <c r="H353" s="21">
        <f t="shared" si="31"/>
        <v>962.6</v>
      </c>
      <c r="I353" s="21">
        <f t="shared" si="32"/>
        <v>15.279000176025345</v>
      </c>
    </row>
    <row r="354" spans="1:9" s="30" customFormat="1" ht="39">
      <c r="A354" s="149" t="str">
        <f>'пр.4 вед.стр.'!A354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54" s="150" t="s">
        <v>67</v>
      </c>
      <c r="C354" s="150" t="s">
        <v>64</v>
      </c>
      <c r="D354" s="179" t="str">
        <f>'пр.4 вед.стр.'!E354</f>
        <v>7Р 0 02 74120</v>
      </c>
      <c r="E354" s="179"/>
      <c r="F354" s="151">
        <f>F355</f>
        <v>65545.3</v>
      </c>
      <c r="G354" s="151">
        <f>G355</f>
        <v>10998</v>
      </c>
      <c r="H354" s="21">
        <f t="shared" si="31"/>
        <v>54547.3</v>
      </c>
      <c r="I354" s="21">
        <f t="shared" si="32"/>
        <v>16.779235124410143</v>
      </c>
    </row>
    <row r="355" spans="1:9" s="30" customFormat="1" ht="26.25">
      <c r="A355" s="149" t="str">
        <f>'пр.4 вед.стр.'!A355</f>
        <v>Предоставление субсидий бюджетным, автономным учреждениям и иным некоммерческим организациям</v>
      </c>
      <c r="B355" s="150" t="s">
        <v>67</v>
      </c>
      <c r="C355" s="150" t="s">
        <v>64</v>
      </c>
      <c r="D355" s="179" t="str">
        <f>'пр.4 вед.стр.'!E355</f>
        <v>7Р 0 02 74120</v>
      </c>
      <c r="E355" s="179" t="str">
        <f>'пр.4 вед.стр.'!F355</f>
        <v>600</v>
      </c>
      <c r="F355" s="151">
        <f>F356</f>
        <v>65545.3</v>
      </c>
      <c r="G355" s="151">
        <f>G356</f>
        <v>10998</v>
      </c>
      <c r="H355" s="21">
        <f t="shared" si="31"/>
        <v>54547.3</v>
      </c>
      <c r="I355" s="21">
        <f t="shared" si="32"/>
        <v>16.779235124410143</v>
      </c>
    </row>
    <row r="356" spans="1:9" s="30" customFormat="1" ht="12.75">
      <c r="A356" s="149" t="str">
        <f>'пр.4 вед.стр.'!A356</f>
        <v>Субсидии бюджетным учреждениям</v>
      </c>
      <c r="B356" s="150" t="s">
        <v>67</v>
      </c>
      <c r="C356" s="150" t="s">
        <v>64</v>
      </c>
      <c r="D356" s="179" t="str">
        <f>'пр.4 вед.стр.'!E356</f>
        <v>7Р 0 02 74120</v>
      </c>
      <c r="E356" s="179" t="str">
        <f>'пр.4 вед.стр.'!F356</f>
        <v>610</v>
      </c>
      <c r="F356" s="151">
        <f>'пр.4 вед.стр.'!G356</f>
        <v>65545.3</v>
      </c>
      <c r="G356" s="151">
        <f>'пр.4 вед.стр.'!H356</f>
        <v>10998</v>
      </c>
      <c r="H356" s="21">
        <f t="shared" si="31"/>
        <v>54547.3</v>
      </c>
      <c r="I356" s="21">
        <f t="shared" si="32"/>
        <v>16.779235124410143</v>
      </c>
    </row>
    <row r="357" spans="1:9" s="30" customFormat="1" ht="39">
      <c r="A357" s="149" t="str">
        <f>'пр.4 вед.стр.'!A357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57" s="150" t="s">
        <v>67</v>
      </c>
      <c r="C357" s="150" t="s">
        <v>64</v>
      </c>
      <c r="D357" s="179" t="str">
        <f>'пр.4 вед.стр.'!E357</f>
        <v>7Р 0 02 75010</v>
      </c>
      <c r="E357" s="179"/>
      <c r="F357" s="151">
        <f>F358</f>
        <v>1771.5</v>
      </c>
      <c r="G357" s="151">
        <f>G358</f>
        <v>823.5</v>
      </c>
      <c r="H357" s="21">
        <f t="shared" si="31"/>
        <v>948</v>
      </c>
      <c r="I357" s="21">
        <f t="shared" si="32"/>
        <v>46.48602878916173</v>
      </c>
    </row>
    <row r="358" spans="1:9" s="30" customFormat="1" ht="26.25">
      <c r="A358" s="149" t="str">
        <f>'пр.4 вед.стр.'!A358</f>
        <v>Предоставление субсидий бюджетным, автономным учреждениям и иным некоммерческим организациям</v>
      </c>
      <c r="B358" s="150" t="s">
        <v>67</v>
      </c>
      <c r="C358" s="150" t="s">
        <v>64</v>
      </c>
      <c r="D358" s="179" t="str">
        <f>'пр.4 вед.стр.'!E358</f>
        <v>7Р 0 02 75010</v>
      </c>
      <c r="E358" s="179" t="str">
        <f>'пр.4 вед.стр.'!F358</f>
        <v>600</v>
      </c>
      <c r="F358" s="151">
        <f>F359</f>
        <v>1771.5</v>
      </c>
      <c r="G358" s="151">
        <f>G359</f>
        <v>823.5</v>
      </c>
      <c r="H358" s="21">
        <f t="shared" si="31"/>
        <v>948</v>
      </c>
      <c r="I358" s="21">
        <f t="shared" si="32"/>
        <v>46.48602878916173</v>
      </c>
    </row>
    <row r="359" spans="1:9" s="30" customFormat="1" ht="12.75">
      <c r="A359" s="149" t="str">
        <f>'пр.4 вед.стр.'!A359</f>
        <v>Субсидии бюджетным учреждениям</v>
      </c>
      <c r="B359" s="150" t="s">
        <v>67</v>
      </c>
      <c r="C359" s="150" t="s">
        <v>64</v>
      </c>
      <c r="D359" s="179" t="str">
        <f>'пр.4 вед.стр.'!E359</f>
        <v>7Р 0 02 75010</v>
      </c>
      <c r="E359" s="179" t="str">
        <f>'пр.4 вед.стр.'!F359</f>
        <v>610</v>
      </c>
      <c r="F359" s="151">
        <f>'пр.4 вед.стр.'!G359</f>
        <v>1771.5</v>
      </c>
      <c r="G359" s="151">
        <f>'пр.4 вед.стр.'!H359</f>
        <v>823.5</v>
      </c>
      <c r="H359" s="21">
        <f t="shared" si="31"/>
        <v>948</v>
      </c>
      <c r="I359" s="21">
        <f t="shared" si="32"/>
        <v>46.48602878916173</v>
      </c>
    </row>
    <row r="360" spans="1:9" s="350" customFormat="1" ht="26.25">
      <c r="A360" s="154" t="str">
        <f>'пр.4 вед.стр.'!A360</f>
        <v>Муниципальная  программа  "Здоровье обучающихся и воспитанников в Сусуманском городском округе  на 2018- 2020 годы"</v>
      </c>
      <c r="B360" s="155" t="s">
        <v>67</v>
      </c>
      <c r="C360" s="155" t="s">
        <v>64</v>
      </c>
      <c r="D360" s="190" t="str">
        <f>'пр.4 вед.стр.'!E360</f>
        <v>7Ю 0 00 00000 </v>
      </c>
      <c r="E360" s="173"/>
      <c r="F360" s="157">
        <f aca="true" t="shared" si="33" ref="F360:G363">F361</f>
        <v>126</v>
      </c>
      <c r="G360" s="157">
        <f t="shared" si="33"/>
        <v>0</v>
      </c>
      <c r="H360" s="157">
        <f t="shared" si="31"/>
        <v>126</v>
      </c>
      <c r="I360" s="157">
        <f t="shared" si="32"/>
        <v>0</v>
      </c>
    </row>
    <row r="361" spans="1:9" s="30" customFormat="1" ht="26.25">
      <c r="A361" s="28" t="str">
        <f>'пр.4 вед.стр.'!A361</f>
        <v>Основное мероприятие "Совершенствование системы укрепления здоровья учащихся и воспитанников образовательных учреждений"</v>
      </c>
      <c r="B361" s="20" t="s">
        <v>67</v>
      </c>
      <c r="C361" s="20" t="s">
        <v>64</v>
      </c>
      <c r="D361" s="192" t="str">
        <f>'пр.4 вед.стр.'!E361</f>
        <v>7Ю 0 01 00000 </v>
      </c>
      <c r="E361" s="174"/>
      <c r="F361" s="21">
        <f t="shared" si="33"/>
        <v>126</v>
      </c>
      <c r="G361" s="21">
        <f t="shared" si="33"/>
        <v>0</v>
      </c>
      <c r="H361" s="21">
        <f t="shared" si="31"/>
        <v>126</v>
      </c>
      <c r="I361" s="21">
        <f t="shared" si="32"/>
        <v>0</v>
      </c>
    </row>
    <row r="362" spans="1:9" s="30" customFormat="1" ht="12.75">
      <c r="A362" s="28" t="str">
        <f>'пр.4 вед.стр.'!A362</f>
        <v>Укрепление материально- технической базы медицинских кабинетов</v>
      </c>
      <c r="B362" s="20" t="s">
        <v>67</v>
      </c>
      <c r="C362" s="20" t="s">
        <v>64</v>
      </c>
      <c r="D362" s="192" t="str">
        <f>'пр.4 вед.стр.'!E362</f>
        <v>7Ю 0 01 92520 </v>
      </c>
      <c r="E362" s="174"/>
      <c r="F362" s="21">
        <f t="shared" si="33"/>
        <v>126</v>
      </c>
      <c r="G362" s="21">
        <f t="shared" si="33"/>
        <v>0</v>
      </c>
      <c r="H362" s="21">
        <f t="shared" si="31"/>
        <v>126</v>
      </c>
      <c r="I362" s="21">
        <f t="shared" si="32"/>
        <v>0</v>
      </c>
    </row>
    <row r="363" spans="1:9" s="30" customFormat="1" ht="26.25">
      <c r="A363" s="28" t="str">
        <f>'пр.4 вед.стр.'!A363</f>
        <v>Предоставление субсидий бюджетным, автономным учреждениям и иным некоммерческим организациям</v>
      </c>
      <c r="B363" s="20" t="s">
        <v>67</v>
      </c>
      <c r="C363" s="20" t="s">
        <v>64</v>
      </c>
      <c r="D363" s="192" t="str">
        <f>'пр.4 вед.стр.'!E363</f>
        <v>7Ю 0 01 92520 </v>
      </c>
      <c r="E363" s="174" t="str">
        <f>'пр.4 вед.стр.'!F363</f>
        <v>600</v>
      </c>
      <c r="F363" s="21">
        <f t="shared" si="33"/>
        <v>126</v>
      </c>
      <c r="G363" s="21">
        <f t="shared" si="33"/>
        <v>0</v>
      </c>
      <c r="H363" s="21">
        <f t="shared" si="31"/>
        <v>126</v>
      </c>
      <c r="I363" s="21">
        <f t="shared" si="32"/>
        <v>0</v>
      </c>
    </row>
    <row r="364" spans="1:9" s="30" customFormat="1" ht="12.75">
      <c r="A364" s="28" t="str">
        <f>'пр.4 вед.стр.'!A364</f>
        <v>Субсидии бюджетным учреждениям</v>
      </c>
      <c r="B364" s="20" t="s">
        <v>67</v>
      </c>
      <c r="C364" s="20" t="s">
        <v>64</v>
      </c>
      <c r="D364" s="192" t="str">
        <f>'пр.4 вед.стр.'!E364</f>
        <v>7Ю 0 01 92520 </v>
      </c>
      <c r="E364" s="174" t="str">
        <f>'пр.4 вед.стр.'!F364</f>
        <v>610</v>
      </c>
      <c r="F364" s="21">
        <f>'пр.4 вед.стр.'!G364</f>
        <v>126</v>
      </c>
      <c r="G364" s="21">
        <f>'пр.4 вед.стр.'!H364</f>
        <v>0</v>
      </c>
      <c r="H364" s="21">
        <f t="shared" si="31"/>
        <v>126</v>
      </c>
      <c r="I364" s="21">
        <f t="shared" si="32"/>
        <v>0</v>
      </c>
    </row>
    <row r="365" spans="1:9" s="30" customFormat="1" ht="12.75">
      <c r="A365" s="16" t="s">
        <v>57</v>
      </c>
      <c r="B365" s="20" t="s">
        <v>67</v>
      </c>
      <c r="C365" s="20" t="s">
        <v>64</v>
      </c>
      <c r="D365" s="174" t="s">
        <v>515</v>
      </c>
      <c r="E365" s="174"/>
      <c r="F365" s="21">
        <f>F366+F369+F372</f>
        <v>13391</v>
      </c>
      <c r="G365" s="21">
        <f>G366+G369+G372</f>
        <v>3724</v>
      </c>
      <c r="H365" s="21">
        <f t="shared" si="31"/>
        <v>9667</v>
      </c>
      <c r="I365" s="21">
        <f t="shared" si="32"/>
        <v>27.809722948248822</v>
      </c>
    </row>
    <row r="366" spans="1:9" s="30" customFormat="1" ht="12.75">
      <c r="A366" s="29" t="s">
        <v>189</v>
      </c>
      <c r="B366" s="65" t="s">
        <v>67</v>
      </c>
      <c r="C366" s="65" t="s">
        <v>64</v>
      </c>
      <c r="D366" s="185" t="s">
        <v>516</v>
      </c>
      <c r="E366" s="185"/>
      <c r="F366" s="64">
        <f>F367</f>
        <v>11821</v>
      </c>
      <c r="G366" s="64">
        <f>G367</f>
        <v>2827</v>
      </c>
      <c r="H366" s="21">
        <f t="shared" si="31"/>
        <v>8994</v>
      </c>
      <c r="I366" s="21">
        <f t="shared" si="32"/>
        <v>23.91506640724135</v>
      </c>
    </row>
    <row r="367" spans="1:9" s="30" customFormat="1" ht="26.25">
      <c r="A367" s="29" t="s">
        <v>95</v>
      </c>
      <c r="B367" s="65" t="s">
        <v>67</v>
      </c>
      <c r="C367" s="65" t="s">
        <v>64</v>
      </c>
      <c r="D367" s="185" t="s">
        <v>516</v>
      </c>
      <c r="E367" s="185" t="s">
        <v>96</v>
      </c>
      <c r="F367" s="64">
        <f>F368</f>
        <v>11821</v>
      </c>
      <c r="G367" s="64">
        <f>G368</f>
        <v>2827</v>
      </c>
      <c r="H367" s="21">
        <f t="shared" si="31"/>
        <v>8994</v>
      </c>
      <c r="I367" s="21">
        <f t="shared" si="32"/>
        <v>23.91506640724135</v>
      </c>
    </row>
    <row r="368" spans="1:9" s="30" customFormat="1" ht="12.75">
      <c r="A368" s="29" t="s">
        <v>99</v>
      </c>
      <c r="B368" s="65" t="s">
        <v>67</v>
      </c>
      <c r="C368" s="65" t="s">
        <v>64</v>
      </c>
      <c r="D368" s="185" t="s">
        <v>516</v>
      </c>
      <c r="E368" s="185" t="s">
        <v>100</v>
      </c>
      <c r="F368" s="64">
        <f>'пр.4 вед.стр.'!G368</f>
        <v>11821</v>
      </c>
      <c r="G368" s="64">
        <f>'пр.4 вед.стр.'!H368</f>
        <v>2827</v>
      </c>
      <c r="H368" s="21">
        <f t="shared" si="31"/>
        <v>8994</v>
      </c>
      <c r="I368" s="21">
        <f t="shared" si="32"/>
        <v>23.91506640724135</v>
      </c>
    </row>
    <row r="369" spans="1:9" s="30" customFormat="1" ht="39">
      <c r="A369" s="29" t="s">
        <v>210</v>
      </c>
      <c r="B369" s="65" t="s">
        <v>67</v>
      </c>
      <c r="C369" s="65" t="s">
        <v>64</v>
      </c>
      <c r="D369" s="185" t="s">
        <v>517</v>
      </c>
      <c r="E369" s="185"/>
      <c r="F369" s="64">
        <f>F370</f>
        <v>1000</v>
      </c>
      <c r="G369" s="64">
        <f>G370</f>
        <v>891</v>
      </c>
      <c r="H369" s="21">
        <f t="shared" si="31"/>
        <v>109</v>
      </c>
      <c r="I369" s="21">
        <f t="shared" si="32"/>
        <v>89.1</v>
      </c>
    </row>
    <row r="370" spans="1:9" s="30" customFormat="1" ht="26.25">
      <c r="A370" s="29" t="s">
        <v>95</v>
      </c>
      <c r="B370" s="65" t="s">
        <v>67</v>
      </c>
      <c r="C370" s="65" t="s">
        <v>64</v>
      </c>
      <c r="D370" s="185" t="s">
        <v>517</v>
      </c>
      <c r="E370" s="185" t="s">
        <v>96</v>
      </c>
      <c r="F370" s="64">
        <f>F371</f>
        <v>1000</v>
      </c>
      <c r="G370" s="64">
        <f>G371</f>
        <v>891</v>
      </c>
      <c r="H370" s="21">
        <f t="shared" si="31"/>
        <v>109</v>
      </c>
      <c r="I370" s="21">
        <f t="shared" si="32"/>
        <v>89.1</v>
      </c>
    </row>
    <row r="371" spans="1:9" s="30" customFormat="1" ht="12.75">
      <c r="A371" s="29" t="s">
        <v>99</v>
      </c>
      <c r="B371" s="65" t="s">
        <v>67</v>
      </c>
      <c r="C371" s="65" t="s">
        <v>64</v>
      </c>
      <c r="D371" s="185" t="s">
        <v>517</v>
      </c>
      <c r="E371" s="185" t="s">
        <v>100</v>
      </c>
      <c r="F371" s="64">
        <f>'пр.4 вед.стр.'!G371</f>
        <v>1000</v>
      </c>
      <c r="G371" s="64">
        <f>'пр.4 вед.стр.'!H371</f>
        <v>891</v>
      </c>
      <c r="H371" s="21">
        <f t="shared" si="31"/>
        <v>109</v>
      </c>
      <c r="I371" s="21">
        <f t="shared" si="32"/>
        <v>89.1</v>
      </c>
    </row>
    <row r="372" spans="1:9" s="30" customFormat="1" ht="12.75">
      <c r="A372" s="29" t="s">
        <v>179</v>
      </c>
      <c r="B372" s="65" t="s">
        <v>67</v>
      </c>
      <c r="C372" s="65" t="s">
        <v>64</v>
      </c>
      <c r="D372" s="185" t="s">
        <v>518</v>
      </c>
      <c r="E372" s="185"/>
      <c r="F372" s="64">
        <f>F373</f>
        <v>570</v>
      </c>
      <c r="G372" s="64">
        <f>G373</f>
        <v>6</v>
      </c>
      <c r="H372" s="21">
        <f t="shared" si="31"/>
        <v>564</v>
      </c>
      <c r="I372" s="21">
        <f t="shared" si="32"/>
        <v>1.0526315789473684</v>
      </c>
    </row>
    <row r="373" spans="1:9" ht="26.25">
      <c r="A373" s="29" t="s">
        <v>95</v>
      </c>
      <c r="B373" s="65" t="s">
        <v>67</v>
      </c>
      <c r="C373" s="65" t="s">
        <v>64</v>
      </c>
      <c r="D373" s="185" t="s">
        <v>518</v>
      </c>
      <c r="E373" s="185" t="s">
        <v>96</v>
      </c>
      <c r="F373" s="64">
        <f>F374</f>
        <v>570</v>
      </c>
      <c r="G373" s="64">
        <f>G374</f>
        <v>6</v>
      </c>
      <c r="H373" s="21">
        <f t="shared" si="31"/>
        <v>564</v>
      </c>
      <c r="I373" s="21">
        <f t="shared" si="32"/>
        <v>1.0526315789473684</v>
      </c>
    </row>
    <row r="374" spans="1:9" s="30" customFormat="1" ht="12.75">
      <c r="A374" s="29" t="s">
        <v>99</v>
      </c>
      <c r="B374" s="65" t="s">
        <v>67</v>
      </c>
      <c r="C374" s="65" t="s">
        <v>64</v>
      </c>
      <c r="D374" s="185" t="s">
        <v>518</v>
      </c>
      <c r="E374" s="185" t="s">
        <v>100</v>
      </c>
      <c r="F374" s="64">
        <f>'пр.4 вед.стр.'!G374</f>
        <v>570</v>
      </c>
      <c r="G374" s="64">
        <f>'пр.4 вед.стр.'!H374</f>
        <v>6</v>
      </c>
      <c r="H374" s="21">
        <f t="shared" si="31"/>
        <v>564</v>
      </c>
      <c r="I374" s="21">
        <f t="shared" si="32"/>
        <v>1.0526315789473684</v>
      </c>
    </row>
    <row r="375" spans="1:9" s="30" customFormat="1" ht="12.75">
      <c r="A375" s="15" t="s">
        <v>10</v>
      </c>
      <c r="B375" s="33" t="s">
        <v>67</v>
      </c>
      <c r="C375" s="33" t="s">
        <v>65</v>
      </c>
      <c r="D375" s="178"/>
      <c r="E375" s="178"/>
      <c r="F375" s="34">
        <f>F377+F385+F405+F444+F464</f>
        <v>178331.30000000002</v>
      </c>
      <c r="G375" s="34">
        <f>G377+G385+G405+G444+G464</f>
        <v>46809.299999999996</v>
      </c>
      <c r="H375" s="21">
        <f t="shared" si="31"/>
        <v>131522.00000000003</v>
      </c>
      <c r="I375" s="21">
        <f t="shared" si="32"/>
        <v>26.248504889494995</v>
      </c>
    </row>
    <row r="376" spans="1:9" s="30" customFormat="1" ht="12.75">
      <c r="A376" s="16" t="s">
        <v>487</v>
      </c>
      <c r="B376" s="20" t="s">
        <v>67</v>
      </c>
      <c r="C376" s="20" t="s">
        <v>65</v>
      </c>
      <c r="D376" s="192" t="s">
        <v>488</v>
      </c>
      <c r="E376" s="174"/>
      <c r="F376" s="21">
        <f>F377+F385+F405+F444</f>
        <v>141096.30000000002</v>
      </c>
      <c r="G376" s="21">
        <f>G377+G385+G405+G444</f>
        <v>34861.7</v>
      </c>
      <c r="H376" s="21">
        <f t="shared" si="31"/>
        <v>106234.60000000002</v>
      </c>
      <c r="I376" s="21">
        <f t="shared" si="32"/>
        <v>24.707735071720517</v>
      </c>
    </row>
    <row r="377" spans="1:9" s="350" customFormat="1" ht="26.25">
      <c r="A377" s="154" t="str">
        <f>'пр.4 вед.стр.'!A377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77" s="155" t="s">
        <v>67</v>
      </c>
      <c r="C377" s="159" t="s">
        <v>65</v>
      </c>
      <c r="D377" s="190" t="str">
        <f>'пр.4 вед.стр.'!E377</f>
        <v>7Б 0 00 00000 </v>
      </c>
      <c r="E377" s="173"/>
      <c r="F377" s="157">
        <f>F378</f>
        <v>1139.9</v>
      </c>
      <c r="G377" s="157">
        <f>G378</f>
        <v>225.4</v>
      </c>
      <c r="H377" s="157">
        <f t="shared" si="31"/>
        <v>914.5000000000001</v>
      </c>
      <c r="I377" s="157">
        <f t="shared" si="32"/>
        <v>19.7736643565225</v>
      </c>
    </row>
    <row r="378" spans="1:9" s="30" customFormat="1" ht="26.25">
      <c r="A378" s="28" t="str">
        <f>'пр.4 вед.стр.'!A378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78" s="20" t="s">
        <v>67</v>
      </c>
      <c r="C378" s="20" t="s">
        <v>65</v>
      </c>
      <c r="D378" s="192" t="str">
        <f>'пр.4 вед.стр.'!E378</f>
        <v>7Б 0 01 00000 </v>
      </c>
      <c r="E378" s="174"/>
      <c r="F378" s="21">
        <f>F379+F382</f>
        <v>1139.9</v>
      </c>
      <c r="G378" s="21">
        <f>G379+G382</f>
        <v>225.4</v>
      </c>
      <c r="H378" s="21">
        <f t="shared" si="31"/>
        <v>914.5000000000001</v>
      </c>
      <c r="I378" s="21">
        <f t="shared" si="32"/>
        <v>19.7736643565225</v>
      </c>
    </row>
    <row r="379" spans="1:9" s="30" customFormat="1" ht="12.75">
      <c r="A379" s="28" t="str">
        <f>'пр.4 вед.стр.'!A379</f>
        <v>Обслуживание систем видеонаблюдения, охранной сигнализации</v>
      </c>
      <c r="B379" s="20" t="s">
        <v>67</v>
      </c>
      <c r="C379" s="20" t="s">
        <v>65</v>
      </c>
      <c r="D379" s="192" t="str">
        <f>'пр.4 вед.стр.'!E379</f>
        <v>7Б 0 01 91600 </v>
      </c>
      <c r="E379" s="174"/>
      <c r="F379" s="21">
        <f>F380</f>
        <v>639.9</v>
      </c>
      <c r="G379" s="21">
        <f>G380</f>
        <v>225.4</v>
      </c>
      <c r="H379" s="21">
        <f t="shared" si="31"/>
        <v>414.5</v>
      </c>
      <c r="I379" s="21">
        <f t="shared" si="32"/>
        <v>35.22425378965464</v>
      </c>
    </row>
    <row r="380" spans="1:9" s="30" customFormat="1" ht="26.25">
      <c r="A380" s="28" t="str">
        <f>'пр.4 вед.стр.'!A380</f>
        <v>Предоставление субсидий бюджетным, автономным учреждениям и иным некоммерческим организациям</v>
      </c>
      <c r="B380" s="20" t="s">
        <v>67</v>
      </c>
      <c r="C380" s="20" t="s">
        <v>65</v>
      </c>
      <c r="D380" s="192" t="str">
        <f>'пр.4 вед.стр.'!E380</f>
        <v>7Б 0 01 91600 </v>
      </c>
      <c r="E380" s="174" t="str">
        <f>'пр.4 вед.стр.'!F380</f>
        <v>600</v>
      </c>
      <c r="F380" s="21">
        <f>F381</f>
        <v>639.9</v>
      </c>
      <c r="G380" s="21">
        <f>G381</f>
        <v>225.4</v>
      </c>
      <c r="H380" s="21">
        <f t="shared" si="31"/>
        <v>414.5</v>
      </c>
      <c r="I380" s="21">
        <f t="shared" si="32"/>
        <v>35.22425378965464</v>
      </c>
    </row>
    <row r="381" spans="1:9" s="30" customFormat="1" ht="12.75">
      <c r="A381" s="28" t="str">
        <f>'пр.4 вед.стр.'!A381</f>
        <v>Субсидии бюджетным учреждениям</v>
      </c>
      <c r="B381" s="20" t="s">
        <v>67</v>
      </c>
      <c r="C381" s="20" t="s">
        <v>65</v>
      </c>
      <c r="D381" s="192" t="str">
        <f>'пр.4 вед.стр.'!E381</f>
        <v>7Б 0 01 91600 </v>
      </c>
      <c r="E381" s="174" t="str">
        <f>'пр.4 вед.стр.'!F381</f>
        <v>610</v>
      </c>
      <c r="F381" s="21">
        <f>'пр.4 вед.стр.'!G381</f>
        <v>639.9</v>
      </c>
      <c r="G381" s="21">
        <f>'пр.4 вед.стр.'!H381</f>
        <v>225.4</v>
      </c>
      <c r="H381" s="21">
        <f t="shared" si="31"/>
        <v>414.5</v>
      </c>
      <c r="I381" s="21">
        <f t="shared" si="32"/>
        <v>35.22425378965464</v>
      </c>
    </row>
    <row r="382" spans="1:9" s="332" customFormat="1" ht="12.75">
      <c r="A382" s="334" t="str">
        <f>'пр.4 вед.стр.'!A382</f>
        <v>Установка пропускных систем</v>
      </c>
      <c r="B382" s="152" t="s">
        <v>67</v>
      </c>
      <c r="C382" s="152" t="s">
        <v>65</v>
      </c>
      <c r="D382" s="195" t="str">
        <f>'пр.4 вед.стр.'!E382</f>
        <v>7Б 0 01 93300</v>
      </c>
      <c r="E382" s="188"/>
      <c r="F382" s="167">
        <f>F383</f>
        <v>500</v>
      </c>
      <c r="G382" s="167">
        <f>G383</f>
        <v>0</v>
      </c>
      <c r="H382" s="21">
        <f t="shared" si="31"/>
        <v>500</v>
      </c>
      <c r="I382" s="21">
        <f t="shared" si="32"/>
        <v>0</v>
      </c>
    </row>
    <row r="383" spans="1:9" s="30" customFormat="1" ht="26.25">
      <c r="A383" s="28" t="str">
        <f>'пр.4 вед.стр.'!A383</f>
        <v>Предоставление субсидий бюджетным, автономным учреждениям и иным некоммерческим организациям</v>
      </c>
      <c r="B383" s="20" t="s">
        <v>67</v>
      </c>
      <c r="C383" s="20" t="s">
        <v>65</v>
      </c>
      <c r="D383" s="192" t="str">
        <f>'пр.4 вед.стр.'!E383</f>
        <v>7Б 0 01 93300</v>
      </c>
      <c r="E383" s="174" t="str">
        <f>'пр.4 вед.стр.'!F383</f>
        <v>600</v>
      </c>
      <c r="F383" s="21">
        <f>F384</f>
        <v>500</v>
      </c>
      <c r="G383" s="21">
        <f>G384</f>
        <v>0</v>
      </c>
      <c r="H383" s="21">
        <f t="shared" si="31"/>
        <v>500</v>
      </c>
      <c r="I383" s="21">
        <f t="shared" si="32"/>
        <v>0</v>
      </c>
    </row>
    <row r="384" spans="1:9" s="30" customFormat="1" ht="12.75">
      <c r="A384" s="28" t="str">
        <f>'пр.4 вед.стр.'!A384</f>
        <v>Субсидии бюджетным учреждениям</v>
      </c>
      <c r="B384" s="20" t="s">
        <v>67</v>
      </c>
      <c r="C384" s="20" t="s">
        <v>65</v>
      </c>
      <c r="D384" s="192" t="str">
        <f>'пр.4 вед.стр.'!E384</f>
        <v>7Б 0 01 93300</v>
      </c>
      <c r="E384" s="174" t="str">
        <f>'пр.4 вед.стр.'!F384</f>
        <v>610</v>
      </c>
      <c r="F384" s="21">
        <f>'пр.4 вед.стр.'!G384</f>
        <v>500</v>
      </c>
      <c r="G384" s="21">
        <f>'пр.4 вед.стр.'!H384</f>
        <v>0</v>
      </c>
      <c r="H384" s="21">
        <f t="shared" si="31"/>
        <v>500</v>
      </c>
      <c r="I384" s="21">
        <f t="shared" si="32"/>
        <v>0</v>
      </c>
    </row>
    <row r="385" spans="1:9" s="350" customFormat="1" ht="26.25">
      <c r="A385" s="154" t="str">
        <f>'пр.4 вед.стр.'!A385</f>
        <v>Муниципальная программа  "Пожарная безопасность в Сусуманском городском округе на 2018- 2020 годы"</v>
      </c>
      <c r="B385" s="155" t="s">
        <v>67</v>
      </c>
      <c r="C385" s="155" t="s">
        <v>65</v>
      </c>
      <c r="D385" s="190" t="str">
        <f>'пр.4 вед.стр.'!E385</f>
        <v>7П 0 00 00000 </v>
      </c>
      <c r="E385" s="173"/>
      <c r="F385" s="157">
        <f>F386</f>
        <v>1486</v>
      </c>
      <c r="G385" s="157">
        <f>G386</f>
        <v>273.6</v>
      </c>
      <c r="H385" s="157">
        <f t="shared" si="31"/>
        <v>1212.4</v>
      </c>
      <c r="I385" s="157">
        <f t="shared" si="32"/>
        <v>18.41184387617766</v>
      </c>
    </row>
    <row r="386" spans="1:9" s="30" customFormat="1" ht="26.25">
      <c r="A386" s="28" t="str">
        <f>'пр.4 вед.стр.'!A386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86" s="20" t="s">
        <v>67</v>
      </c>
      <c r="C386" s="20" t="s">
        <v>65</v>
      </c>
      <c r="D386" s="192" t="str">
        <f>'пр.4 вед.стр.'!E386</f>
        <v>7П 0 01 00000 </v>
      </c>
      <c r="E386" s="174"/>
      <c r="F386" s="21">
        <f>F387+F390+F393+F396+F399+F402</f>
        <v>1486</v>
      </c>
      <c r="G386" s="21">
        <f>G387+G390+G393+G396+G399+G402</f>
        <v>273.6</v>
      </c>
      <c r="H386" s="21">
        <f t="shared" si="31"/>
        <v>1212.4</v>
      </c>
      <c r="I386" s="21">
        <f t="shared" si="32"/>
        <v>18.41184387617766</v>
      </c>
    </row>
    <row r="387" spans="1:9" s="30" customFormat="1" ht="26.25">
      <c r="A387" s="28" t="str">
        <f>'пр.4 вед.стр.'!A387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87" s="20" t="s">
        <v>67</v>
      </c>
      <c r="C387" s="20" t="s">
        <v>65</v>
      </c>
      <c r="D387" s="192" t="str">
        <f>'пр.4 вед.стр.'!E387</f>
        <v>7П 0 01 94100 </v>
      </c>
      <c r="E387" s="174"/>
      <c r="F387" s="21">
        <f>F388</f>
        <v>862.5</v>
      </c>
      <c r="G387" s="21">
        <f>G388</f>
        <v>215.8</v>
      </c>
      <c r="H387" s="21">
        <f t="shared" si="31"/>
        <v>646.7</v>
      </c>
      <c r="I387" s="21">
        <f t="shared" si="32"/>
        <v>25.020289855072463</v>
      </c>
    </row>
    <row r="388" spans="1:9" s="30" customFormat="1" ht="26.25">
      <c r="A388" s="28" t="str">
        <f>'пр.4 вед.стр.'!A388</f>
        <v>Предоставление субсидий бюджетным, автономным учреждениям и иным некоммерческим организациям</v>
      </c>
      <c r="B388" s="20" t="s">
        <v>67</v>
      </c>
      <c r="C388" s="20" t="s">
        <v>65</v>
      </c>
      <c r="D388" s="192" t="str">
        <f>'пр.4 вед.стр.'!E388</f>
        <v>7П 0 01 94100 </v>
      </c>
      <c r="E388" s="174" t="str">
        <f>'пр.4 вед.стр.'!F388</f>
        <v>600</v>
      </c>
      <c r="F388" s="21">
        <f>F389</f>
        <v>862.5</v>
      </c>
      <c r="G388" s="21">
        <f>G389</f>
        <v>215.8</v>
      </c>
      <c r="H388" s="21">
        <f t="shared" si="31"/>
        <v>646.7</v>
      </c>
      <c r="I388" s="21">
        <f t="shared" si="32"/>
        <v>25.020289855072463</v>
      </c>
    </row>
    <row r="389" spans="1:9" s="30" customFormat="1" ht="12.75">
      <c r="A389" s="28" t="str">
        <f>'пр.4 вед.стр.'!A389</f>
        <v>Субсидии бюджетным учреждениям</v>
      </c>
      <c r="B389" s="20" t="s">
        <v>67</v>
      </c>
      <c r="C389" s="20" t="s">
        <v>65</v>
      </c>
      <c r="D389" s="192" t="str">
        <f>'пр.4 вед.стр.'!E389</f>
        <v>7П 0 01 94100 </v>
      </c>
      <c r="E389" s="174" t="str">
        <f>'пр.4 вед.стр.'!F389</f>
        <v>610</v>
      </c>
      <c r="F389" s="21">
        <f>'пр.4 вед.стр.'!G389</f>
        <v>862.5</v>
      </c>
      <c r="G389" s="21">
        <f>'пр.4 вед.стр.'!H389</f>
        <v>215.8</v>
      </c>
      <c r="H389" s="21">
        <f t="shared" si="31"/>
        <v>646.7</v>
      </c>
      <c r="I389" s="21">
        <f t="shared" si="32"/>
        <v>25.020289855072463</v>
      </c>
    </row>
    <row r="390" spans="1:9" s="30" customFormat="1" ht="12.75">
      <c r="A390" s="28" t="str">
        <f>'пр.4 вед.стр.'!A390</f>
        <v>Обработка сгораемых конструкций огнезащитными составами</v>
      </c>
      <c r="B390" s="20" t="s">
        <v>67</v>
      </c>
      <c r="C390" s="20" t="s">
        <v>65</v>
      </c>
      <c r="D390" s="192" t="str">
        <f>'пр.4 вед.стр.'!E390</f>
        <v>7П 0 01 94200 </v>
      </c>
      <c r="E390" s="174"/>
      <c r="F390" s="21">
        <f>F391</f>
        <v>124.2</v>
      </c>
      <c r="G390" s="21">
        <f>G391</f>
        <v>0</v>
      </c>
      <c r="H390" s="21">
        <f t="shared" si="31"/>
        <v>124.2</v>
      </c>
      <c r="I390" s="21">
        <f t="shared" si="32"/>
        <v>0</v>
      </c>
    </row>
    <row r="391" spans="1:9" s="30" customFormat="1" ht="26.25">
      <c r="A391" s="28" t="str">
        <f>'пр.4 вед.стр.'!A391</f>
        <v>Предоставление субсидий бюджетным, автономным учреждениям и иным некоммерческим организациям</v>
      </c>
      <c r="B391" s="20" t="s">
        <v>67</v>
      </c>
      <c r="C391" s="20" t="s">
        <v>65</v>
      </c>
      <c r="D391" s="192" t="str">
        <f>'пр.4 вед.стр.'!E391</f>
        <v>7П 0 01 94200 </v>
      </c>
      <c r="E391" s="174" t="str">
        <f>'пр.4 вед.стр.'!F391</f>
        <v>600</v>
      </c>
      <c r="F391" s="21">
        <f>F392</f>
        <v>124.2</v>
      </c>
      <c r="G391" s="21">
        <f>G392</f>
        <v>0</v>
      </c>
      <c r="H391" s="21">
        <f t="shared" si="31"/>
        <v>124.2</v>
      </c>
      <c r="I391" s="21">
        <f t="shared" si="32"/>
        <v>0</v>
      </c>
    </row>
    <row r="392" spans="1:9" s="30" customFormat="1" ht="12.75">
      <c r="A392" s="28" t="str">
        <f>'пр.4 вед.стр.'!A392</f>
        <v>Субсидии бюджетным учреждениям</v>
      </c>
      <c r="B392" s="20" t="s">
        <v>67</v>
      </c>
      <c r="C392" s="20" t="s">
        <v>65</v>
      </c>
      <c r="D392" s="192" t="str">
        <f>'пр.4 вед.стр.'!E392</f>
        <v>7П 0 01 94200 </v>
      </c>
      <c r="E392" s="174" t="str">
        <f>'пр.4 вед.стр.'!F392</f>
        <v>610</v>
      </c>
      <c r="F392" s="21">
        <f>'пр.4 вед.стр.'!G392</f>
        <v>124.2</v>
      </c>
      <c r="G392" s="21">
        <f>'пр.4 вед.стр.'!H392</f>
        <v>0</v>
      </c>
      <c r="H392" s="21">
        <f t="shared" si="31"/>
        <v>124.2</v>
      </c>
      <c r="I392" s="21">
        <f t="shared" si="32"/>
        <v>0</v>
      </c>
    </row>
    <row r="393" spans="1:9" s="30" customFormat="1" ht="12.75">
      <c r="A393" s="28" t="str">
        <f>'пр.4 вед.стр.'!A393</f>
        <v>Проведение замеров сопротивления изоляции электросетей и электрооборудования</v>
      </c>
      <c r="B393" s="20" t="s">
        <v>67</v>
      </c>
      <c r="C393" s="20" t="s">
        <v>65</v>
      </c>
      <c r="D393" s="192" t="str">
        <f>'пр.4 вед.стр.'!E393</f>
        <v>7П 0 01 94400 </v>
      </c>
      <c r="E393" s="174"/>
      <c r="F393" s="21">
        <f>F394</f>
        <v>293.5</v>
      </c>
      <c r="G393" s="21">
        <f>G394</f>
        <v>0</v>
      </c>
      <c r="H393" s="21">
        <f t="shared" si="31"/>
        <v>293.5</v>
      </c>
      <c r="I393" s="21">
        <f t="shared" si="32"/>
        <v>0</v>
      </c>
    </row>
    <row r="394" spans="1:9" s="30" customFormat="1" ht="26.25">
      <c r="A394" s="28" t="str">
        <f>'пр.4 вед.стр.'!A394</f>
        <v>Предоставление субсидий бюджетным, автономным учреждениям и иным некоммерческим организациям</v>
      </c>
      <c r="B394" s="20" t="s">
        <v>67</v>
      </c>
      <c r="C394" s="20" t="s">
        <v>65</v>
      </c>
      <c r="D394" s="192" t="str">
        <f>'пр.4 вед.стр.'!E394</f>
        <v>7П 0 01 94400 </v>
      </c>
      <c r="E394" s="174" t="str">
        <f>'пр.4 вед.стр.'!F394</f>
        <v>600</v>
      </c>
      <c r="F394" s="21">
        <f>F395</f>
        <v>293.5</v>
      </c>
      <c r="G394" s="21">
        <f>G395</f>
        <v>0</v>
      </c>
      <c r="H394" s="21">
        <f t="shared" si="31"/>
        <v>293.5</v>
      </c>
      <c r="I394" s="21">
        <f t="shared" si="32"/>
        <v>0</v>
      </c>
    </row>
    <row r="395" spans="1:9" s="30" customFormat="1" ht="12.75">
      <c r="A395" s="28" t="str">
        <f>'пр.4 вед.стр.'!A395</f>
        <v>Субсидии бюджетным учреждениям</v>
      </c>
      <c r="B395" s="20" t="s">
        <v>67</v>
      </c>
      <c r="C395" s="20" t="s">
        <v>65</v>
      </c>
      <c r="D395" s="192" t="str">
        <f>'пр.4 вед.стр.'!E395</f>
        <v>7П 0 01 94400 </v>
      </c>
      <c r="E395" s="174" t="str">
        <f>'пр.4 вед.стр.'!F395</f>
        <v>610</v>
      </c>
      <c r="F395" s="21">
        <f>'пр.4 вед.стр.'!G395</f>
        <v>293.5</v>
      </c>
      <c r="G395" s="21">
        <f>'пр.4 вед.стр.'!H395</f>
        <v>0</v>
      </c>
      <c r="H395" s="21">
        <f t="shared" si="31"/>
        <v>293.5</v>
      </c>
      <c r="I395" s="21">
        <f t="shared" si="32"/>
        <v>0</v>
      </c>
    </row>
    <row r="396" spans="1:9" s="30" customFormat="1" ht="26.25">
      <c r="A396" s="28" t="str">
        <f>'пр.4 вед.стр.'!A396</f>
        <v>Проведение проверок исправности и ремонт систем противопожарного водоснабжения, приобретение и обслуживание гидрантов</v>
      </c>
      <c r="B396" s="20" t="s">
        <v>67</v>
      </c>
      <c r="C396" s="20" t="s">
        <v>65</v>
      </c>
      <c r="D396" s="192" t="str">
        <f>'пр.4 вед.стр.'!E396</f>
        <v>7П 0 01 94500 </v>
      </c>
      <c r="E396" s="174"/>
      <c r="F396" s="21">
        <f>F397</f>
        <v>57.8</v>
      </c>
      <c r="G396" s="21">
        <f>G397</f>
        <v>57.8</v>
      </c>
      <c r="H396" s="21">
        <f aca="true" t="shared" si="34" ref="H396:H459">F396-G396</f>
        <v>0</v>
      </c>
      <c r="I396" s="21">
        <f aca="true" t="shared" si="35" ref="I396:I459">G396/F396*100</f>
        <v>100</v>
      </c>
    </row>
    <row r="397" spans="1:9" s="30" customFormat="1" ht="26.25">
      <c r="A397" s="28" t="str">
        <f>'пр.4 вед.стр.'!A397</f>
        <v>Предоставление субсидий бюджетным, автономным учреждениям и иным некоммерческим организациям</v>
      </c>
      <c r="B397" s="20" t="s">
        <v>67</v>
      </c>
      <c r="C397" s="20" t="s">
        <v>65</v>
      </c>
      <c r="D397" s="192" t="str">
        <f>'пр.4 вед.стр.'!E397</f>
        <v>7П 0 01 94500 </v>
      </c>
      <c r="E397" s="174" t="str">
        <f>'пр.4 вед.стр.'!F397</f>
        <v>600</v>
      </c>
      <c r="F397" s="21">
        <f>F398</f>
        <v>57.8</v>
      </c>
      <c r="G397" s="21">
        <f>G398</f>
        <v>57.8</v>
      </c>
      <c r="H397" s="21">
        <f t="shared" si="34"/>
        <v>0</v>
      </c>
      <c r="I397" s="21">
        <f t="shared" si="35"/>
        <v>100</v>
      </c>
    </row>
    <row r="398" spans="1:9" s="30" customFormat="1" ht="12.75">
      <c r="A398" s="28" t="str">
        <f>'пр.4 вед.стр.'!A398</f>
        <v>Субсидии бюджетным учреждениям</v>
      </c>
      <c r="B398" s="20" t="s">
        <v>67</v>
      </c>
      <c r="C398" s="20" t="s">
        <v>65</v>
      </c>
      <c r="D398" s="192" t="str">
        <f>'пр.4 вед.стр.'!E398</f>
        <v>7П 0 01 94500 </v>
      </c>
      <c r="E398" s="174" t="str">
        <f>'пр.4 вед.стр.'!F398</f>
        <v>610</v>
      </c>
      <c r="F398" s="21">
        <f>'пр.4 вед.стр.'!G398</f>
        <v>57.8</v>
      </c>
      <c r="G398" s="21">
        <f>'пр.4 вед.стр.'!H398</f>
        <v>57.8</v>
      </c>
      <c r="H398" s="21">
        <f t="shared" si="34"/>
        <v>0</v>
      </c>
      <c r="I398" s="21">
        <f t="shared" si="35"/>
        <v>100</v>
      </c>
    </row>
    <row r="399" spans="1:9" s="30" customFormat="1" ht="12.75">
      <c r="A399" s="28" t="str">
        <f>'пр.4 вед.стр.'!A399</f>
        <v>Обучение сотрудников по пожарной безопасности</v>
      </c>
      <c r="B399" s="20" t="s">
        <v>67</v>
      </c>
      <c r="C399" s="20" t="s">
        <v>65</v>
      </c>
      <c r="D399" s="192" t="str">
        <f>'пр.4 вед.стр.'!E399</f>
        <v>7П 0 01 94510 </v>
      </c>
      <c r="E399" s="174"/>
      <c r="F399" s="21">
        <f>F400</f>
        <v>25</v>
      </c>
      <c r="G399" s="21">
        <f>G400</f>
        <v>0</v>
      </c>
      <c r="H399" s="21">
        <f t="shared" si="34"/>
        <v>25</v>
      </c>
      <c r="I399" s="21">
        <f t="shared" si="35"/>
        <v>0</v>
      </c>
    </row>
    <row r="400" spans="1:9" s="30" customFormat="1" ht="26.25">
      <c r="A400" s="28" t="str">
        <f>'пр.4 вед.стр.'!A400</f>
        <v>Предоставление субсидий бюджетным, автономным учреждениям и иным некоммерческим организациям</v>
      </c>
      <c r="B400" s="20" t="s">
        <v>67</v>
      </c>
      <c r="C400" s="20" t="s">
        <v>65</v>
      </c>
      <c r="D400" s="192" t="str">
        <f>'пр.4 вед.стр.'!E400</f>
        <v>7П 0 01 94510 </v>
      </c>
      <c r="E400" s="174" t="str">
        <f>'пр.4 вед.стр.'!F400</f>
        <v>600</v>
      </c>
      <c r="F400" s="21">
        <f>F401</f>
        <v>25</v>
      </c>
      <c r="G400" s="21">
        <f>G401</f>
        <v>0</v>
      </c>
      <c r="H400" s="21">
        <f t="shared" si="34"/>
        <v>25</v>
      </c>
      <c r="I400" s="21">
        <f t="shared" si="35"/>
        <v>0</v>
      </c>
    </row>
    <row r="401" spans="1:9" s="30" customFormat="1" ht="12.75">
      <c r="A401" s="28" t="str">
        <f>'пр.4 вед.стр.'!A401</f>
        <v>Субсидии бюджетным учреждениям</v>
      </c>
      <c r="B401" s="20" t="s">
        <v>67</v>
      </c>
      <c r="C401" s="20" t="s">
        <v>65</v>
      </c>
      <c r="D401" s="192" t="str">
        <f>'пр.4 вед.стр.'!E401</f>
        <v>7П 0 01 94510 </v>
      </c>
      <c r="E401" s="174" t="str">
        <f>'пр.4 вед.стр.'!F401</f>
        <v>610</v>
      </c>
      <c r="F401" s="21">
        <f>'пр.4 вед.стр.'!G401</f>
        <v>25</v>
      </c>
      <c r="G401" s="21">
        <f>'пр.4 вед.стр.'!H401</f>
        <v>0</v>
      </c>
      <c r="H401" s="21">
        <f t="shared" si="34"/>
        <v>25</v>
      </c>
      <c r="I401" s="21">
        <f t="shared" si="35"/>
        <v>0</v>
      </c>
    </row>
    <row r="402" spans="1:9" s="30" customFormat="1" ht="12.75">
      <c r="A402" s="28" t="str">
        <f>'пр.4 вед.стр.'!A402</f>
        <v>Установка противопожарных дверей на запасных выходах</v>
      </c>
      <c r="B402" s="20" t="s">
        <v>67</v>
      </c>
      <c r="C402" s="20" t="s">
        <v>65</v>
      </c>
      <c r="D402" s="192" t="str">
        <f>'пр.4 вед.стр.'!E402</f>
        <v>7П 0 01 94600</v>
      </c>
      <c r="E402" s="174"/>
      <c r="F402" s="21">
        <f>F403</f>
        <v>123</v>
      </c>
      <c r="G402" s="21">
        <f>G403</f>
        <v>0</v>
      </c>
      <c r="H402" s="21">
        <f t="shared" si="34"/>
        <v>123</v>
      </c>
      <c r="I402" s="21">
        <f t="shared" si="35"/>
        <v>0</v>
      </c>
    </row>
    <row r="403" spans="1:9" s="30" customFormat="1" ht="26.25">
      <c r="A403" s="28" t="str">
        <f>'пр.4 вед.стр.'!A403</f>
        <v>Предоставление субсидий бюджетным, автономным учреждениям и иным некоммерческим организациям</v>
      </c>
      <c r="B403" s="152" t="s">
        <v>67</v>
      </c>
      <c r="C403" s="152" t="s">
        <v>65</v>
      </c>
      <c r="D403" s="192" t="str">
        <f>'пр.4 вед.стр.'!E403</f>
        <v>7П 0 01 94600</v>
      </c>
      <c r="E403" s="188" t="str">
        <f>'пр.4 вед.стр.'!F403</f>
        <v>600</v>
      </c>
      <c r="F403" s="167">
        <f>F404</f>
        <v>123</v>
      </c>
      <c r="G403" s="167">
        <f>G404</f>
        <v>0</v>
      </c>
      <c r="H403" s="21">
        <f t="shared" si="34"/>
        <v>123</v>
      </c>
      <c r="I403" s="21">
        <f t="shared" si="35"/>
        <v>0</v>
      </c>
    </row>
    <row r="404" spans="1:9" s="30" customFormat="1" ht="12.75">
      <c r="A404" s="28" t="str">
        <f>'пр.4 вед.стр.'!A404</f>
        <v>Субсидии бюджетным учреждениям</v>
      </c>
      <c r="B404" s="152" t="s">
        <v>67</v>
      </c>
      <c r="C404" s="152" t="s">
        <v>65</v>
      </c>
      <c r="D404" s="192" t="str">
        <f>'пр.4 вед.стр.'!E404</f>
        <v>7П 0 01 94600</v>
      </c>
      <c r="E404" s="188" t="str">
        <f>'пр.4 вед.стр.'!F404</f>
        <v>610</v>
      </c>
      <c r="F404" s="167">
        <f>'пр.4 вед.стр.'!G404</f>
        <v>123</v>
      </c>
      <c r="G404" s="167">
        <f>'пр.4 вед.стр.'!H404</f>
        <v>0</v>
      </c>
      <c r="H404" s="21">
        <f t="shared" si="34"/>
        <v>123</v>
      </c>
      <c r="I404" s="21">
        <f t="shared" si="35"/>
        <v>0</v>
      </c>
    </row>
    <row r="405" spans="1:9" s="350" customFormat="1" ht="26.25">
      <c r="A405" s="154" t="str">
        <f>'пр.4 вед.стр.'!A405</f>
        <v>Муниципальная  программа  "Развитие образования в Сусуманском городском округе  на 2018- 2020 годы"</v>
      </c>
      <c r="B405" s="155" t="s">
        <v>67</v>
      </c>
      <c r="C405" s="155" t="s">
        <v>65</v>
      </c>
      <c r="D405" s="173" t="str">
        <f>'пр.4 вед.стр.'!E405</f>
        <v>7Р 0 00 00000 </v>
      </c>
      <c r="E405" s="189"/>
      <c r="F405" s="157">
        <f>F406+F434+F438+F441</f>
        <v>133923.80000000002</v>
      </c>
      <c r="G405" s="157">
        <f>G406+G434+G438+G441</f>
        <v>34362.7</v>
      </c>
      <c r="H405" s="157">
        <f t="shared" si="34"/>
        <v>99561.10000000002</v>
      </c>
      <c r="I405" s="157">
        <f t="shared" si="35"/>
        <v>25.658396789816294</v>
      </c>
    </row>
    <row r="406" spans="1:9" s="30" customFormat="1" ht="12.75">
      <c r="A406" s="16" t="str">
        <f>'пр.4 вед.стр.'!A406</f>
        <v>Основное мероприятие "Управление развитием отрасли образования"</v>
      </c>
      <c r="B406" s="20" t="s">
        <v>67</v>
      </c>
      <c r="C406" s="20" t="s">
        <v>65</v>
      </c>
      <c r="D406" s="174" t="str">
        <f>'пр.4 вед.стр.'!E406</f>
        <v>7Р 0 02 00000</v>
      </c>
      <c r="E406" s="178"/>
      <c r="F406" s="21">
        <f>F413+F416+F419+F422+F425+F407+F428+F431+F410</f>
        <v>132470.6</v>
      </c>
      <c r="G406" s="21">
        <f>G413+G416+G419+G422+G425+G407+G428+G431+G410</f>
        <v>34362.7</v>
      </c>
      <c r="H406" s="21">
        <f t="shared" si="34"/>
        <v>98107.90000000001</v>
      </c>
      <c r="I406" s="21">
        <f t="shared" si="35"/>
        <v>25.93986892185888</v>
      </c>
    </row>
    <row r="407" spans="1:9" s="30" customFormat="1" ht="52.5">
      <c r="A407" s="149" t="str">
        <f>'пр.4 вед.стр.'!A407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07" s="150" t="s">
        <v>67</v>
      </c>
      <c r="C407" s="150" t="s">
        <v>65</v>
      </c>
      <c r="D407" s="179" t="str">
        <f>'пр.4 вед.стр.'!E407</f>
        <v>7Р 0 02 73С20</v>
      </c>
      <c r="E407" s="191"/>
      <c r="F407" s="151">
        <f>F408</f>
        <v>81.3</v>
      </c>
      <c r="G407" s="151">
        <f>G408</f>
        <v>0</v>
      </c>
      <c r="H407" s="21">
        <f t="shared" si="34"/>
        <v>81.3</v>
      </c>
      <c r="I407" s="21">
        <f t="shared" si="35"/>
        <v>0</v>
      </c>
    </row>
    <row r="408" spans="1:9" s="30" customFormat="1" ht="26.25">
      <c r="A408" s="149" t="str">
        <f>'пр.4 вед.стр.'!A408</f>
        <v>Предоставление субсидий бюджетным, автономным учреждениям и иным некоммерческим организациям</v>
      </c>
      <c r="B408" s="150" t="s">
        <v>67</v>
      </c>
      <c r="C408" s="150" t="s">
        <v>65</v>
      </c>
      <c r="D408" s="179" t="str">
        <f>'пр.4 вед.стр.'!E408</f>
        <v>7Р 0 02 73С20</v>
      </c>
      <c r="E408" s="179" t="str">
        <f>'пр.4 вед.стр.'!F408</f>
        <v>600</v>
      </c>
      <c r="F408" s="151">
        <f>F409</f>
        <v>81.3</v>
      </c>
      <c r="G408" s="151">
        <f>G409</f>
        <v>0</v>
      </c>
      <c r="H408" s="21">
        <f t="shared" si="34"/>
        <v>81.3</v>
      </c>
      <c r="I408" s="21">
        <f t="shared" si="35"/>
        <v>0</v>
      </c>
    </row>
    <row r="409" spans="1:9" s="30" customFormat="1" ht="12.75">
      <c r="A409" s="149" t="str">
        <f>'пр.4 вед.стр.'!A409</f>
        <v>Субсидии бюджетным учреждениям</v>
      </c>
      <c r="B409" s="150" t="s">
        <v>67</v>
      </c>
      <c r="C409" s="150" t="s">
        <v>65</v>
      </c>
      <c r="D409" s="179" t="str">
        <f>'пр.4 вед.стр.'!E409</f>
        <v>7Р 0 02 73С20</v>
      </c>
      <c r="E409" s="179" t="str">
        <f>'пр.4 вед.стр.'!F409</f>
        <v>610</v>
      </c>
      <c r="F409" s="151">
        <f>'пр.4 вед.стр.'!G409</f>
        <v>81.3</v>
      </c>
      <c r="G409" s="151">
        <f>'пр.4 вед.стр.'!H409</f>
        <v>0</v>
      </c>
      <c r="H409" s="21">
        <f t="shared" si="34"/>
        <v>81.3</v>
      </c>
      <c r="I409" s="21">
        <f t="shared" si="35"/>
        <v>0</v>
      </c>
    </row>
    <row r="410" spans="1:9" s="30" customFormat="1" ht="39">
      <c r="A410" s="160" t="str">
        <f>'[2]пр.7 вед.стр.'!A532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v>
      </c>
      <c r="B410" s="152" t="s">
        <v>67</v>
      </c>
      <c r="C410" s="152" t="s">
        <v>65</v>
      </c>
      <c r="D410" s="188" t="str">
        <f>'[2]пр.7 вед.стр.'!E532</f>
        <v>7Р 0 02 S3С20</v>
      </c>
      <c r="E410" s="188"/>
      <c r="F410" s="167">
        <f>F411</f>
        <v>10</v>
      </c>
      <c r="G410" s="167">
        <f>G411</f>
        <v>0</v>
      </c>
      <c r="H410" s="21">
        <f t="shared" si="34"/>
        <v>10</v>
      </c>
      <c r="I410" s="21">
        <f t="shared" si="35"/>
        <v>0</v>
      </c>
    </row>
    <row r="411" spans="1:9" s="30" customFormat="1" ht="26.25">
      <c r="A411" s="160" t="str">
        <f>'[2]пр.7 вед.стр.'!A533</f>
        <v>Предоставление субсидий бюджетным, автономным учреждениям и иным некоммерческим организациям</v>
      </c>
      <c r="B411" s="152" t="s">
        <v>67</v>
      </c>
      <c r="C411" s="152" t="s">
        <v>65</v>
      </c>
      <c r="D411" s="188" t="str">
        <f>'[2]пр.7 вед.стр.'!E533</f>
        <v>7Р 0 02 S3С20</v>
      </c>
      <c r="E411" s="188" t="str">
        <f>'[2]пр.7 вед.стр.'!F533</f>
        <v>600</v>
      </c>
      <c r="F411" s="167">
        <f>F412</f>
        <v>10</v>
      </c>
      <c r="G411" s="167">
        <f>G412</f>
        <v>0</v>
      </c>
      <c r="H411" s="21">
        <f t="shared" si="34"/>
        <v>10</v>
      </c>
      <c r="I411" s="21">
        <f t="shared" si="35"/>
        <v>0</v>
      </c>
    </row>
    <row r="412" spans="1:9" s="30" customFormat="1" ht="12.75">
      <c r="A412" s="160" t="str">
        <f>'[2]пр.7 вед.стр.'!A534</f>
        <v>Субсидии бюджетным учреждениям</v>
      </c>
      <c r="B412" s="152" t="s">
        <v>67</v>
      </c>
      <c r="C412" s="152" t="s">
        <v>65</v>
      </c>
      <c r="D412" s="188" t="str">
        <f>'[2]пр.7 вед.стр.'!E534</f>
        <v>7Р 0 02 S3С20</v>
      </c>
      <c r="E412" s="188" t="str">
        <f>'[2]пр.7 вед.стр.'!F534</f>
        <v>610</v>
      </c>
      <c r="F412" s="167">
        <f>'пр.4 вед.стр.'!G412</f>
        <v>10</v>
      </c>
      <c r="G412" s="167">
        <f>'пр.4 вед.стр.'!H412</f>
        <v>0</v>
      </c>
      <c r="H412" s="21">
        <f t="shared" si="34"/>
        <v>10</v>
      </c>
      <c r="I412" s="21">
        <f t="shared" si="35"/>
        <v>0</v>
      </c>
    </row>
    <row r="413" spans="1:9" s="30" customFormat="1" ht="26.25">
      <c r="A413" s="149" t="str">
        <f>'пр.4 вед.стр.'!A413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13" s="150" t="s">
        <v>67</v>
      </c>
      <c r="C413" s="150" t="s">
        <v>65</v>
      </c>
      <c r="D413" s="179" t="str">
        <f>'пр.4 вед.стр.'!E413</f>
        <v>7Р 0 02 74050</v>
      </c>
      <c r="E413" s="179"/>
      <c r="F413" s="151">
        <f>F414</f>
        <v>115723.5</v>
      </c>
      <c r="G413" s="151">
        <f>G414</f>
        <v>31987</v>
      </c>
      <c r="H413" s="21">
        <f t="shared" si="34"/>
        <v>83736.5</v>
      </c>
      <c r="I413" s="21">
        <f t="shared" si="35"/>
        <v>27.640885386287138</v>
      </c>
    </row>
    <row r="414" spans="1:9" s="30" customFormat="1" ht="26.25">
      <c r="A414" s="149" t="str">
        <f>'пр.4 вед.стр.'!A414</f>
        <v>Предоставление субсидий бюджетным, автономным учреждениям и иным некоммерческим организациям</v>
      </c>
      <c r="B414" s="150" t="s">
        <v>67</v>
      </c>
      <c r="C414" s="150" t="s">
        <v>65</v>
      </c>
      <c r="D414" s="179" t="str">
        <f>'пр.4 вед.стр.'!E414</f>
        <v>7Р 0 02 74050</v>
      </c>
      <c r="E414" s="179" t="str">
        <f>'пр.4 вед.стр.'!F414</f>
        <v>600</v>
      </c>
      <c r="F414" s="151">
        <f>F415</f>
        <v>115723.5</v>
      </c>
      <c r="G414" s="151">
        <f>G415</f>
        <v>31987</v>
      </c>
      <c r="H414" s="21">
        <f t="shared" si="34"/>
        <v>83736.5</v>
      </c>
      <c r="I414" s="21">
        <f t="shared" si="35"/>
        <v>27.640885386287138</v>
      </c>
    </row>
    <row r="415" spans="1:9" s="30" customFormat="1" ht="12.75">
      <c r="A415" s="149" t="str">
        <f>'пр.4 вед.стр.'!A415</f>
        <v>Субсидии бюджетным учреждениям</v>
      </c>
      <c r="B415" s="150" t="s">
        <v>67</v>
      </c>
      <c r="C415" s="150" t="s">
        <v>65</v>
      </c>
      <c r="D415" s="179" t="str">
        <f>'пр.4 вед.стр.'!E415</f>
        <v>7Р 0 02 74050</v>
      </c>
      <c r="E415" s="179" t="str">
        <f>'пр.4 вед.стр.'!F415</f>
        <v>610</v>
      </c>
      <c r="F415" s="151">
        <f>'пр.4 вед.стр.'!G415</f>
        <v>115723.5</v>
      </c>
      <c r="G415" s="151">
        <f>'пр.4 вед.стр.'!H415</f>
        <v>31987</v>
      </c>
      <c r="H415" s="21">
        <f t="shared" si="34"/>
        <v>83736.5</v>
      </c>
      <c r="I415" s="21">
        <f t="shared" si="35"/>
        <v>27.640885386287138</v>
      </c>
    </row>
    <row r="416" spans="1:9" s="30" customFormat="1" ht="26.25">
      <c r="A416" s="149" t="str">
        <f>'пр.4 вед.стр.'!A416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16" s="150" t="s">
        <v>67</v>
      </c>
      <c r="C416" s="150" t="s">
        <v>65</v>
      </c>
      <c r="D416" s="179" t="str">
        <f>'пр.4 вед.стр.'!E416</f>
        <v>7Р 0 02 74060</v>
      </c>
      <c r="E416" s="179"/>
      <c r="F416" s="151">
        <f>F417</f>
        <v>1186.1</v>
      </c>
      <c r="G416" s="151">
        <f>G417</f>
        <v>260.3</v>
      </c>
      <c r="H416" s="21">
        <f t="shared" si="34"/>
        <v>925.8</v>
      </c>
      <c r="I416" s="21">
        <f t="shared" si="35"/>
        <v>21.945873029255548</v>
      </c>
    </row>
    <row r="417" spans="1:9" s="30" customFormat="1" ht="26.25">
      <c r="A417" s="149" t="str">
        <f>'пр.4 вед.стр.'!A417</f>
        <v>Предоставление субсидий бюджетным, автономным учреждениям и иным некоммерческим организациям</v>
      </c>
      <c r="B417" s="150" t="s">
        <v>67</v>
      </c>
      <c r="C417" s="150" t="s">
        <v>65</v>
      </c>
      <c r="D417" s="179" t="str">
        <f>'пр.4 вед.стр.'!E417</f>
        <v>7Р 0 02 74060</v>
      </c>
      <c r="E417" s="179" t="str">
        <f>'пр.4 вед.стр.'!F417</f>
        <v>600</v>
      </c>
      <c r="F417" s="151">
        <f>F418</f>
        <v>1186.1</v>
      </c>
      <c r="G417" s="151">
        <f>G418</f>
        <v>260.3</v>
      </c>
      <c r="H417" s="21">
        <f t="shared" si="34"/>
        <v>925.8</v>
      </c>
      <c r="I417" s="21">
        <f t="shared" si="35"/>
        <v>21.945873029255548</v>
      </c>
    </row>
    <row r="418" spans="1:9" s="30" customFormat="1" ht="12.75">
      <c r="A418" s="149" t="str">
        <f>'пр.4 вед.стр.'!A418</f>
        <v>Субсидии бюджетным учреждениям</v>
      </c>
      <c r="B418" s="150" t="s">
        <v>67</v>
      </c>
      <c r="C418" s="150" t="s">
        <v>65</v>
      </c>
      <c r="D418" s="179" t="str">
        <f>'пр.4 вед.стр.'!E418</f>
        <v>7Р 0 02 74060</v>
      </c>
      <c r="E418" s="179" t="str">
        <f>'пр.4 вед.стр.'!F418</f>
        <v>610</v>
      </c>
      <c r="F418" s="151">
        <f>'пр.4 вед.стр.'!G418</f>
        <v>1186.1</v>
      </c>
      <c r="G418" s="151">
        <f>'пр.4 вед.стр.'!H418</f>
        <v>260.3</v>
      </c>
      <c r="H418" s="21">
        <f t="shared" si="34"/>
        <v>925.8</v>
      </c>
      <c r="I418" s="21">
        <f t="shared" si="35"/>
        <v>21.945873029255548</v>
      </c>
    </row>
    <row r="419" spans="1:9" s="30" customFormat="1" ht="39">
      <c r="A419" s="149" t="str">
        <f>'пр.4 вед.стр.'!A419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19" s="150" t="s">
        <v>67</v>
      </c>
      <c r="C419" s="150" t="s">
        <v>65</v>
      </c>
      <c r="D419" s="179" t="str">
        <f>'пр.4 вед.стр.'!E419</f>
        <v>7Р 0 02 74070</v>
      </c>
      <c r="E419" s="179"/>
      <c r="F419" s="151">
        <f>F420</f>
        <v>3329.5</v>
      </c>
      <c r="G419" s="151">
        <f>G420</f>
        <v>575.3</v>
      </c>
      <c r="H419" s="21">
        <f t="shared" si="34"/>
        <v>2754.2</v>
      </c>
      <c r="I419" s="21">
        <f t="shared" si="35"/>
        <v>17.278870701306502</v>
      </c>
    </row>
    <row r="420" spans="1:9" s="30" customFormat="1" ht="26.25">
      <c r="A420" s="149" t="str">
        <f>'пр.4 вед.стр.'!A420</f>
        <v>Предоставление субсидий бюджетным, автономным учреждениям и иным некоммерческим организациям</v>
      </c>
      <c r="B420" s="150" t="s">
        <v>67</v>
      </c>
      <c r="C420" s="150" t="s">
        <v>65</v>
      </c>
      <c r="D420" s="179" t="str">
        <f>'пр.4 вед.стр.'!E420</f>
        <v>7Р 0 02 74070</v>
      </c>
      <c r="E420" s="179" t="str">
        <f>'пр.4 вед.стр.'!F420</f>
        <v>600</v>
      </c>
      <c r="F420" s="151">
        <f>F421</f>
        <v>3329.5</v>
      </c>
      <c r="G420" s="151">
        <f>G421</f>
        <v>575.3</v>
      </c>
      <c r="H420" s="21">
        <f t="shared" si="34"/>
        <v>2754.2</v>
      </c>
      <c r="I420" s="21">
        <f t="shared" si="35"/>
        <v>17.278870701306502</v>
      </c>
    </row>
    <row r="421" spans="1:9" s="30" customFormat="1" ht="12.75">
      <c r="A421" s="149" t="str">
        <f>'пр.4 вед.стр.'!A421</f>
        <v>Субсидии бюджетным учреждениям</v>
      </c>
      <c r="B421" s="150" t="s">
        <v>67</v>
      </c>
      <c r="C421" s="150" t="s">
        <v>65</v>
      </c>
      <c r="D421" s="179" t="str">
        <f>'пр.4 вед.стр.'!E421</f>
        <v>7Р 0 02 74070</v>
      </c>
      <c r="E421" s="179" t="str">
        <f>'пр.4 вед.стр.'!F421</f>
        <v>610</v>
      </c>
      <c r="F421" s="151">
        <f>'пр.4 вед.стр.'!G421</f>
        <v>3329.5</v>
      </c>
      <c r="G421" s="151">
        <f>'пр.4 вед.стр.'!H421</f>
        <v>575.3</v>
      </c>
      <c r="H421" s="21">
        <f t="shared" si="34"/>
        <v>2754.2</v>
      </c>
      <c r="I421" s="21">
        <f t="shared" si="35"/>
        <v>17.278870701306502</v>
      </c>
    </row>
    <row r="422" spans="1:9" s="30" customFormat="1" ht="12.75">
      <c r="A422" s="149" t="str">
        <f>'пр.4 вед.стр.'!A422</f>
        <v>Обеспечение ежемесячного денежного вознаграждения за классное руководство</v>
      </c>
      <c r="B422" s="150" t="s">
        <v>67</v>
      </c>
      <c r="C422" s="150" t="s">
        <v>65</v>
      </c>
      <c r="D422" s="179" t="str">
        <f>'пр.4 вед.стр.'!E422</f>
        <v>7Р 0 02 74130</v>
      </c>
      <c r="E422" s="179"/>
      <c r="F422" s="151">
        <f>F423</f>
        <v>1210.9</v>
      </c>
      <c r="G422" s="151">
        <f>G423</f>
        <v>232.2</v>
      </c>
      <c r="H422" s="21">
        <f t="shared" si="34"/>
        <v>978.7</v>
      </c>
      <c r="I422" s="21">
        <f t="shared" si="35"/>
        <v>19.17581963828557</v>
      </c>
    </row>
    <row r="423" spans="1:9" s="30" customFormat="1" ht="26.25">
      <c r="A423" s="149" t="str">
        <f>'пр.4 вед.стр.'!A423</f>
        <v>Предоставление субсидий бюджетным, автономным учреждениям и иным некоммерческим организациям</v>
      </c>
      <c r="B423" s="150" t="s">
        <v>67</v>
      </c>
      <c r="C423" s="150" t="s">
        <v>65</v>
      </c>
      <c r="D423" s="179" t="str">
        <f>'пр.4 вед.стр.'!E423</f>
        <v>7Р 0 02 74130</v>
      </c>
      <c r="E423" s="179" t="str">
        <f>'пр.4 вед.стр.'!F423</f>
        <v>600</v>
      </c>
      <c r="F423" s="151">
        <f>F424</f>
        <v>1210.9</v>
      </c>
      <c r="G423" s="151">
        <f>G424</f>
        <v>232.2</v>
      </c>
      <c r="H423" s="21">
        <f t="shared" si="34"/>
        <v>978.7</v>
      </c>
      <c r="I423" s="21">
        <f t="shared" si="35"/>
        <v>19.17581963828557</v>
      </c>
    </row>
    <row r="424" spans="1:9" s="30" customFormat="1" ht="12.75">
      <c r="A424" s="149" t="str">
        <f>'пр.4 вед.стр.'!A424</f>
        <v>Субсидии бюджетным учреждениям</v>
      </c>
      <c r="B424" s="150" t="s">
        <v>67</v>
      </c>
      <c r="C424" s="150" t="s">
        <v>65</v>
      </c>
      <c r="D424" s="179" t="str">
        <f>'пр.4 вед.стр.'!E424</f>
        <v>7Р 0 02 74130</v>
      </c>
      <c r="E424" s="179" t="str">
        <f>'пр.4 вед.стр.'!F424</f>
        <v>610</v>
      </c>
      <c r="F424" s="151">
        <f>'пр.4 вед.стр.'!G424</f>
        <v>1210.9</v>
      </c>
      <c r="G424" s="151">
        <f>'пр.4 вед.стр.'!H424</f>
        <v>232.2</v>
      </c>
      <c r="H424" s="21">
        <f t="shared" si="34"/>
        <v>978.7</v>
      </c>
      <c r="I424" s="21">
        <f t="shared" si="35"/>
        <v>19.17581963828557</v>
      </c>
    </row>
    <row r="425" spans="1:9" s="30" customFormat="1" ht="39">
      <c r="A425" s="149" t="str">
        <f>'пр.4 вед.стр.'!A425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25" s="150" t="s">
        <v>67</v>
      </c>
      <c r="C425" s="150" t="s">
        <v>65</v>
      </c>
      <c r="D425" s="179" t="str">
        <f>'пр.4 вед.стр.'!E425</f>
        <v>7Р 0 02 75010</v>
      </c>
      <c r="E425" s="179"/>
      <c r="F425" s="151">
        <f>F426</f>
        <v>8914.3</v>
      </c>
      <c r="G425" s="151">
        <f>G426</f>
        <v>1307.9</v>
      </c>
      <c r="H425" s="21">
        <f t="shared" si="34"/>
        <v>7606.4</v>
      </c>
      <c r="I425" s="21">
        <f t="shared" si="35"/>
        <v>14.671931615494207</v>
      </c>
    </row>
    <row r="426" spans="1:9" s="30" customFormat="1" ht="26.25">
      <c r="A426" s="149" t="str">
        <f>'пр.4 вед.стр.'!A426</f>
        <v>Предоставление субсидий бюджетным, автономным учреждениям и иным некоммерческим организациям</v>
      </c>
      <c r="B426" s="150" t="s">
        <v>67</v>
      </c>
      <c r="C426" s="150" t="s">
        <v>65</v>
      </c>
      <c r="D426" s="179" t="str">
        <f>'пр.4 вед.стр.'!E426</f>
        <v>7Р 0 02 75010</v>
      </c>
      <c r="E426" s="179" t="str">
        <f>'пр.4 вед.стр.'!F426</f>
        <v>600</v>
      </c>
      <c r="F426" s="151">
        <f>F427</f>
        <v>8914.3</v>
      </c>
      <c r="G426" s="151">
        <f>G427</f>
        <v>1307.9</v>
      </c>
      <c r="H426" s="21">
        <f t="shared" si="34"/>
        <v>7606.4</v>
      </c>
      <c r="I426" s="21">
        <f t="shared" si="35"/>
        <v>14.671931615494207</v>
      </c>
    </row>
    <row r="427" spans="1:9" s="30" customFormat="1" ht="12.75">
      <c r="A427" s="149" t="str">
        <f>'пр.4 вед.стр.'!A427</f>
        <v>Субсидии бюджетным учреждениям</v>
      </c>
      <c r="B427" s="150" t="s">
        <v>67</v>
      </c>
      <c r="C427" s="150" t="s">
        <v>65</v>
      </c>
      <c r="D427" s="179" t="str">
        <f>'пр.4 вед.стр.'!E427</f>
        <v>7Р 0 02 75010</v>
      </c>
      <c r="E427" s="179" t="str">
        <f>'пр.4 вед.стр.'!F427</f>
        <v>610</v>
      </c>
      <c r="F427" s="151">
        <f>'пр.4 вед.стр.'!G427</f>
        <v>8914.3</v>
      </c>
      <c r="G427" s="151">
        <f>'пр.4 вед.стр.'!H427</f>
        <v>1307.9</v>
      </c>
      <c r="H427" s="21">
        <f t="shared" si="34"/>
        <v>7606.4</v>
      </c>
      <c r="I427" s="21">
        <f t="shared" si="35"/>
        <v>14.671931615494207</v>
      </c>
    </row>
    <row r="428" spans="1:9" s="30" customFormat="1" ht="12.75">
      <c r="A428" s="258" t="str">
        <f>'пр.4 вед.стр.'!A428</f>
        <v>Приобретение школьных автобусов</v>
      </c>
      <c r="B428" s="150" t="s">
        <v>67</v>
      </c>
      <c r="C428" s="150" t="s">
        <v>65</v>
      </c>
      <c r="D428" s="179" t="str">
        <f>'пр.4 вед.стр.'!E428</f>
        <v>7Р 0 02 73150</v>
      </c>
      <c r="E428" s="179"/>
      <c r="F428" s="151">
        <f>F429</f>
        <v>1636.4</v>
      </c>
      <c r="G428" s="151">
        <f>G429</f>
        <v>0</v>
      </c>
      <c r="H428" s="21">
        <f t="shared" si="34"/>
        <v>1636.4</v>
      </c>
      <c r="I428" s="21">
        <f t="shared" si="35"/>
        <v>0</v>
      </c>
    </row>
    <row r="429" spans="1:9" s="30" customFormat="1" ht="26.25">
      <c r="A429" s="258" t="str">
        <f>'пр.4 вед.стр.'!A429</f>
        <v>Предоставление субсидий бюджетным, автономным учреждениям и иным некоммерческим организациям</v>
      </c>
      <c r="B429" s="150" t="s">
        <v>67</v>
      </c>
      <c r="C429" s="150" t="s">
        <v>65</v>
      </c>
      <c r="D429" s="179" t="str">
        <f>'пр.4 вед.стр.'!E429</f>
        <v>7Р 0 02 73150</v>
      </c>
      <c r="E429" s="179" t="str">
        <f>'пр.4 вед.стр.'!F429</f>
        <v>600</v>
      </c>
      <c r="F429" s="151">
        <f>F430</f>
        <v>1636.4</v>
      </c>
      <c r="G429" s="151">
        <f>G430</f>
        <v>0</v>
      </c>
      <c r="H429" s="21">
        <f t="shared" si="34"/>
        <v>1636.4</v>
      </c>
      <c r="I429" s="21">
        <f t="shared" si="35"/>
        <v>0</v>
      </c>
    </row>
    <row r="430" spans="1:9" s="30" customFormat="1" ht="12.75">
      <c r="A430" s="258" t="str">
        <f>'пр.4 вед.стр.'!A430</f>
        <v>Субсидии бюджетным учреждениям</v>
      </c>
      <c r="B430" s="150" t="s">
        <v>67</v>
      </c>
      <c r="C430" s="150" t="s">
        <v>65</v>
      </c>
      <c r="D430" s="179" t="str">
        <f>'пр.4 вед.стр.'!E430</f>
        <v>7Р 0 02 73150</v>
      </c>
      <c r="E430" s="179" t="str">
        <f>'пр.4 вед.стр.'!F430</f>
        <v>610</v>
      </c>
      <c r="F430" s="151">
        <f>'пр.4 вед.стр.'!G430</f>
        <v>1636.4</v>
      </c>
      <c r="G430" s="151">
        <f>'пр.4 вед.стр.'!H430</f>
        <v>0</v>
      </c>
      <c r="H430" s="21">
        <f t="shared" si="34"/>
        <v>1636.4</v>
      </c>
      <c r="I430" s="21">
        <f t="shared" si="35"/>
        <v>0</v>
      </c>
    </row>
    <row r="431" spans="1:9" s="30" customFormat="1" ht="12.75">
      <c r="A431" s="262" t="str">
        <f>'пр.4 вед.стр.'!A431</f>
        <v>Приобретение школьных автобусов за чсет средств местного бюджета</v>
      </c>
      <c r="B431" s="20" t="s">
        <v>67</v>
      </c>
      <c r="C431" s="20" t="s">
        <v>65</v>
      </c>
      <c r="D431" s="174" t="str">
        <f>'пр.4 вед.стр.'!E431</f>
        <v>7Р 0 02 S3150</v>
      </c>
      <c r="E431" s="174"/>
      <c r="F431" s="21">
        <f>F432</f>
        <v>378.6</v>
      </c>
      <c r="G431" s="21">
        <f>G432</f>
        <v>0</v>
      </c>
      <c r="H431" s="21">
        <f t="shared" si="34"/>
        <v>378.6</v>
      </c>
      <c r="I431" s="21">
        <f t="shared" si="35"/>
        <v>0</v>
      </c>
    </row>
    <row r="432" spans="1:9" s="30" customFormat="1" ht="26.25">
      <c r="A432" s="262" t="str">
        <f>'пр.4 вед.стр.'!A432</f>
        <v>Предоставление субсидий бюджетным, автономным учреждениям и иным некоммерческим организациям</v>
      </c>
      <c r="B432" s="20" t="s">
        <v>67</v>
      </c>
      <c r="C432" s="20" t="s">
        <v>65</v>
      </c>
      <c r="D432" s="174" t="str">
        <f>'пр.4 вед.стр.'!E432</f>
        <v>7Р 0 02 S3150</v>
      </c>
      <c r="E432" s="174" t="str">
        <f>'пр.4 вед.стр.'!F432</f>
        <v>600</v>
      </c>
      <c r="F432" s="21">
        <f>F433</f>
        <v>378.6</v>
      </c>
      <c r="G432" s="21">
        <f>G433</f>
        <v>0</v>
      </c>
      <c r="H432" s="21">
        <f t="shared" si="34"/>
        <v>378.6</v>
      </c>
      <c r="I432" s="21">
        <f t="shared" si="35"/>
        <v>0</v>
      </c>
    </row>
    <row r="433" spans="1:9" s="30" customFormat="1" ht="12.75">
      <c r="A433" s="262" t="str">
        <f>'пр.4 вед.стр.'!A433</f>
        <v>Субсидии бюджетным учреждениям</v>
      </c>
      <c r="B433" s="20" t="s">
        <v>67</v>
      </c>
      <c r="C433" s="20" t="s">
        <v>65</v>
      </c>
      <c r="D433" s="174" t="str">
        <f>'пр.4 вед.стр.'!E433</f>
        <v>7Р 0 02 S3150</v>
      </c>
      <c r="E433" s="174" t="str">
        <f>'пр.4 вед.стр.'!F433</f>
        <v>610</v>
      </c>
      <c r="F433" s="21">
        <f>'пр.4 вед.стр.'!G433</f>
        <v>378.6</v>
      </c>
      <c r="G433" s="21">
        <f>'пр.4 вед.стр.'!H433</f>
        <v>0</v>
      </c>
      <c r="H433" s="21">
        <f t="shared" si="34"/>
        <v>378.6</v>
      </c>
      <c r="I433" s="21">
        <f t="shared" si="35"/>
        <v>0</v>
      </c>
    </row>
    <row r="434" spans="1:9" ht="26.25">
      <c r="A434" s="16" t="str">
        <f>'пр.4 вед.стр.'!A434</f>
        <v>Основное мероприятие "Формирование доступной среды в образовательных учреждениях Сусуманского городского округа"</v>
      </c>
      <c r="B434" s="20" t="s">
        <v>67</v>
      </c>
      <c r="C434" s="20" t="s">
        <v>65</v>
      </c>
      <c r="D434" s="174" t="str">
        <f>'пр.4 вед.стр.'!E434</f>
        <v>7Р 0 05 00000</v>
      </c>
      <c r="E434" s="174"/>
      <c r="F434" s="21">
        <f aca="true" t="shared" si="36" ref="F434:G436">F435</f>
        <v>275</v>
      </c>
      <c r="G434" s="21">
        <f t="shared" si="36"/>
        <v>0</v>
      </c>
      <c r="H434" s="21">
        <f t="shared" si="34"/>
        <v>275</v>
      </c>
      <c r="I434" s="21">
        <f t="shared" si="35"/>
        <v>0</v>
      </c>
    </row>
    <row r="435" spans="1:9" ht="12.75">
      <c r="A435" s="16" t="str">
        <f>'пр.4 вед.стр.'!A435</f>
        <v>Адаптация социально- значимых объектов для инвалидов и маломобильных групп населения </v>
      </c>
      <c r="B435" s="20" t="s">
        <v>67</v>
      </c>
      <c r="C435" s="20" t="s">
        <v>65</v>
      </c>
      <c r="D435" s="174" t="str">
        <f>'пр.4 вед.стр.'!E435</f>
        <v>7Р 0 05 91500</v>
      </c>
      <c r="E435" s="174"/>
      <c r="F435" s="21">
        <f t="shared" si="36"/>
        <v>275</v>
      </c>
      <c r="G435" s="21">
        <f t="shared" si="36"/>
        <v>0</v>
      </c>
      <c r="H435" s="21">
        <f t="shared" si="34"/>
        <v>275</v>
      </c>
      <c r="I435" s="21">
        <f t="shared" si="35"/>
        <v>0</v>
      </c>
    </row>
    <row r="436" spans="1:9" s="30" customFormat="1" ht="26.25">
      <c r="A436" s="16" t="str">
        <f>'пр.4 вед.стр.'!A436</f>
        <v>Предоставление субсидий бюджетным, автономным учреждениям и иным некоммерческим организациям</v>
      </c>
      <c r="B436" s="20" t="s">
        <v>67</v>
      </c>
      <c r="C436" s="20" t="s">
        <v>65</v>
      </c>
      <c r="D436" s="174" t="str">
        <f>'пр.4 вед.стр.'!E436</f>
        <v>7Р 0 05 91500</v>
      </c>
      <c r="E436" s="174" t="str">
        <f>'пр.4 вед.стр.'!F436</f>
        <v>600</v>
      </c>
      <c r="F436" s="21">
        <f t="shared" si="36"/>
        <v>275</v>
      </c>
      <c r="G436" s="21">
        <f t="shared" si="36"/>
        <v>0</v>
      </c>
      <c r="H436" s="21">
        <f t="shared" si="34"/>
        <v>275</v>
      </c>
      <c r="I436" s="21">
        <f t="shared" si="35"/>
        <v>0</v>
      </c>
    </row>
    <row r="437" spans="1:9" s="30" customFormat="1" ht="12.75">
      <c r="A437" s="16" t="str">
        <f>'пр.4 вед.стр.'!A437</f>
        <v>Субсидии бюджетным учреждениям</v>
      </c>
      <c r="B437" s="20" t="s">
        <v>67</v>
      </c>
      <c r="C437" s="20" t="s">
        <v>65</v>
      </c>
      <c r="D437" s="174" t="str">
        <f>'пр.4 вед.стр.'!E437</f>
        <v>7Р 0 05 91500</v>
      </c>
      <c r="E437" s="174" t="str">
        <f>'пр.4 вед.стр.'!F437</f>
        <v>610</v>
      </c>
      <c r="F437" s="21">
        <f>'пр.4 вед.стр.'!G437</f>
        <v>275</v>
      </c>
      <c r="G437" s="21">
        <f>'пр.4 вед.стр.'!H437</f>
        <v>0</v>
      </c>
      <c r="H437" s="21">
        <f t="shared" si="34"/>
        <v>275</v>
      </c>
      <c r="I437" s="21">
        <f t="shared" si="35"/>
        <v>0</v>
      </c>
    </row>
    <row r="438" spans="1:9" s="30" customFormat="1" ht="26.25">
      <c r="A438" s="149" t="str">
        <f>'пр.4 вед.стр.'!A438</f>
        <v>Обновление материально-технической базы для формирования у обучающихся современных технологических и гуманитарных навыков </v>
      </c>
      <c r="B438" s="150" t="s">
        <v>67</v>
      </c>
      <c r="C438" s="150" t="s">
        <v>65</v>
      </c>
      <c r="D438" s="179" t="str">
        <f>'пр.4 вед.стр.'!E438</f>
        <v>7Р 0 05 16090</v>
      </c>
      <c r="E438" s="179"/>
      <c r="F438" s="151">
        <f>F439</f>
        <v>1168.2</v>
      </c>
      <c r="G438" s="151">
        <f>G439</f>
        <v>0</v>
      </c>
      <c r="H438" s="21">
        <f t="shared" si="34"/>
        <v>1168.2</v>
      </c>
      <c r="I438" s="21">
        <f t="shared" si="35"/>
        <v>0</v>
      </c>
    </row>
    <row r="439" spans="1:9" s="30" customFormat="1" ht="26.25">
      <c r="A439" s="149" t="str">
        <f>'пр.4 вед.стр.'!A439</f>
        <v>Предоставление субсидий бюджетным, автономным учреждениям и иным некоммерческим организациям</v>
      </c>
      <c r="B439" s="150" t="s">
        <v>67</v>
      </c>
      <c r="C439" s="150" t="s">
        <v>65</v>
      </c>
      <c r="D439" s="179" t="str">
        <f>'пр.4 вед.стр.'!E439</f>
        <v>7Р 0 05 16090</v>
      </c>
      <c r="E439" s="179" t="str">
        <f>'пр.4 вед.стр.'!F439</f>
        <v>600</v>
      </c>
      <c r="F439" s="151">
        <f>F440</f>
        <v>1168.2</v>
      </c>
      <c r="G439" s="151">
        <f>G440</f>
        <v>0</v>
      </c>
      <c r="H439" s="21">
        <f t="shared" si="34"/>
        <v>1168.2</v>
      </c>
      <c r="I439" s="21">
        <f t="shared" si="35"/>
        <v>0</v>
      </c>
    </row>
    <row r="440" spans="1:9" s="30" customFormat="1" ht="12.75">
      <c r="A440" s="149" t="str">
        <f>'пр.4 вед.стр.'!A440</f>
        <v>Субсидии бюджетным учреждениям</v>
      </c>
      <c r="B440" s="150" t="s">
        <v>67</v>
      </c>
      <c r="C440" s="150" t="s">
        <v>65</v>
      </c>
      <c r="D440" s="179" t="str">
        <f>'пр.4 вед.стр.'!E440</f>
        <v>7Р 0 05 16090</v>
      </c>
      <c r="E440" s="179" t="str">
        <f>'пр.4 вед.стр.'!F440</f>
        <v>610</v>
      </c>
      <c r="F440" s="151">
        <f>'пр.4 вед.стр.'!G440</f>
        <v>1168.2</v>
      </c>
      <c r="G440" s="151">
        <f>'пр.4 вед.стр.'!H440</f>
        <v>0</v>
      </c>
      <c r="H440" s="21">
        <f t="shared" si="34"/>
        <v>1168.2</v>
      </c>
      <c r="I440" s="21">
        <f t="shared" si="35"/>
        <v>0</v>
      </c>
    </row>
    <row r="441" spans="1:9" s="30" customFormat="1" ht="26.25">
      <c r="A441" s="160" t="str">
        <f>'пр.4 вед.стр.'!A441</f>
        <v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v>
      </c>
      <c r="B441" s="152" t="s">
        <v>67</v>
      </c>
      <c r="C441" s="152" t="s">
        <v>65</v>
      </c>
      <c r="D441" s="188" t="str">
        <f>'пр.4 вед.стр.'!E441</f>
        <v>7Р 0 05 S6090</v>
      </c>
      <c r="E441" s="188"/>
      <c r="F441" s="167">
        <f>F442</f>
        <v>10</v>
      </c>
      <c r="G441" s="167">
        <f>G442</f>
        <v>0</v>
      </c>
      <c r="H441" s="21">
        <f t="shared" si="34"/>
        <v>10</v>
      </c>
      <c r="I441" s="21">
        <f t="shared" si="35"/>
        <v>0</v>
      </c>
    </row>
    <row r="442" spans="1:9" s="30" customFormat="1" ht="26.25">
      <c r="A442" s="160" t="str">
        <f>'пр.4 вед.стр.'!A442</f>
        <v>Предоставление субсидий бюджетным, автономным учреждениям и иным некоммерческим организациям</v>
      </c>
      <c r="B442" s="152" t="s">
        <v>67</v>
      </c>
      <c r="C442" s="152" t="s">
        <v>65</v>
      </c>
      <c r="D442" s="188" t="str">
        <f>'пр.4 вед.стр.'!E442</f>
        <v>7Р 0 05 S6090</v>
      </c>
      <c r="E442" s="188" t="str">
        <f>'пр.4 вед.стр.'!F442</f>
        <v>600</v>
      </c>
      <c r="F442" s="167">
        <f>F443</f>
        <v>10</v>
      </c>
      <c r="G442" s="167">
        <f>G443</f>
        <v>0</v>
      </c>
      <c r="H442" s="21">
        <f t="shared" si="34"/>
        <v>10</v>
      </c>
      <c r="I442" s="21">
        <f t="shared" si="35"/>
        <v>0</v>
      </c>
    </row>
    <row r="443" spans="1:9" s="30" customFormat="1" ht="12.75">
      <c r="A443" s="160" t="str">
        <f>'пр.4 вед.стр.'!A440</f>
        <v>Субсидии бюджетным учреждениям</v>
      </c>
      <c r="B443" s="152" t="s">
        <v>67</v>
      </c>
      <c r="C443" s="152" t="s">
        <v>65</v>
      </c>
      <c r="D443" s="188" t="str">
        <f>'пр.4 вед.стр.'!E443</f>
        <v>7Р 0 05 S6090</v>
      </c>
      <c r="E443" s="188" t="str">
        <f>'пр.4 вед.стр.'!F443</f>
        <v>610</v>
      </c>
      <c r="F443" s="167">
        <f>'пр.4 вед.стр.'!G443</f>
        <v>10</v>
      </c>
      <c r="G443" s="167">
        <f>'пр.4 вед.стр.'!H443</f>
        <v>0</v>
      </c>
      <c r="H443" s="21">
        <f t="shared" si="34"/>
        <v>10</v>
      </c>
      <c r="I443" s="21">
        <f t="shared" si="35"/>
        <v>0</v>
      </c>
    </row>
    <row r="444" spans="1:9" s="350" customFormat="1" ht="26.25">
      <c r="A444" s="154" t="str">
        <f>'пр.4 вед.стр.'!A444</f>
        <v>Муниципальная  программа  "Здоровье обучающихся и воспитанников в Сусуманском городском округе  на 2018- 2020 годы"</v>
      </c>
      <c r="B444" s="159" t="s">
        <v>67</v>
      </c>
      <c r="C444" s="159" t="s">
        <v>65</v>
      </c>
      <c r="D444" s="190" t="str">
        <f>'пр.4 вед.стр.'!E444</f>
        <v>7Ю 0 00 00000 </v>
      </c>
      <c r="E444" s="190"/>
      <c r="F444" s="157">
        <f>F445</f>
        <v>4546.599999999999</v>
      </c>
      <c r="G444" s="157">
        <f>G445</f>
        <v>0</v>
      </c>
      <c r="H444" s="157">
        <f t="shared" si="34"/>
        <v>4546.599999999999</v>
      </c>
      <c r="I444" s="157">
        <f t="shared" si="35"/>
        <v>0</v>
      </c>
    </row>
    <row r="445" spans="1:9" s="30" customFormat="1" ht="26.25">
      <c r="A445" s="28" t="str">
        <f>'пр.4 вед.стр.'!A445</f>
        <v>Основное мероприятие "Совершенствование системы укрепления здоровья учащихся и воспитанников образовательных учреждений"</v>
      </c>
      <c r="B445" s="20" t="s">
        <v>67</v>
      </c>
      <c r="C445" s="20" t="s">
        <v>65</v>
      </c>
      <c r="D445" s="192" t="str">
        <f>'пр.4 вед.стр.'!E445</f>
        <v>7Ю 0 01 00000 </v>
      </c>
      <c r="E445" s="174"/>
      <c r="F445" s="21">
        <f>F446+F449+F452+F455+F461+F458</f>
        <v>4546.599999999999</v>
      </c>
      <c r="G445" s="21">
        <f>G446+G449+G452+G455+G461+G458</f>
        <v>0</v>
      </c>
      <c r="H445" s="21">
        <f t="shared" si="34"/>
        <v>4546.599999999999</v>
      </c>
      <c r="I445" s="21">
        <f t="shared" si="35"/>
        <v>0</v>
      </c>
    </row>
    <row r="446" spans="1:9" s="30" customFormat="1" ht="12.75">
      <c r="A446" s="28" t="str">
        <f>'пр.4 вед.стр.'!A446</f>
        <v>Укрепление материально- технической базы медицинских кабинетов</v>
      </c>
      <c r="B446" s="20" t="s">
        <v>67</v>
      </c>
      <c r="C446" s="20" t="s">
        <v>65</v>
      </c>
      <c r="D446" s="192" t="str">
        <f>'пр.4 вед.стр.'!E446</f>
        <v>7Ю 0 01 92520 </v>
      </c>
      <c r="E446" s="174"/>
      <c r="F446" s="21">
        <f>F447</f>
        <v>276</v>
      </c>
      <c r="G446" s="21">
        <f>G447</f>
        <v>0</v>
      </c>
      <c r="H446" s="21">
        <f t="shared" si="34"/>
        <v>276</v>
      </c>
      <c r="I446" s="21">
        <f t="shared" si="35"/>
        <v>0</v>
      </c>
    </row>
    <row r="447" spans="1:9" s="30" customFormat="1" ht="26.25">
      <c r="A447" s="28" t="str">
        <f>'пр.4 вед.стр.'!A447</f>
        <v>Предоставление субсидий бюджетным, автономным учреждениям и иным некоммерческим организациям</v>
      </c>
      <c r="B447" s="20" t="s">
        <v>67</v>
      </c>
      <c r="C447" s="20" t="s">
        <v>65</v>
      </c>
      <c r="D447" s="192" t="str">
        <f>'пр.4 вед.стр.'!E447</f>
        <v>7Ю 0 01 92520 </v>
      </c>
      <c r="E447" s="174" t="str">
        <f>'пр.4 вед.стр.'!F447</f>
        <v>600</v>
      </c>
      <c r="F447" s="21">
        <f>F448</f>
        <v>276</v>
      </c>
      <c r="G447" s="21">
        <f>G448</f>
        <v>0</v>
      </c>
      <c r="H447" s="21">
        <f t="shared" si="34"/>
        <v>276</v>
      </c>
      <c r="I447" s="21">
        <f t="shared" si="35"/>
        <v>0</v>
      </c>
    </row>
    <row r="448" spans="1:9" s="30" customFormat="1" ht="12.75">
      <c r="A448" s="28" t="str">
        <f>'пр.4 вед.стр.'!A448</f>
        <v>Субсидии бюджетным учреждениям</v>
      </c>
      <c r="B448" s="20" t="s">
        <v>67</v>
      </c>
      <c r="C448" s="20" t="s">
        <v>65</v>
      </c>
      <c r="D448" s="192" t="str">
        <f>'пр.4 вед.стр.'!E448</f>
        <v>7Ю 0 01 92520 </v>
      </c>
      <c r="E448" s="174" t="str">
        <f>'пр.4 вед.стр.'!F448</f>
        <v>610</v>
      </c>
      <c r="F448" s="21">
        <f>'пр.4 вед.стр.'!G448</f>
        <v>276</v>
      </c>
      <c r="G448" s="21">
        <f>'пр.4 вед.стр.'!H448</f>
        <v>0</v>
      </c>
      <c r="H448" s="21">
        <f t="shared" si="34"/>
        <v>276</v>
      </c>
      <c r="I448" s="21">
        <f t="shared" si="35"/>
        <v>0</v>
      </c>
    </row>
    <row r="449" spans="1:9" s="76" customFormat="1" ht="26.25">
      <c r="A449" s="149" t="str">
        <f>'пр.4 вед.стр.'!A449</f>
        <v>Совершенствование системы укрепления здоровья учащихся в общеобразовательных учреждениях </v>
      </c>
      <c r="B449" s="150" t="s">
        <v>67</v>
      </c>
      <c r="C449" s="150" t="s">
        <v>65</v>
      </c>
      <c r="D449" s="179" t="str">
        <f>'пр.4 вед.стр.'!E449</f>
        <v>7Ю 0 01 73440</v>
      </c>
      <c r="E449" s="191"/>
      <c r="F449" s="151">
        <f>F450</f>
        <v>1330.3</v>
      </c>
      <c r="G449" s="151">
        <f>G450</f>
        <v>0</v>
      </c>
      <c r="H449" s="21">
        <f t="shared" si="34"/>
        <v>1330.3</v>
      </c>
      <c r="I449" s="21">
        <f t="shared" si="35"/>
        <v>0</v>
      </c>
    </row>
    <row r="450" spans="1:9" s="76" customFormat="1" ht="26.25">
      <c r="A450" s="149" t="str">
        <f>'пр.4 вед.стр.'!A450</f>
        <v>Предоставление субсидий бюджетным, автономным учреждениям и иным некоммерческим организациям</v>
      </c>
      <c r="B450" s="150" t="s">
        <v>67</v>
      </c>
      <c r="C450" s="150" t="s">
        <v>65</v>
      </c>
      <c r="D450" s="179" t="str">
        <f>'пр.4 вед.стр.'!E450</f>
        <v>7Ю 0 01 73440</v>
      </c>
      <c r="E450" s="179" t="str">
        <f>'пр.4 вед.стр.'!F450</f>
        <v>600</v>
      </c>
      <c r="F450" s="151">
        <f>F451</f>
        <v>1330.3</v>
      </c>
      <c r="G450" s="151">
        <f>G451</f>
        <v>0</v>
      </c>
      <c r="H450" s="21">
        <f t="shared" si="34"/>
        <v>1330.3</v>
      </c>
      <c r="I450" s="21">
        <f t="shared" si="35"/>
        <v>0</v>
      </c>
    </row>
    <row r="451" spans="1:9" s="30" customFormat="1" ht="12.75">
      <c r="A451" s="149" t="str">
        <f>'пр.4 вед.стр.'!A451</f>
        <v>Субсидии бюджетным учреждениям</v>
      </c>
      <c r="B451" s="150" t="s">
        <v>67</v>
      </c>
      <c r="C451" s="150" t="s">
        <v>65</v>
      </c>
      <c r="D451" s="179" t="str">
        <f>'пр.4 вед.стр.'!E451</f>
        <v>7Ю 0 01 73440</v>
      </c>
      <c r="E451" s="179" t="str">
        <f>'пр.4 вед.стр.'!F451</f>
        <v>610</v>
      </c>
      <c r="F451" s="151">
        <f>'пр.4 вед.стр.'!G451</f>
        <v>1330.3</v>
      </c>
      <c r="G451" s="151">
        <f>'пр.4 вед.стр.'!H451</f>
        <v>0</v>
      </c>
      <c r="H451" s="21">
        <f t="shared" si="34"/>
        <v>1330.3</v>
      </c>
      <c r="I451" s="21">
        <f t="shared" si="35"/>
        <v>0</v>
      </c>
    </row>
    <row r="452" spans="1:9" ht="26.25">
      <c r="A452" s="16" t="str">
        <f>'пр.4 вед.стр.'!A452</f>
        <v>Совершенствование системы укрепления здоровья учащихся в общеобразовательных учреждениях  за счет средств местного бюджета</v>
      </c>
      <c r="B452" s="20" t="s">
        <v>67</v>
      </c>
      <c r="C452" s="20" t="s">
        <v>65</v>
      </c>
      <c r="D452" s="174" t="str">
        <f>'пр.4 вед.стр.'!E452</f>
        <v>7Ю 0 01 S3440</v>
      </c>
      <c r="E452" s="174"/>
      <c r="F452" s="21">
        <f>F453</f>
        <v>2000</v>
      </c>
      <c r="G452" s="21">
        <f>G453</f>
        <v>0</v>
      </c>
      <c r="H452" s="21">
        <f t="shared" si="34"/>
        <v>2000</v>
      </c>
      <c r="I452" s="21">
        <f t="shared" si="35"/>
        <v>0</v>
      </c>
    </row>
    <row r="453" spans="1:9" s="30" customFormat="1" ht="26.25">
      <c r="A453" s="16" t="str">
        <f>'пр.4 вед.стр.'!A453</f>
        <v>Предоставление субсидий бюджетным, автономным учреждениям и иным некоммерческим организациям</v>
      </c>
      <c r="B453" s="20" t="s">
        <v>67</v>
      </c>
      <c r="C453" s="20" t="s">
        <v>65</v>
      </c>
      <c r="D453" s="174" t="str">
        <f>'пр.4 вед.стр.'!E453</f>
        <v>7Ю 0 01 S3440</v>
      </c>
      <c r="E453" s="174" t="str">
        <f>'пр.4 вед.стр.'!F453</f>
        <v>600</v>
      </c>
      <c r="F453" s="21">
        <f>F454</f>
        <v>2000</v>
      </c>
      <c r="G453" s="21">
        <f>G454</f>
        <v>0</v>
      </c>
      <c r="H453" s="21">
        <f t="shared" si="34"/>
        <v>2000</v>
      </c>
      <c r="I453" s="21">
        <f t="shared" si="35"/>
        <v>0</v>
      </c>
    </row>
    <row r="454" spans="1:9" s="30" customFormat="1" ht="12.75">
      <c r="A454" s="16" t="str">
        <f>'пр.4 вед.стр.'!A454</f>
        <v>Субсидии бюджетным учреждениям</v>
      </c>
      <c r="B454" s="20" t="s">
        <v>67</v>
      </c>
      <c r="C454" s="20" t="s">
        <v>65</v>
      </c>
      <c r="D454" s="174" t="str">
        <f>'пр.4 вед.стр.'!E454</f>
        <v>7Ю 0 01 S3440</v>
      </c>
      <c r="E454" s="174" t="str">
        <f>'пр.4 вед.стр.'!F454</f>
        <v>610</v>
      </c>
      <c r="F454" s="21">
        <f>'пр.4 вед.стр.'!G454</f>
        <v>2000</v>
      </c>
      <c r="G454" s="21">
        <f>'пр.4 вед.стр.'!H454</f>
        <v>0</v>
      </c>
      <c r="H454" s="21">
        <f t="shared" si="34"/>
        <v>2000</v>
      </c>
      <c r="I454" s="21">
        <f t="shared" si="35"/>
        <v>0</v>
      </c>
    </row>
    <row r="455" spans="1:9" s="76" customFormat="1" ht="26.25">
      <c r="A455" s="202" t="str">
        <f>'пр.4 вед.стр.'!A455</f>
        <v>Расходы на питание (завтрак или полдник) детей из многодетных семей, обучающихся в общеобразовательных учреждениях </v>
      </c>
      <c r="B455" s="150" t="s">
        <v>67</v>
      </c>
      <c r="C455" s="150" t="s">
        <v>65</v>
      </c>
      <c r="D455" s="194" t="str">
        <f>'пр.4 вед.стр.'!E455</f>
        <v>7Ю 0 01 73950 </v>
      </c>
      <c r="E455" s="179"/>
      <c r="F455" s="151">
        <f>F456</f>
        <v>510.9</v>
      </c>
      <c r="G455" s="151">
        <f>G456</f>
        <v>0</v>
      </c>
      <c r="H455" s="21">
        <f t="shared" si="34"/>
        <v>510.9</v>
      </c>
      <c r="I455" s="21">
        <f t="shared" si="35"/>
        <v>0</v>
      </c>
    </row>
    <row r="456" spans="1:9" s="30" customFormat="1" ht="26.25">
      <c r="A456" s="202" t="str">
        <f>'пр.4 вед.стр.'!A456</f>
        <v>Предоставление субсидий бюджетным, автономным учреждениям и иным некоммерческим организациям</v>
      </c>
      <c r="B456" s="150" t="s">
        <v>67</v>
      </c>
      <c r="C456" s="150" t="s">
        <v>65</v>
      </c>
      <c r="D456" s="194" t="str">
        <f>'пр.4 вед.стр.'!E456</f>
        <v>7Ю 0 01 73950 </v>
      </c>
      <c r="E456" s="179" t="str">
        <f>'пр.4 вед.стр.'!F456</f>
        <v>600</v>
      </c>
      <c r="F456" s="151">
        <f>F457</f>
        <v>510.9</v>
      </c>
      <c r="G456" s="151">
        <f>G457</f>
        <v>0</v>
      </c>
      <c r="H456" s="21">
        <f t="shared" si="34"/>
        <v>510.9</v>
      </c>
      <c r="I456" s="21">
        <f t="shared" si="35"/>
        <v>0</v>
      </c>
    </row>
    <row r="457" spans="1:9" s="30" customFormat="1" ht="12.75">
      <c r="A457" s="202" t="str">
        <f>'пр.4 вед.стр.'!A457</f>
        <v>Субсидии бюджетным учреждениям</v>
      </c>
      <c r="B457" s="150" t="s">
        <v>67</v>
      </c>
      <c r="C457" s="150" t="s">
        <v>65</v>
      </c>
      <c r="D457" s="194" t="str">
        <f>'пр.4 вед.стр.'!E457</f>
        <v>7Ю 0 01 73950 </v>
      </c>
      <c r="E457" s="179" t="str">
        <f>'пр.4 вед.стр.'!F457</f>
        <v>610</v>
      </c>
      <c r="F457" s="151">
        <f>'пр.4 вед.стр.'!G457</f>
        <v>510.9</v>
      </c>
      <c r="G457" s="151">
        <f>'пр.4 вед.стр.'!H457</f>
        <v>0</v>
      </c>
      <c r="H457" s="21">
        <f t="shared" si="34"/>
        <v>510.9</v>
      </c>
      <c r="I457" s="21">
        <f t="shared" si="35"/>
        <v>0</v>
      </c>
    </row>
    <row r="458" spans="1:9" ht="26.25">
      <c r="A458" s="28" t="str">
        <f>'пр.4 вед.стр.'!A458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58" s="20" t="s">
        <v>67</v>
      </c>
      <c r="C458" s="20" t="s">
        <v>65</v>
      </c>
      <c r="D458" s="192" t="str">
        <f>'пр.4 вед.стр.'!E458</f>
        <v>7Ю 0 01 S3950 </v>
      </c>
      <c r="E458" s="174"/>
      <c r="F458" s="21">
        <f>F459</f>
        <v>336</v>
      </c>
      <c r="G458" s="21">
        <f>G459</f>
        <v>0</v>
      </c>
      <c r="H458" s="21">
        <f t="shared" si="34"/>
        <v>336</v>
      </c>
      <c r="I458" s="21">
        <f t="shared" si="35"/>
        <v>0</v>
      </c>
    </row>
    <row r="459" spans="1:9" s="30" customFormat="1" ht="26.25">
      <c r="A459" s="28" t="str">
        <f>'пр.4 вед.стр.'!A459</f>
        <v>Предоставление субсидий бюджетным, автономным учреждениям и иным некоммерческим организациям</v>
      </c>
      <c r="B459" s="152" t="s">
        <v>67</v>
      </c>
      <c r="C459" s="152" t="s">
        <v>65</v>
      </c>
      <c r="D459" s="195" t="str">
        <f>'пр.4 вед.стр.'!E459</f>
        <v>7Ю 0 01 S3950 </v>
      </c>
      <c r="E459" s="188" t="str">
        <f>'пр.4 вед.стр.'!F459</f>
        <v>600</v>
      </c>
      <c r="F459" s="167">
        <f>F460</f>
        <v>336</v>
      </c>
      <c r="G459" s="167">
        <f>G460</f>
        <v>0</v>
      </c>
      <c r="H459" s="21">
        <f t="shared" si="34"/>
        <v>336</v>
      </c>
      <c r="I459" s="21">
        <f t="shared" si="35"/>
        <v>0</v>
      </c>
    </row>
    <row r="460" spans="1:9" s="30" customFormat="1" ht="12.75">
      <c r="A460" s="28" t="str">
        <f>'пр.4 вед.стр.'!A460</f>
        <v>Субсидии бюджетным учреждениям</v>
      </c>
      <c r="B460" s="152" t="s">
        <v>67</v>
      </c>
      <c r="C460" s="152" t="s">
        <v>65</v>
      </c>
      <c r="D460" s="195" t="str">
        <f>'пр.4 вед.стр.'!E460</f>
        <v>7Ю 0 01 S3950 </v>
      </c>
      <c r="E460" s="188" t="str">
        <f>'пр.4 вед.стр.'!F460</f>
        <v>610</v>
      </c>
      <c r="F460" s="167">
        <f>'пр.4 вед.стр.'!G460</f>
        <v>336</v>
      </c>
      <c r="G460" s="167">
        <f>'пр.4 вед.стр.'!H460</f>
        <v>0</v>
      </c>
      <c r="H460" s="21">
        <f aca="true" t="shared" si="37" ref="H460:H523">F460-G460</f>
        <v>336</v>
      </c>
      <c r="I460" s="21">
        <f aca="true" t="shared" si="38" ref="I460:I523">G460/F460*100</f>
        <v>0</v>
      </c>
    </row>
    <row r="461" spans="1:9" s="30" customFormat="1" ht="12.75">
      <c r="A461" s="28" t="str">
        <f>'пр.4 вед.стр.'!A461</f>
        <v>Проведение конкурсов, спартакиад, соревнований, акций и других мероприятий</v>
      </c>
      <c r="B461" s="20" t="s">
        <v>67</v>
      </c>
      <c r="C461" s="20" t="s">
        <v>65</v>
      </c>
      <c r="D461" s="195" t="str">
        <f>'пр.4 вед.стр.'!E461</f>
        <v>7Ю 0 01 93800 </v>
      </c>
      <c r="E461" s="174"/>
      <c r="F461" s="21">
        <f>F462</f>
        <v>93.4</v>
      </c>
      <c r="G461" s="21">
        <f>G462</f>
        <v>0</v>
      </c>
      <c r="H461" s="21">
        <f t="shared" si="37"/>
        <v>93.4</v>
      </c>
      <c r="I461" s="21">
        <f t="shared" si="38"/>
        <v>0</v>
      </c>
    </row>
    <row r="462" spans="1:9" s="30" customFormat="1" ht="26.25">
      <c r="A462" s="28" t="str">
        <f>'пр.4 вед.стр.'!A462</f>
        <v>Предоставление субсидий бюджетным, автономным учреждениям и иным некоммерческим организациям</v>
      </c>
      <c r="B462" s="20" t="s">
        <v>67</v>
      </c>
      <c r="C462" s="20" t="s">
        <v>65</v>
      </c>
      <c r="D462" s="195" t="str">
        <f>'пр.4 вед.стр.'!E462</f>
        <v>7Ю 0 01 93800 </v>
      </c>
      <c r="E462" s="174" t="str">
        <f>'пр.4 вед.стр.'!F462</f>
        <v>600</v>
      </c>
      <c r="F462" s="21">
        <f>F463</f>
        <v>93.4</v>
      </c>
      <c r="G462" s="21">
        <f>G463</f>
        <v>0</v>
      </c>
      <c r="H462" s="21">
        <f t="shared" si="37"/>
        <v>93.4</v>
      </c>
      <c r="I462" s="21">
        <f t="shared" si="38"/>
        <v>0</v>
      </c>
    </row>
    <row r="463" spans="1:9" s="30" customFormat="1" ht="12.75">
      <c r="A463" s="28" t="str">
        <f>'пр.4 вед.стр.'!A463</f>
        <v>Субсидии бюджетным учреждениям</v>
      </c>
      <c r="B463" s="20" t="s">
        <v>67</v>
      </c>
      <c r="C463" s="20" t="s">
        <v>65</v>
      </c>
      <c r="D463" s="195" t="str">
        <f>'пр.4 вед.стр.'!E463</f>
        <v>7Ю 0 01 93800 </v>
      </c>
      <c r="E463" s="174" t="str">
        <f>'пр.4 вед.стр.'!F463</f>
        <v>610</v>
      </c>
      <c r="F463" s="21">
        <f>'пр.4 вед.стр.'!G463</f>
        <v>93.4</v>
      </c>
      <c r="G463" s="21">
        <f>'пр.4 вед.стр.'!H463</f>
        <v>0</v>
      </c>
      <c r="H463" s="21">
        <f t="shared" si="37"/>
        <v>93.4</v>
      </c>
      <c r="I463" s="21">
        <f t="shared" si="38"/>
        <v>0</v>
      </c>
    </row>
    <row r="464" spans="1:9" s="30" customFormat="1" ht="12.75">
      <c r="A464" s="16" t="s">
        <v>58</v>
      </c>
      <c r="B464" s="20" t="s">
        <v>67</v>
      </c>
      <c r="C464" s="20" t="s">
        <v>65</v>
      </c>
      <c r="D464" s="174" t="s">
        <v>519</v>
      </c>
      <c r="E464" s="174"/>
      <c r="F464" s="21">
        <f>F465+F468+F471</f>
        <v>37235</v>
      </c>
      <c r="G464" s="21">
        <f>G465+G468+G471</f>
        <v>11947.6</v>
      </c>
      <c r="H464" s="21">
        <f t="shared" si="37"/>
        <v>25287.4</v>
      </c>
      <c r="I464" s="21">
        <f t="shared" si="38"/>
        <v>32.08701490533101</v>
      </c>
    </row>
    <row r="465" spans="1:9" s="30" customFormat="1" ht="12.75">
      <c r="A465" s="16" t="s">
        <v>189</v>
      </c>
      <c r="B465" s="20" t="s">
        <v>67</v>
      </c>
      <c r="C465" s="20" t="s">
        <v>65</v>
      </c>
      <c r="D465" s="174" t="s">
        <v>520</v>
      </c>
      <c r="E465" s="174"/>
      <c r="F465" s="21">
        <f>F466</f>
        <v>32065</v>
      </c>
      <c r="G465" s="21">
        <f>G466</f>
        <v>9160</v>
      </c>
      <c r="H465" s="21">
        <f t="shared" si="37"/>
        <v>22905</v>
      </c>
      <c r="I465" s="21">
        <f t="shared" si="38"/>
        <v>28.56697333541244</v>
      </c>
    </row>
    <row r="466" spans="1:9" s="30" customFormat="1" ht="26.25">
      <c r="A466" s="16" t="s">
        <v>95</v>
      </c>
      <c r="B466" s="20" t="s">
        <v>67</v>
      </c>
      <c r="C466" s="20" t="s">
        <v>65</v>
      </c>
      <c r="D466" s="174" t="s">
        <v>520</v>
      </c>
      <c r="E466" s="174" t="s">
        <v>96</v>
      </c>
      <c r="F466" s="21">
        <f>F467</f>
        <v>32065</v>
      </c>
      <c r="G466" s="21">
        <f>G467</f>
        <v>9160</v>
      </c>
      <c r="H466" s="21">
        <f t="shared" si="37"/>
        <v>22905</v>
      </c>
      <c r="I466" s="21">
        <f t="shared" si="38"/>
        <v>28.56697333541244</v>
      </c>
    </row>
    <row r="467" spans="1:9" s="30" customFormat="1" ht="12.75">
      <c r="A467" s="16" t="s">
        <v>99</v>
      </c>
      <c r="B467" s="20" t="s">
        <v>67</v>
      </c>
      <c r="C467" s="20" t="s">
        <v>65</v>
      </c>
      <c r="D467" s="174" t="s">
        <v>520</v>
      </c>
      <c r="E467" s="174" t="s">
        <v>100</v>
      </c>
      <c r="F467" s="21">
        <f>'пр.4 вед.стр.'!G467</f>
        <v>32065</v>
      </c>
      <c r="G467" s="21">
        <f>'пр.4 вед.стр.'!H467</f>
        <v>9160</v>
      </c>
      <c r="H467" s="21">
        <f t="shared" si="37"/>
        <v>22905</v>
      </c>
      <c r="I467" s="21">
        <f t="shared" si="38"/>
        <v>28.56697333541244</v>
      </c>
    </row>
    <row r="468" spans="1:9" s="30" customFormat="1" ht="39">
      <c r="A468" s="16" t="s">
        <v>210</v>
      </c>
      <c r="B468" s="20" t="s">
        <v>67</v>
      </c>
      <c r="C468" s="20" t="s">
        <v>65</v>
      </c>
      <c r="D468" s="174" t="s">
        <v>521</v>
      </c>
      <c r="E468" s="174"/>
      <c r="F468" s="21">
        <f>F469</f>
        <v>3900</v>
      </c>
      <c r="G468" s="21">
        <f>G469</f>
        <v>2771</v>
      </c>
      <c r="H468" s="21">
        <f t="shared" si="37"/>
        <v>1129</v>
      </c>
      <c r="I468" s="21">
        <f t="shared" si="38"/>
        <v>71.05128205128204</v>
      </c>
    </row>
    <row r="469" spans="1:9" s="30" customFormat="1" ht="26.25">
      <c r="A469" s="16" t="s">
        <v>95</v>
      </c>
      <c r="B469" s="20" t="s">
        <v>67</v>
      </c>
      <c r="C469" s="20" t="s">
        <v>65</v>
      </c>
      <c r="D469" s="174" t="s">
        <v>521</v>
      </c>
      <c r="E469" s="174" t="s">
        <v>96</v>
      </c>
      <c r="F469" s="21">
        <f>F470</f>
        <v>3900</v>
      </c>
      <c r="G469" s="21">
        <f>G470</f>
        <v>2771</v>
      </c>
      <c r="H469" s="21">
        <f t="shared" si="37"/>
        <v>1129</v>
      </c>
      <c r="I469" s="21">
        <f t="shared" si="38"/>
        <v>71.05128205128204</v>
      </c>
    </row>
    <row r="470" spans="1:9" s="30" customFormat="1" ht="12.75">
      <c r="A470" s="16" t="s">
        <v>99</v>
      </c>
      <c r="B470" s="20" t="s">
        <v>67</v>
      </c>
      <c r="C470" s="20" t="s">
        <v>65</v>
      </c>
      <c r="D470" s="174" t="s">
        <v>521</v>
      </c>
      <c r="E470" s="174" t="s">
        <v>100</v>
      </c>
      <c r="F470" s="21">
        <f>'пр.4 вед.стр.'!G470</f>
        <v>3900</v>
      </c>
      <c r="G470" s="21">
        <f>'пр.4 вед.стр.'!H470</f>
        <v>2771</v>
      </c>
      <c r="H470" s="21">
        <f t="shared" si="37"/>
        <v>1129</v>
      </c>
      <c r="I470" s="21">
        <f t="shared" si="38"/>
        <v>71.05128205128204</v>
      </c>
    </row>
    <row r="471" spans="1:9" s="30" customFormat="1" ht="12.75">
      <c r="A471" s="16" t="s">
        <v>179</v>
      </c>
      <c r="B471" s="20" t="s">
        <v>67</v>
      </c>
      <c r="C471" s="20" t="s">
        <v>65</v>
      </c>
      <c r="D471" s="174" t="s">
        <v>522</v>
      </c>
      <c r="E471" s="174"/>
      <c r="F471" s="21">
        <f>F472</f>
        <v>1270</v>
      </c>
      <c r="G471" s="21">
        <f>G472</f>
        <v>16.6</v>
      </c>
      <c r="H471" s="21">
        <f t="shared" si="37"/>
        <v>1253.4</v>
      </c>
      <c r="I471" s="21">
        <f t="shared" si="38"/>
        <v>1.3070866141732285</v>
      </c>
    </row>
    <row r="472" spans="1:9" s="30" customFormat="1" ht="26.25">
      <c r="A472" s="16" t="s">
        <v>95</v>
      </c>
      <c r="B472" s="20" t="s">
        <v>67</v>
      </c>
      <c r="C472" s="20" t="s">
        <v>65</v>
      </c>
      <c r="D472" s="174" t="s">
        <v>522</v>
      </c>
      <c r="E472" s="174" t="s">
        <v>96</v>
      </c>
      <c r="F472" s="21">
        <f>F473</f>
        <v>1270</v>
      </c>
      <c r="G472" s="21">
        <f>G473</f>
        <v>16.6</v>
      </c>
      <c r="H472" s="21">
        <f t="shared" si="37"/>
        <v>1253.4</v>
      </c>
      <c r="I472" s="21">
        <f t="shared" si="38"/>
        <v>1.3070866141732285</v>
      </c>
    </row>
    <row r="473" spans="1:9" s="30" customFormat="1" ht="12.75">
      <c r="A473" s="16" t="s">
        <v>99</v>
      </c>
      <c r="B473" s="20" t="s">
        <v>67</v>
      </c>
      <c r="C473" s="20" t="s">
        <v>65</v>
      </c>
      <c r="D473" s="174" t="s">
        <v>522</v>
      </c>
      <c r="E473" s="174" t="s">
        <v>100</v>
      </c>
      <c r="F473" s="21">
        <f>'пр.4 вед.стр.'!G473</f>
        <v>1270</v>
      </c>
      <c r="G473" s="21">
        <f>'пр.4 вед.стр.'!H473</f>
        <v>16.6</v>
      </c>
      <c r="H473" s="21">
        <f t="shared" si="37"/>
        <v>1253.4</v>
      </c>
      <c r="I473" s="21">
        <f t="shared" si="38"/>
        <v>1.3070866141732285</v>
      </c>
    </row>
    <row r="474" spans="1:9" s="30" customFormat="1" ht="12.75">
      <c r="A474" s="15" t="s">
        <v>318</v>
      </c>
      <c r="B474" s="33" t="s">
        <v>67</v>
      </c>
      <c r="C474" s="33" t="s">
        <v>68</v>
      </c>
      <c r="D474" s="178"/>
      <c r="E474" s="178"/>
      <c r="F474" s="34">
        <f>F476+F484+F504+F515</f>
        <v>61071.99999999999</v>
      </c>
      <c r="G474" s="34">
        <f>G476+G484+G504+G515</f>
        <v>14931.000000000002</v>
      </c>
      <c r="H474" s="21">
        <f t="shared" si="37"/>
        <v>46140.99999999999</v>
      </c>
      <c r="I474" s="21">
        <f t="shared" si="38"/>
        <v>24.448192297615932</v>
      </c>
    </row>
    <row r="475" spans="1:9" s="30" customFormat="1" ht="12.75">
      <c r="A475" s="16" t="s">
        <v>487</v>
      </c>
      <c r="B475" s="20" t="s">
        <v>67</v>
      </c>
      <c r="C475" s="20" t="s">
        <v>68</v>
      </c>
      <c r="D475" s="192" t="s">
        <v>488</v>
      </c>
      <c r="E475" s="174"/>
      <c r="F475" s="21">
        <f>F476+F484+F504</f>
        <v>4598.2</v>
      </c>
      <c r="G475" s="21">
        <f>G476+G484+G504</f>
        <v>917.7</v>
      </c>
      <c r="H475" s="21">
        <f t="shared" si="37"/>
        <v>3680.5</v>
      </c>
      <c r="I475" s="21">
        <f t="shared" si="38"/>
        <v>19.957809577660825</v>
      </c>
    </row>
    <row r="476" spans="1:9" s="350" customFormat="1" ht="26.25">
      <c r="A476" s="154" t="str">
        <f>'пр.4 вед.стр.'!A476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76" s="155" t="s">
        <v>67</v>
      </c>
      <c r="C476" s="159" t="s">
        <v>68</v>
      </c>
      <c r="D476" s="190" t="str">
        <f>'пр.4 вед.стр.'!E476</f>
        <v>7Б 0 00 00000 </v>
      </c>
      <c r="E476" s="173"/>
      <c r="F476" s="157">
        <f>F477</f>
        <v>182.39999999999998</v>
      </c>
      <c r="G476" s="157">
        <f>G477</f>
        <v>41</v>
      </c>
      <c r="H476" s="157">
        <f t="shared" si="37"/>
        <v>141.39999999999998</v>
      </c>
      <c r="I476" s="157">
        <f t="shared" si="38"/>
        <v>22.4780701754386</v>
      </c>
    </row>
    <row r="477" spans="1:9" s="30" customFormat="1" ht="26.25">
      <c r="A477" s="28" t="str">
        <f>'пр.4 вед.стр.'!A477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77" s="20" t="s">
        <v>67</v>
      </c>
      <c r="C477" s="20" t="s">
        <v>68</v>
      </c>
      <c r="D477" s="192" t="str">
        <f>'пр.4 вед.стр.'!E477</f>
        <v>7Б 0 01 00000 </v>
      </c>
      <c r="E477" s="174"/>
      <c r="F477" s="21">
        <f>F478+F481</f>
        <v>182.39999999999998</v>
      </c>
      <c r="G477" s="21">
        <f>G478+G481</f>
        <v>41</v>
      </c>
      <c r="H477" s="21">
        <f t="shared" si="37"/>
        <v>141.39999999999998</v>
      </c>
      <c r="I477" s="21">
        <f t="shared" si="38"/>
        <v>22.4780701754386</v>
      </c>
    </row>
    <row r="478" spans="1:9" s="30" customFormat="1" ht="12.75">
      <c r="A478" s="28" t="str">
        <f>'пр.4 вед.стр.'!A478</f>
        <v>Обслуживание систем видеонаблюдения, охранной сигнализации</v>
      </c>
      <c r="B478" s="20" t="s">
        <v>67</v>
      </c>
      <c r="C478" s="20" t="s">
        <v>68</v>
      </c>
      <c r="D478" s="192" t="str">
        <f>'пр.4 вед.стр.'!E478</f>
        <v>7Б 0 01 91600 </v>
      </c>
      <c r="E478" s="174"/>
      <c r="F478" s="21">
        <f>F479</f>
        <v>145.6</v>
      </c>
      <c r="G478" s="21">
        <f>G479</f>
        <v>41</v>
      </c>
      <c r="H478" s="21">
        <f t="shared" si="37"/>
        <v>104.6</v>
      </c>
      <c r="I478" s="21">
        <f t="shared" si="38"/>
        <v>28.15934065934066</v>
      </c>
    </row>
    <row r="479" spans="1:9" s="30" customFormat="1" ht="26.25">
      <c r="A479" s="28" t="str">
        <f>'пр.4 вед.стр.'!A479</f>
        <v>Предоставление субсидий бюджетным, автономным учреждениям и иным некоммерческим организациям</v>
      </c>
      <c r="B479" s="20" t="s">
        <v>67</v>
      </c>
      <c r="C479" s="20" t="s">
        <v>68</v>
      </c>
      <c r="D479" s="192" t="str">
        <f>'пр.4 вед.стр.'!E479</f>
        <v>7Б 0 01 91600 </v>
      </c>
      <c r="E479" s="174" t="str">
        <f>'пр.4 вед.стр.'!F479</f>
        <v>600</v>
      </c>
      <c r="F479" s="21">
        <f>F480</f>
        <v>145.6</v>
      </c>
      <c r="G479" s="21">
        <f>G480</f>
        <v>41</v>
      </c>
      <c r="H479" s="21">
        <f t="shared" si="37"/>
        <v>104.6</v>
      </c>
      <c r="I479" s="21">
        <f t="shared" si="38"/>
        <v>28.15934065934066</v>
      </c>
    </row>
    <row r="480" spans="1:9" s="30" customFormat="1" ht="12.75">
      <c r="A480" s="28" t="str">
        <f>'пр.4 вед.стр.'!A480</f>
        <v>Субсидии бюджетным учреждениям</v>
      </c>
      <c r="B480" s="20" t="s">
        <v>67</v>
      </c>
      <c r="C480" s="20" t="s">
        <v>68</v>
      </c>
      <c r="D480" s="192" t="str">
        <f>'пр.4 вед.стр.'!E480</f>
        <v>7Б 0 01 91600 </v>
      </c>
      <c r="E480" s="174" t="str">
        <f>'пр.4 вед.стр.'!F480</f>
        <v>610</v>
      </c>
      <c r="F480" s="21">
        <f>'пр.4 вед.стр.'!G480</f>
        <v>145.6</v>
      </c>
      <c r="G480" s="21">
        <f>'пр.4 вед.стр.'!H480</f>
        <v>41</v>
      </c>
      <c r="H480" s="21">
        <f t="shared" si="37"/>
        <v>104.6</v>
      </c>
      <c r="I480" s="21">
        <f t="shared" si="38"/>
        <v>28.15934065934066</v>
      </c>
    </row>
    <row r="481" spans="1:9" s="30" customFormat="1" ht="12.75">
      <c r="A481" s="28" t="str">
        <f>'пр.4 вед.стр.'!A481</f>
        <v>Укрепление материально- технической базы </v>
      </c>
      <c r="B481" s="20" t="s">
        <v>67</v>
      </c>
      <c r="C481" s="20" t="s">
        <v>68</v>
      </c>
      <c r="D481" s="192" t="str">
        <f>'пр.4 вед.стр.'!E481</f>
        <v>7Б 0 01 92500</v>
      </c>
      <c r="E481" s="174"/>
      <c r="F481" s="21">
        <f>F482</f>
        <v>36.8</v>
      </c>
      <c r="G481" s="21">
        <f>G482</f>
        <v>0</v>
      </c>
      <c r="H481" s="21">
        <f t="shared" si="37"/>
        <v>36.8</v>
      </c>
      <c r="I481" s="21">
        <f t="shared" si="38"/>
        <v>0</v>
      </c>
    </row>
    <row r="482" spans="1:9" s="30" customFormat="1" ht="26.25">
      <c r="A482" s="28" t="str">
        <f>'пр.4 вед.стр.'!A482</f>
        <v>Предоставление субсидий бюджетным, автономным учреждениям и иным некоммерческим организациям</v>
      </c>
      <c r="B482" s="20" t="s">
        <v>67</v>
      </c>
      <c r="C482" s="20" t="s">
        <v>68</v>
      </c>
      <c r="D482" s="192" t="str">
        <f>'пр.4 вед.стр.'!E482</f>
        <v>7Б 0 01 92500</v>
      </c>
      <c r="E482" s="174" t="str">
        <f>'пр.4 вед.стр.'!F482</f>
        <v>600</v>
      </c>
      <c r="F482" s="21">
        <f>F483</f>
        <v>36.8</v>
      </c>
      <c r="G482" s="21">
        <f>G483</f>
        <v>0</v>
      </c>
      <c r="H482" s="21">
        <f t="shared" si="37"/>
        <v>36.8</v>
      </c>
      <c r="I482" s="21">
        <f t="shared" si="38"/>
        <v>0</v>
      </c>
    </row>
    <row r="483" spans="1:9" s="30" customFormat="1" ht="12.75">
      <c r="A483" s="28" t="str">
        <f>'пр.4 вед.стр.'!A483</f>
        <v>Субсидии бюджетным учреждениям</v>
      </c>
      <c r="B483" s="20" t="s">
        <v>67</v>
      </c>
      <c r="C483" s="20" t="s">
        <v>68</v>
      </c>
      <c r="D483" s="192" t="str">
        <f>'пр.4 вед.стр.'!E483</f>
        <v>7Б 0 01 92500</v>
      </c>
      <c r="E483" s="174" t="str">
        <f>'пр.4 вед.стр.'!F483</f>
        <v>610</v>
      </c>
      <c r="F483" s="21">
        <f>'пр.4 вед.стр.'!G483</f>
        <v>36.8</v>
      </c>
      <c r="G483" s="21">
        <f>'пр.4 вед.стр.'!H483</f>
        <v>0</v>
      </c>
      <c r="H483" s="21">
        <f t="shared" si="37"/>
        <v>36.8</v>
      </c>
      <c r="I483" s="21">
        <f t="shared" si="38"/>
        <v>0</v>
      </c>
    </row>
    <row r="484" spans="1:9" s="350" customFormat="1" ht="26.25">
      <c r="A484" s="154" t="str">
        <f>'пр.4 вед.стр.'!A484</f>
        <v>Муниципальная программа  "Пожарная безопасность в Сусуманском городском округе на 2018- 2020 годы"</v>
      </c>
      <c r="B484" s="155" t="s">
        <v>67</v>
      </c>
      <c r="C484" s="155" t="s">
        <v>68</v>
      </c>
      <c r="D484" s="190" t="str">
        <f>'пр.4 вед.стр.'!E484</f>
        <v>7П 0 00 00000 </v>
      </c>
      <c r="E484" s="173"/>
      <c r="F484" s="157">
        <f>F485</f>
        <v>646.6999999999999</v>
      </c>
      <c r="G484" s="157">
        <f>G485</f>
        <v>113.49999999999999</v>
      </c>
      <c r="H484" s="157">
        <f t="shared" si="37"/>
        <v>533.1999999999999</v>
      </c>
      <c r="I484" s="157">
        <f t="shared" si="38"/>
        <v>17.550641719498994</v>
      </c>
    </row>
    <row r="485" spans="1:9" s="30" customFormat="1" ht="26.25">
      <c r="A485" s="28" t="str">
        <f>'пр.4 вед.стр.'!A485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85" s="20" t="s">
        <v>67</v>
      </c>
      <c r="C485" s="20" t="s">
        <v>68</v>
      </c>
      <c r="D485" s="192" t="str">
        <f>'пр.4 вед.стр.'!E485</f>
        <v>7П 0 01 00000 </v>
      </c>
      <c r="E485" s="174"/>
      <c r="F485" s="21">
        <f>F486+F489+F492+F495+F498+F501</f>
        <v>646.6999999999999</v>
      </c>
      <c r="G485" s="21">
        <f>G486+G489+G492+G495+G498+G501</f>
        <v>113.49999999999999</v>
      </c>
      <c r="H485" s="21">
        <f t="shared" si="37"/>
        <v>533.1999999999999</v>
      </c>
      <c r="I485" s="21">
        <f t="shared" si="38"/>
        <v>17.550641719498994</v>
      </c>
    </row>
    <row r="486" spans="1:9" s="30" customFormat="1" ht="26.25">
      <c r="A486" s="28" t="str">
        <f>'пр.4 вед.стр.'!A486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86" s="20" t="s">
        <v>67</v>
      </c>
      <c r="C486" s="20" t="s">
        <v>68</v>
      </c>
      <c r="D486" s="192" t="str">
        <f>'пр.4 вед.стр.'!E486</f>
        <v>7П 0 01 94100 </v>
      </c>
      <c r="E486" s="174"/>
      <c r="F486" s="21">
        <f>F487</f>
        <v>472.5</v>
      </c>
      <c r="G486" s="21">
        <f>G487</f>
        <v>97.69999999999999</v>
      </c>
      <c r="H486" s="21">
        <f t="shared" si="37"/>
        <v>374.8</v>
      </c>
      <c r="I486" s="21">
        <f t="shared" si="38"/>
        <v>20.677248677248674</v>
      </c>
    </row>
    <row r="487" spans="1:9" s="30" customFormat="1" ht="26.25">
      <c r="A487" s="28" t="str">
        <f>'пр.4 вед.стр.'!A487</f>
        <v>Предоставление субсидий бюджетным, автономным учреждениям и иным некоммерческим организациям</v>
      </c>
      <c r="B487" s="20" t="s">
        <v>67</v>
      </c>
      <c r="C487" s="20" t="s">
        <v>68</v>
      </c>
      <c r="D487" s="192" t="str">
        <f>'пр.4 вед.стр.'!E487</f>
        <v>7П 0 01 94100 </v>
      </c>
      <c r="E487" s="174" t="str">
        <f>'пр.4 вед.стр.'!F487</f>
        <v>600</v>
      </c>
      <c r="F487" s="21">
        <f>F488</f>
        <v>472.5</v>
      </c>
      <c r="G487" s="21">
        <f>G488</f>
        <v>97.69999999999999</v>
      </c>
      <c r="H487" s="21">
        <f t="shared" si="37"/>
        <v>374.8</v>
      </c>
      <c r="I487" s="21">
        <f t="shared" si="38"/>
        <v>20.677248677248674</v>
      </c>
    </row>
    <row r="488" spans="1:9" s="30" customFormat="1" ht="12.75">
      <c r="A488" s="28" t="str">
        <f>'пр.4 вед.стр.'!A488</f>
        <v>Субсидии бюджетным учреждениям</v>
      </c>
      <c r="B488" s="20" t="s">
        <v>67</v>
      </c>
      <c r="C488" s="20" t="s">
        <v>68</v>
      </c>
      <c r="D488" s="192" t="str">
        <f>'пр.4 вед.стр.'!E488</f>
        <v>7П 0 01 94100 </v>
      </c>
      <c r="E488" s="174" t="str">
        <f>'пр.4 вед.стр.'!F488</f>
        <v>610</v>
      </c>
      <c r="F488" s="21">
        <f>'пр.4 вед.стр.'!G488+'пр.4 вед.стр.'!G617</f>
        <v>472.5</v>
      </c>
      <c r="G488" s="21">
        <f>'пр.4 вед.стр.'!H488+'пр.4 вед.стр.'!H617</f>
        <v>97.69999999999999</v>
      </c>
      <c r="H488" s="21">
        <f t="shared" si="37"/>
        <v>374.8</v>
      </c>
      <c r="I488" s="21">
        <f t="shared" si="38"/>
        <v>20.677248677248674</v>
      </c>
    </row>
    <row r="489" spans="1:9" s="30" customFormat="1" ht="12.75">
      <c r="A489" s="28" t="str">
        <f>'пр.4 вед.стр.'!A618</f>
        <v>Обработка сгораемых конструкций огнезащитными составами</v>
      </c>
      <c r="B489" s="20" t="s">
        <v>67</v>
      </c>
      <c r="C489" s="20" t="s">
        <v>68</v>
      </c>
      <c r="D489" s="192" t="str">
        <f>'пр.4 вед.стр.'!E618</f>
        <v>7П 0 01 94200 </v>
      </c>
      <c r="E489" s="174"/>
      <c r="F489" s="21">
        <f>F490</f>
        <v>70</v>
      </c>
      <c r="G489" s="21">
        <f>G490</f>
        <v>0</v>
      </c>
      <c r="H489" s="21">
        <f t="shared" si="37"/>
        <v>70</v>
      </c>
      <c r="I489" s="21">
        <f t="shared" si="38"/>
        <v>0</v>
      </c>
    </row>
    <row r="490" spans="1:9" s="30" customFormat="1" ht="26.25">
      <c r="A490" s="28" t="str">
        <f>'пр.4 вед.стр.'!A619</f>
        <v>Предоставление субсидий бюджетным, автономным учреждениям и иным некоммерческим организациям</v>
      </c>
      <c r="B490" s="20" t="s">
        <v>67</v>
      </c>
      <c r="C490" s="20" t="s">
        <v>68</v>
      </c>
      <c r="D490" s="192" t="str">
        <f>'пр.4 вед.стр.'!E619</f>
        <v>7П 0 01 94200 </v>
      </c>
      <c r="E490" s="174" t="str">
        <f>'пр.4 вед.стр.'!F619</f>
        <v>600</v>
      </c>
      <c r="F490" s="21">
        <f>F491</f>
        <v>70</v>
      </c>
      <c r="G490" s="21">
        <f>G491</f>
        <v>0</v>
      </c>
      <c r="H490" s="21">
        <f t="shared" si="37"/>
        <v>70</v>
      </c>
      <c r="I490" s="21">
        <f t="shared" si="38"/>
        <v>0</v>
      </c>
    </row>
    <row r="491" spans="1:9" s="30" customFormat="1" ht="12.75">
      <c r="A491" s="28" t="str">
        <f>'пр.4 вед.стр.'!A620</f>
        <v>Субсидии бюджетным учреждениям</v>
      </c>
      <c r="B491" s="20" t="s">
        <v>67</v>
      </c>
      <c r="C491" s="20" t="s">
        <v>68</v>
      </c>
      <c r="D491" s="192" t="str">
        <f>'пр.4 вед.стр.'!E620</f>
        <v>7П 0 01 94200 </v>
      </c>
      <c r="E491" s="174" t="str">
        <f>'пр.4 вед.стр.'!F620</f>
        <v>610</v>
      </c>
      <c r="F491" s="21">
        <f>'пр.4 вед.стр.'!G619</f>
        <v>70</v>
      </c>
      <c r="G491" s="21">
        <f>'пр.4 вед.стр.'!H619</f>
        <v>0</v>
      </c>
      <c r="H491" s="21">
        <f t="shared" si="37"/>
        <v>70</v>
      </c>
      <c r="I491" s="21">
        <f t="shared" si="38"/>
        <v>0</v>
      </c>
    </row>
    <row r="492" spans="1:9" s="30" customFormat="1" ht="12.75">
      <c r="A492" s="28" t="str">
        <f>'пр.4 вед.стр.'!A621</f>
        <v>Приобретение и заправка огнетушителей, средств индивидуальной защиты</v>
      </c>
      <c r="B492" s="20" t="s">
        <v>67</v>
      </c>
      <c r="C492" s="20" t="s">
        <v>68</v>
      </c>
      <c r="D492" s="192" t="str">
        <f>'пр.4 вед.стр.'!E621</f>
        <v>7П 0 01 94300 </v>
      </c>
      <c r="E492" s="174"/>
      <c r="F492" s="21">
        <f>F493</f>
        <v>40</v>
      </c>
      <c r="G492" s="21">
        <f>G493</f>
        <v>0</v>
      </c>
      <c r="H492" s="21">
        <f t="shared" si="37"/>
        <v>40</v>
      </c>
      <c r="I492" s="21">
        <f t="shared" si="38"/>
        <v>0</v>
      </c>
    </row>
    <row r="493" spans="1:9" s="30" customFormat="1" ht="26.25">
      <c r="A493" s="28" t="str">
        <f>'пр.4 вед.стр.'!A622</f>
        <v>Предоставление субсидий бюджетным, автономным учреждениям и иным некоммерческим организациям</v>
      </c>
      <c r="B493" s="20" t="s">
        <v>67</v>
      </c>
      <c r="C493" s="20" t="s">
        <v>68</v>
      </c>
      <c r="D493" s="192" t="str">
        <f>'пр.4 вед.стр.'!E622</f>
        <v>7П 0 01 94300 </v>
      </c>
      <c r="E493" s="174" t="str">
        <f>'пр.4 вед.стр.'!F622</f>
        <v>600</v>
      </c>
      <c r="F493" s="21">
        <f>F494</f>
        <v>40</v>
      </c>
      <c r="G493" s="21">
        <f>G494</f>
        <v>0</v>
      </c>
      <c r="H493" s="21">
        <f t="shared" si="37"/>
        <v>40</v>
      </c>
      <c r="I493" s="21">
        <f t="shared" si="38"/>
        <v>0</v>
      </c>
    </row>
    <row r="494" spans="1:9" s="30" customFormat="1" ht="12.75">
      <c r="A494" s="28" t="str">
        <f>'пр.4 вед.стр.'!A623</f>
        <v>Субсидии бюджетным учреждениям</v>
      </c>
      <c r="B494" s="20" t="s">
        <v>67</v>
      </c>
      <c r="C494" s="20" t="s">
        <v>68</v>
      </c>
      <c r="D494" s="192" t="str">
        <f>'пр.4 вед.стр.'!E623</f>
        <v>7П 0 01 94300 </v>
      </c>
      <c r="E494" s="174" t="str">
        <f>'пр.4 вед.стр.'!F623</f>
        <v>610</v>
      </c>
      <c r="F494" s="21">
        <f>'пр.4 вед.стр.'!G623</f>
        <v>40</v>
      </c>
      <c r="G494" s="21">
        <f>'пр.4 вед.стр.'!H623</f>
        <v>0</v>
      </c>
      <c r="H494" s="21">
        <f t="shared" si="37"/>
        <v>40</v>
      </c>
      <c r="I494" s="21">
        <f t="shared" si="38"/>
        <v>0</v>
      </c>
    </row>
    <row r="495" spans="1:9" s="30" customFormat="1" ht="12.75">
      <c r="A495" s="28" t="str">
        <f>'пр.4 вед.стр.'!A489</f>
        <v>Проведение замеров сопротивления изоляции электросетей и электрооборудования</v>
      </c>
      <c r="B495" s="20" t="s">
        <v>67</v>
      </c>
      <c r="C495" s="20" t="s">
        <v>68</v>
      </c>
      <c r="D495" s="192" t="str">
        <f>'пр.4 вед.стр.'!E489</f>
        <v>7П 0 01 94400 </v>
      </c>
      <c r="E495" s="174"/>
      <c r="F495" s="21">
        <f>F496</f>
        <v>38.4</v>
      </c>
      <c r="G495" s="21">
        <f>G496</f>
        <v>0</v>
      </c>
      <c r="H495" s="21">
        <f t="shared" si="37"/>
        <v>38.4</v>
      </c>
      <c r="I495" s="21">
        <f t="shared" si="38"/>
        <v>0</v>
      </c>
    </row>
    <row r="496" spans="1:9" s="30" customFormat="1" ht="26.25">
      <c r="A496" s="28" t="str">
        <f>'пр.4 вед.стр.'!A490</f>
        <v>Предоставление субсидий бюджетным, автономным учреждениям и иным некоммерческим организациям</v>
      </c>
      <c r="B496" s="20" t="s">
        <v>67</v>
      </c>
      <c r="C496" s="20" t="s">
        <v>68</v>
      </c>
      <c r="D496" s="192" t="str">
        <f>'пр.4 вед.стр.'!E490</f>
        <v>7П 0 01 94400 </v>
      </c>
      <c r="E496" s="174" t="str">
        <f>'пр.4 вед.стр.'!F490</f>
        <v>600</v>
      </c>
      <c r="F496" s="21">
        <f>F497</f>
        <v>38.4</v>
      </c>
      <c r="G496" s="21">
        <f>G497</f>
        <v>0</v>
      </c>
      <c r="H496" s="21">
        <f t="shared" si="37"/>
        <v>38.4</v>
      </c>
      <c r="I496" s="21">
        <f t="shared" si="38"/>
        <v>0</v>
      </c>
    </row>
    <row r="497" spans="1:9" s="30" customFormat="1" ht="12.75">
      <c r="A497" s="28" t="str">
        <f>'пр.4 вед.стр.'!A491</f>
        <v>Субсидии бюджетным учреждениям</v>
      </c>
      <c r="B497" s="20" t="s">
        <v>67</v>
      </c>
      <c r="C497" s="20" t="s">
        <v>68</v>
      </c>
      <c r="D497" s="192" t="str">
        <f>'пр.4 вед.стр.'!E491</f>
        <v>7П 0 01 94400 </v>
      </c>
      <c r="E497" s="174" t="str">
        <f>'пр.4 вед.стр.'!F491</f>
        <v>610</v>
      </c>
      <c r="F497" s="21">
        <f>'пр.4 вед.стр.'!G491</f>
        <v>38.4</v>
      </c>
      <c r="G497" s="21">
        <f>'пр.4 вед.стр.'!H491</f>
        <v>0</v>
      </c>
      <c r="H497" s="21">
        <f t="shared" si="37"/>
        <v>38.4</v>
      </c>
      <c r="I497" s="21">
        <f t="shared" si="38"/>
        <v>0</v>
      </c>
    </row>
    <row r="498" spans="1:9" s="30" customFormat="1" ht="26.25">
      <c r="A498" s="28" t="str">
        <f>'пр.4 вед.стр.'!A492</f>
        <v>Проведение проверок исправности и ремонт систем противопожарного водоснабжения, приобретение и обслуживание гидрантов</v>
      </c>
      <c r="B498" s="20" t="s">
        <v>67</v>
      </c>
      <c r="C498" s="20" t="s">
        <v>68</v>
      </c>
      <c r="D498" s="192" t="str">
        <f>'пр.4 вед.стр.'!E492</f>
        <v>7П 0 01 94500 </v>
      </c>
      <c r="E498" s="174"/>
      <c r="F498" s="21">
        <f>F499</f>
        <v>15.8</v>
      </c>
      <c r="G498" s="21">
        <f>G499</f>
        <v>15.8</v>
      </c>
      <c r="H498" s="21">
        <f t="shared" si="37"/>
        <v>0</v>
      </c>
      <c r="I498" s="21">
        <f t="shared" si="38"/>
        <v>100</v>
      </c>
    </row>
    <row r="499" spans="1:9" s="30" customFormat="1" ht="26.25">
      <c r="A499" s="28" t="str">
        <f>'пр.4 вед.стр.'!A493</f>
        <v>Предоставление субсидий бюджетным, автономным учреждениям и иным некоммерческим организациям</v>
      </c>
      <c r="B499" s="20" t="s">
        <v>67</v>
      </c>
      <c r="C499" s="20" t="s">
        <v>68</v>
      </c>
      <c r="D499" s="192" t="str">
        <f>'пр.4 вед.стр.'!E493</f>
        <v>7П 0 01 94500 </v>
      </c>
      <c r="E499" s="174" t="str">
        <f>'пр.4 вед.стр.'!F493</f>
        <v>600</v>
      </c>
      <c r="F499" s="21">
        <f>F500</f>
        <v>15.8</v>
      </c>
      <c r="G499" s="21">
        <f>G500</f>
        <v>15.8</v>
      </c>
      <c r="H499" s="21">
        <f t="shared" si="37"/>
        <v>0</v>
      </c>
      <c r="I499" s="21">
        <f t="shared" si="38"/>
        <v>100</v>
      </c>
    </row>
    <row r="500" spans="1:9" s="30" customFormat="1" ht="12.75">
      <c r="A500" s="28" t="str">
        <f>'пр.4 вед.стр.'!A494</f>
        <v>Субсидии бюджетным учреждениям</v>
      </c>
      <c r="B500" s="20" t="s">
        <v>67</v>
      </c>
      <c r="C500" s="20" t="s">
        <v>68</v>
      </c>
      <c r="D500" s="192" t="str">
        <f>'пр.4 вед.стр.'!E494</f>
        <v>7П 0 01 94500 </v>
      </c>
      <c r="E500" s="174" t="str">
        <f>'пр.4 вед.стр.'!F494</f>
        <v>610</v>
      </c>
      <c r="F500" s="21">
        <f>'пр.4 вед.стр.'!G494</f>
        <v>15.8</v>
      </c>
      <c r="G500" s="21">
        <f>'пр.4 вед.стр.'!H494</f>
        <v>15.8</v>
      </c>
      <c r="H500" s="21">
        <f t="shared" si="37"/>
        <v>0</v>
      </c>
      <c r="I500" s="21">
        <f t="shared" si="38"/>
        <v>100</v>
      </c>
    </row>
    <row r="501" spans="1:9" s="30" customFormat="1" ht="12.75">
      <c r="A501" s="16" t="str">
        <f>'пр.4 вед.стр.'!A495</f>
        <v>Обучение сотрудников по пожарной безопасности</v>
      </c>
      <c r="B501" s="20" t="s">
        <v>67</v>
      </c>
      <c r="C501" s="20" t="s">
        <v>68</v>
      </c>
      <c r="D501" s="192" t="str">
        <f>'пр.4 вед.стр.'!E495</f>
        <v>7П 0 01 94510 </v>
      </c>
      <c r="E501" s="174"/>
      <c r="F501" s="21">
        <f>F502</f>
        <v>10</v>
      </c>
      <c r="G501" s="21">
        <f>G502</f>
        <v>0</v>
      </c>
      <c r="H501" s="21">
        <f t="shared" si="37"/>
        <v>10</v>
      </c>
      <c r="I501" s="21">
        <f t="shared" si="38"/>
        <v>0</v>
      </c>
    </row>
    <row r="502" spans="1:9" s="30" customFormat="1" ht="26.25">
      <c r="A502" s="16" t="str">
        <f>'пр.4 вед.стр.'!A496</f>
        <v>Предоставление субсидий бюджетным, автономным учреждениям и иным некоммерческим организациям</v>
      </c>
      <c r="B502" s="20" t="s">
        <v>67</v>
      </c>
      <c r="C502" s="20" t="s">
        <v>68</v>
      </c>
      <c r="D502" s="192" t="str">
        <f>'пр.4 вед.стр.'!E496</f>
        <v>7П 0 01 94510 </v>
      </c>
      <c r="E502" s="174" t="str">
        <f>'пр.4 вед.стр.'!F496</f>
        <v>600</v>
      </c>
      <c r="F502" s="21">
        <f>F503</f>
        <v>10</v>
      </c>
      <c r="G502" s="21">
        <f>G503</f>
        <v>0</v>
      </c>
      <c r="H502" s="21">
        <f t="shared" si="37"/>
        <v>10</v>
      </c>
      <c r="I502" s="21">
        <f t="shared" si="38"/>
        <v>0</v>
      </c>
    </row>
    <row r="503" spans="1:9" s="30" customFormat="1" ht="12.75">
      <c r="A503" s="16" t="str">
        <f>'пр.4 вед.стр.'!A497</f>
        <v>Субсидии бюджетным учреждениям</v>
      </c>
      <c r="B503" s="20" t="s">
        <v>67</v>
      </c>
      <c r="C503" s="20" t="s">
        <v>68</v>
      </c>
      <c r="D503" s="192" t="str">
        <f>'пр.4 вед.стр.'!E497</f>
        <v>7П 0 01 94510 </v>
      </c>
      <c r="E503" s="174" t="str">
        <f>'пр.4 вед.стр.'!F497</f>
        <v>610</v>
      </c>
      <c r="F503" s="21">
        <f>'пр.4 вед.стр.'!G497</f>
        <v>10</v>
      </c>
      <c r="G503" s="21">
        <f>'пр.4 вед.стр.'!H497</f>
        <v>0</v>
      </c>
      <c r="H503" s="21">
        <f t="shared" si="37"/>
        <v>10</v>
      </c>
      <c r="I503" s="21">
        <f t="shared" si="38"/>
        <v>0</v>
      </c>
    </row>
    <row r="504" spans="1:9" s="350" customFormat="1" ht="26.25">
      <c r="A504" s="154" t="str">
        <f>'пр.4 вед.стр.'!A498</f>
        <v>Муниципальная  программа  "Развитие образования в Сусуманском городском округе  на 2018- 2020 годы"</v>
      </c>
      <c r="B504" s="155" t="s">
        <v>67</v>
      </c>
      <c r="C504" s="155" t="s">
        <v>68</v>
      </c>
      <c r="D504" s="173" t="str">
        <f>'пр.4 вед.стр.'!E498</f>
        <v>7Р 0 00 00000 </v>
      </c>
      <c r="E504" s="189"/>
      <c r="F504" s="157">
        <f>F505</f>
        <v>3769.1</v>
      </c>
      <c r="G504" s="157">
        <f>G505</f>
        <v>763.2</v>
      </c>
      <c r="H504" s="157">
        <f t="shared" si="37"/>
        <v>3005.8999999999996</v>
      </c>
      <c r="I504" s="157">
        <f t="shared" si="38"/>
        <v>20.24886577697594</v>
      </c>
    </row>
    <row r="505" spans="1:9" s="30" customFormat="1" ht="12.75">
      <c r="A505" s="16" t="str">
        <f>'пр.4 вед.стр.'!A499</f>
        <v>Основное мероприятие "Управление развитием отрасли образования"</v>
      </c>
      <c r="B505" s="20" t="s">
        <v>67</v>
      </c>
      <c r="C505" s="20" t="s">
        <v>68</v>
      </c>
      <c r="D505" s="174" t="str">
        <f>'пр.4 вед.стр.'!E499</f>
        <v>7Р 0 02 00000</v>
      </c>
      <c r="E505" s="178"/>
      <c r="F505" s="21">
        <f>F506+F509+F512</f>
        <v>3769.1</v>
      </c>
      <c r="G505" s="21">
        <f>G506+G509+G512</f>
        <v>763.2</v>
      </c>
      <c r="H505" s="21">
        <f t="shared" si="37"/>
        <v>3005.8999999999996</v>
      </c>
      <c r="I505" s="21">
        <f t="shared" si="38"/>
        <v>20.24886577697594</v>
      </c>
    </row>
    <row r="506" spans="1:9" s="30" customFormat="1" ht="26.25">
      <c r="A506" s="149" t="str">
        <f>'пр.4 вед.стр.'!A500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06" s="150" t="s">
        <v>67</v>
      </c>
      <c r="C506" s="150" t="s">
        <v>68</v>
      </c>
      <c r="D506" s="179" t="str">
        <f>'пр.4 вед.стр.'!E500</f>
        <v>7Р 0 02 74060</v>
      </c>
      <c r="E506" s="179"/>
      <c r="F506" s="151">
        <f>F507</f>
        <v>408.5</v>
      </c>
      <c r="G506" s="151">
        <f>G507</f>
        <v>72.3</v>
      </c>
      <c r="H506" s="21">
        <f t="shared" si="37"/>
        <v>336.2</v>
      </c>
      <c r="I506" s="21">
        <f t="shared" si="38"/>
        <v>17.69889840881273</v>
      </c>
    </row>
    <row r="507" spans="1:9" s="30" customFormat="1" ht="26.25">
      <c r="A507" s="149" t="str">
        <f>'пр.4 вед.стр.'!A501</f>
        <v>Предоставление субсидий бюджетным, автономным учреждениям и иным некоммерческим организациям</v>
      </c>
      <c r="B507" s="150" t="s">
        <v>67</v>
      </c>
      <c r="C507" s="150" t="s">
        <v>68</v>
      </c>
      <c r="D507" s="179" t="str">
        <f>'пр.4 вед.стр.'!E501</f>
        <v>7Р 0 02 74060</v>
      </c>
      <c r="E507" s="179" t="str">
        <f>'пр.4 вед.стр.'!F501</f>
        <v>600</v>
      </c>
      <c r="F507" s="151">
        <f>F508</f>
        <v>408.5</v>
      </c>
      <c r="G507" s="151">
        <f>G508</f>
        <v>72.3</v>
      </c>
      <c r="H507" s="21">
        <f t="shared" si="37"/>
        <v>336.2</v>
      </c>
      <c r="I507" s="21">
        <f t="shared" si="38"/>
        <v>17.69889840881273</v>
      </c>
    </row>
    <row r="508" spans="1:9" s="30" customFormat="1" ht="12.75">
      <c r="A508" s="149" t="str">
        <f>'пр.4 вед.стр.'!A502</f>
        <v>Субсидии бюджетным учреждениям</v>
      </c>
      <c r="B508" s="150" t="s">
        <v>67</v>
      </c>
      <c r="C508" s="150" t="s">
        <v>68</v>
      </c>
      <c r="D508" s="179" t="str">
        <f>'пр.4 вед.стр.'!E502</f>
        <v>7Р 0 02 74060</v>
      </c>
      <c r="E508" s="179" t="str">
        <f>'пр.4 вед.стр.'!F502</f>
        <v>610</v>
      </c>
      <c r="F508" s="151">
        <f>'пр.4 вед.стр.'!G502+'пр.4 вед.стр.'!G628</f>
        <v>408.5</v>
      </c>
      <c r="G508" s="151">
        <f>'пр.4 вед.стр.'!H502+'пр.4 вед.стр.'!H628</f>
        <v>72.3</v>
      </c>
      <c r="H508" s="21">
        <f t="shared" si="37"/>
        <v>336.2</v>
      </c>
      <c r="I508" s="21">
        <f t="shared" si="38"/>
        <v>17.69889840881273</v>
      </c>
    </row>
    <row r="509" spans="1:9" s="30" customFormat="1" ht="39">
      <c r="A509" s="149" t="str">
        <f>'пр.4 вед.стр.'!A503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09" s="150" t="s">
        <v>67</v>
      </c>
      <c r="C509" s="150" t="s">
        <v>68</v>
      </c>
      <c r="D509" s="179" t="str">
        <f>'пр.4 вед.стр.'!E503</f>
        <v>7Р 0 02 74070</v>
      </c>
      <c r="E509" s="179"/>
      <c r="F509" s="151">
        <f>F510</f>
        <v>1300.6</v>
      </c>
      <c r="G509" s="151">
        <f>G510</f>
        <v>196.3</v>
      </c>
      <c r="H509" s="21">
        <f t="shared" si="37"/>
        <v>1104.3</v>
      </c>
      <c r="I509" s="21">
        <f t="shared" si="38"/>
        <v>15.093033984314932</v>
      </c>
    </row>
    <row r="510" spans="1:9" s="30" customFormat="1" ht="26.25">
      <c r="A510" s="149" t="str">
        <f>'пр.4 вед.стр.'!A504</f>
        <v>Предоставление субсидий бюджетным, автономным учреждениям и иным некоммерческим организациям</v>
      </c>
      <c r="B510" s="150" t="s">
        <v>67</v>
      </c>
      <c r="C510" s="150" t="s">
        <v>68</v>
      </c>
      <c r="D510" s="179" t="str">
        <f>'пр.4 вед.стр.'!E504</f>
        <v>7Р 0 02 74070</v>
      </c>
      <c r="E510" s="179" t="str">
        <f>'пр.4 вед.стр.'!F504</f>
        <v>600</v>
      </c>
      <c r="F510" s="151">
        <f>F511</f>
        <v>1300.6</v>
      </c>
      <c r="G510" s="151">
        <f>G511</f>
        <v>196.3</v>
      </c>
      <c r="H510" s="21">
        <f t="shared" si="37"/>
        <v>1104.3</v>
      </c>
      <c r="I510" s="21">
        <f t="shared" si="38"/>
        <v>15.093033984314932</v>
      </c>
    </row>
    <row r="511" spans="1:9" s="30" customFormat="1" ht="12.75">
      <c r="A511" s="149" t="str">
        <f>'пр.4 вед.стр.'!A505</f>
        <v>Субсидии бюджетным учреждениям</v>
      </c>
      <c r="B511" s="150" t="s">
        <v>67</v>
      </c>
      <c r="C511" s="150" t="s">
        <v>68</v>
      </c>
      <c r="D511" s="179" t="str">
        <f>'пр.4 вед.стр.'!E505</f>
        <v>7Р 0 02 74070</v>
      </c>
      <c r="E511" s="179" t="str">
        <f>'пр.4 вед.стр.'!F505</f>
        <v>610</v>
      </c>
      <c r="F511" s="151">
        <f>'пр.4 вед.стр.'!G631+'пр.4 вед.стр.'!G505</f>
        <v>1300.6</v>
      </c>
      <c r="G511" s="151">
        <f>'пр.4 вед.стр.'!H631+'пр.4 вед.стр.'!H505</f>
        <v>196.3</v>
      </c>
      <c r="H511" s="21">
        <f t="shared" si="37"/>
        <v>1104.3</v>
      </c>
      <c r="I511" s="21">
        <f t="shared" si="38"/>
        <v>15.093033984314932</v>
      </c>
    </row>
    <row r="512" spans="1:9" s="30" customFormat="1" ht="39">
      <c r="A512" s="149" t="str">
        <f>'пр.4 вед.стр.'!A506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12" s="150" t="s">
        <v>67</v>
      </c>
      <c r="C512" s="150" t="s">
        <v>68</v>
      </c>
      <c r="D512" s="179" t="str">
        <f>'пр.4 вед.стр.'!E506</f>
        <v>7Р 0 02 75010</v>
      </c>
      <c r="E512" s="179"/>
      <c r="F512" s="151">
        <f>F513</f>
        <v>2060</v>
      </c>
      <c r="G512" s="151">
        <f>G513</f>
        <v>494.6</v>
      </c>
      <c r="H512" s="21">
        <f t="shared" si="37"/>
        <v>1565.4</v>
      </c>
      <c r="I512" s="21">
        <f t="shared" si="38"/>
        <v>24.00970873786408</v>
      </c>
    </row>
    <row r="513" spans="1:9" s="30" customFormat="1" ht="26.25">
      <c r="A513" s="149" t="str">
        <f>'пр.4 вед.стр.'!A507</f>
        <v>Предоставление субсидий бюджетным, автономным учреждениям и иным некоммерческим организациям</v>
      </c>
      <c r="B513" s="150" t="s">
        <v>67</v>
      </c>
      <c r="C513" s="150" t="s">
        <v>68</v>
      </c>
      <c r="D513" s="179" t="str">
        <f>'пр.4 вед.стр.'!E507</f>
        <v>7Р 0 02 75010</v>
      </c>
      <c r="E513" s="179" t="str">
        <f>'пр.4 вед.стр.'!F507</f>
        <v>600</v>
      </c>
      <c r="F513" s="151">
        <f>F514</f>
        <v>2060</v>
      </c>
      <c r="G513" s="151">
        <f>G514</f>
        <v>494.6</v>
      </c>
      <c r="H513" s="21">
        <f t="shared" si="37"/>
        <v>1565.4</v>
      </c>
      <c r="I513" s="21">
        <f t="shared" si="38"/>
        <v>24.00970873786408</v>
      </c>
    </row>
    <row r="514" spans="1:9" s="30" customFormat="1" ht="12.75">
      <c r="A514" s="149" t="str">
        <f>'пр.4 вед.стр.'!A508</f>
        <v>Субсидии бюджетным учреждениям</v>
      </c>
      <c r="B514" s="150" t="s">
        <v>67</v>
      </c>
      <c r="C514" s="150" t="s">
        <v>68</v>
      </c>
      <c r="D514" s="179" t="str">
        <f>'пр.4 вед.стр.'!E508</f>
        <v>7Р 0 02 75010</v>
      </c>
      <c r="E514" s="179" t="str">
        <f>'пр.4 вед.стр.'!F508</f>
        <v>610</v>
      </c>
      <c r="F514" s="151">
        <f>'пр.4 вед.стр.'!G508+'пр.4 вед.стр.'!G634</f>
        <v>2060</v>
      </c>
      <c r="G514" s="151">
        <f>'пр.4 вед.стр.'!H508+'пр.4 вед.стр.'!H634</f>
        <v>494.6</v>
      </c>
      <c r="H514" s="21">
        <f t="shared" si="37"/>
        <v>1565.4</v>
      </c>
      <c r="I514" s="21">
        <f t="shared" si="38"/>
        <v>24.00970873786408</v>
      </c>
    </row>
    <row r="515" spans="1:9" s="30" customFormat="1" ht="12.75">
      <c r="A515" s="16" t="s">
        <v>234</v>
      </c>
      <c r="B515" s="20" t="s">
        <v>67</v>
      </c>
      <c r="C515" s="20" t="s">
        <v>68</v>
      </c>
      <c r="D515" s="174" t="s">
        <v>523</v>
      </c>
      <c r="E515" s="174"/>
      <c r="F515" s="21">
        <f>F516+F519+F522</f>
        <v>56473.799999999996</v>
      </c>
      <c r="G515" s="21">
        <f>G516+G519+G522</f>
        <v>14013.300000000001</v>
      </c>
      <c r="H515" s="21">
        <f t="shared" si="37"/>
        <v>42460.49999999999</v>
      </c>
      <c r="I515" s="21">
        <f t="shared" si="38"/>
        <v>24.81380746470045</v>
      </c>
    </row>
    <row r="516" spans="1:9" s="30" customFormat="1" ht="12.75">
      <c r="A516" s="29" t="s">
        <v>189</v>
      </c>
      <c r="B516" s="65" t="s">
        <v>67</v>
      </c>
      <c r="C516" s="65" t="s">
        <v>68</v>
      </c>
      <c r="D516" s="185" t="s">
        <v>524</v>
      </c>
      <c r="E516" s="185"/>
      <c r="F516" s="64">
        <f>F517</f>
        <v>55341.799999999996</v>
      </c>
      <c r="G516" s="64">
        <f>G517</f>
        <v>13290.5</v>
      </c>
      <c r="H516" s="21">
        <f t="shared" si="37"/>
        <v>42051.299999999996</v>
      </c>
      <c r="I516" s="21">
        <f t="shared" si="38"/>
        <v>24.015301273178686</v>
      </c>
    </row>
    <row r="517" spans="1:9" s="30" customFormat="1" ht="26.25">
      <c r="A517" s="29" t="s">
        <v>95</v>
      </c>
      <c r="B517" s="65" t="s">
        <v>67</v>
      </c>
      <c r="C517" s="65" t="s">
        <v>68</v>
      </c>
      <c r="D517" s="185" t="s">
        <v>524</v>
      </c>
      <c r="E517" s="185" t="s">
        <v>96</v>
      </c>
      <c r="F517" s="64">
        <f>F518</f>
        <v>55341.799999999996</v>
      </c>
      <c r="G517" s="64">
        <f>G518</f>
        <v>13290.5</v>
      </c>
      <c r="H517" s="21">
        <f t="shared" si="37"/>
        <v>42051.299999999996</v>
      </c>
      <c r="I517" s="21">
        <f t="shared" si="38"/>
        <v>24.015301273178686</v>
      </c>
    </row>
    <row r="518" spans="1:9" s="30" customFormat="1" ht="12.75">
      <c r="A518" s="29" t="s">
        <v>99</v>
      </c>
      <c r="B518" s="65" t="s">
        <v>67</v>
      </c>
      <c r="C518" s="65" t="s">
        <v>68</v>
      </c>
      <c r="D518" s="185" t="s">
        <v>524</v>
      </c>
      <c r="E518" s="185" t="s">
        <v>100</v>
      </c>
      <c r="F518" s="64">
        <f>'пр.4 вед.стр.'!G638+'пр.4 вед.стр.'!G512</f>
        <v>55341.799999999996</v>
      </c>
      <c r="G518" s="64">
        <f>'пр.4 вед.стр.'!H638+'пр.4 вед.стр.'!H512</f>
        <v>13290.5</v>
      </c>
      <c r="H518" s="21">
        <f t="shared" si="37"/>
        <v>42051.299999999996</v>
      </c>
      <c r="I518" s="21">
        <f t="shared" si="38"/>
        <v>24.015301273178686</v>
      </c>
    </row>
    <row r="519" spans="1:9" s="30" customFormat="1" ht="39">
      <c r="A519" s="29" t="s">
        <v>210</v>
      </c>
      <c r="B519" s="65" t="s">
        <v>67</v>
      </c>
      <c r="C519" s="65" t="s">
        <v>68</v>
      </c>
      <c r="D519" s="185" t="s">
        <v>525</v>
      </c>
      <c r="E519" s="185"/>
      <c r="F519" s="64">
        <f>F520</f>
        <v>1020</v>
      </c>
      <c r="G519" s="64">
        <f>G520</f>
        <v>702.6</v>
      </c>
      <c r="H519" s="21">
        <f t="shared" si="37"/>
        <v>317.4</v>
      </c>
      <c r="I519" s="21">
        <f t="shared" si="38"/>
        <v>68.88235294117648</v>
      </c>
    </row>
    <row r="520" spans="1:9" s="30" customFormat="1" ht="26.25">
      <c r="A520" s="29" t="s">
        <v>95</v>
      </c>
      <c r="B520" s="65" t="s">
        <v>67</v>
      </c>
      <c r="C520" s="65" t="s">
        <v>68</v>
      </c>
      <c r="D520" s="185" t="s">
        <v>525</v>
      </c>
      <c r="E520" s="185" t="s">
        <v>96</v>
      </c>
      <c r="F520" s="64">
        <f>F521</f>
        <v>1020</v>
      </c>
      <c r="G520" s="64">
        <f>G521</f>
        <v>702.6</v>
      </c>
      <c r="H520" s="21">
        <f t="shared" si="37"/>
        <v>317.4</v>
      </c>
      <c r="I520" s="21">
        <f t="shared" si="38"/>
        <v>68.88235294117648</v>
      </c>
    </row>
    <row r="521" spans="1:9" s="30" customFormat="1" ht="12.75">
      <c r="A521" s="29" t="s">
        <v>99</v>
      </c>
      <c r="B521" s="65" t="s">
        <v>67</v>
      </c>
      <c r="C521" s="65" t="s">
        <v>68</v>
      </c>
      <c r="D521" s="185" t="s">
        <v>525</v>
      </c>
      <c r="E521" s="185" t="s">
        <v>100</v>
      </c>
      <c r="F521" s="64">
        <f>'пр.4 вед.стр.'!G513+'пр.4 вед.стр.'!G641</f>
        <v>1020</v>
      </c>
      <c r="G521" s="64">
        <f>'пр.4 вед.стр.'!H513+'пр.4 вед.стр.'!H641</f>
        <v>702.6</v>
      </c>
      <c r="H521" s="21">
        <f t="shared" si="37"/>
        <v>317.4</v>
      </c>
      <c r="I521" s="21">
        <f t="shared" si="38"/>
        <v>68.88235294117648</v>
      </c>
    </row>
    <row r="522" spans="1:9" s="30" customFormat="1" ht="12.75">
      <c r="A522" s="29" t="s">
        <v>179</v>
      </c>
      <c r="B522" s="65" t="s">
        <v>67</v>
      </c>
      <c r="C522" s="65" t="s">
        <v>68</v>
      </c>
      <c r="D522" s="185" t="s">
        <v>526</v>
      </c>
      <c r="E522" s="185"/>
      <c r="F522" s="64">
        <f>F523</f>
        <v>112</v>
      </c>
      <c r="G522" s="64">
        <f>G523</f>
        <v>20.2</v>
      </c>
      <c r="H522" s="21">
        <f t="shared" si="37"/>
        <v>91.8</v>
      </c>
      <c r="I522" s="21">
        <f t="shared" si="38"/>
        <v>18.035714285714285</v>
      </c>
    </row>
    <row r="523" spans="1:9" s="30" customFormat="1" ht="26.25">
      <c r="A523" s="29" t="s">
        <v>95</v>
      </c>
      <c r="B523" s="65" t="s">
        <v>67</v>
      </c>
      <c r="C523" s="65" t="s">
        <v>68</v>
      </c>
      <c r="D523" s="185" t="s">
        <v>526</v>
      </c>
      <c r="E523" s="185" t="s">
        <v>96</v>
      </c>
      <c r="F523" s="64">
        <f>F524</f>
        <v>112</v>
      </c>
      <c r="G523" s="64">
        <f>G524</f>
        <v>20.2</v>
      </c>
      <c r="H523" s="21">
        <f t="shared" si="37"/>
        <v>91.8</v>
      </c>
      <c r="I523" s="21">
        <f t="shared" si="38"/>
        <v>18.035714285714285</v>
      </c>
    </row>
    <row r="524" spans="1:9" s="30" customFormat="1" ht="12.75">
      <c r="A524" s="29" t="s">
        <v>99</v>
      </c>
      <c r="B524" s="65" t="s">
        <v>67</v>
      </c>
      <c r="C524" s="65" t="s">
        <v>68</v>
      </c>
      <c r="D524" s="185" t="s">
        <v>526</v>
      </c>
      <c r="E524" s="185" t="s">
        <v>100</v>
      </c>
      <c r="F524" s="64">
        <f>'пр.4 вед.стр.'!G516+'пр.4 вед.стр.'!G644</f>
        <v>112</v>
      </c>
      <c r="G524" s="64">
        <f>'пр.4 вед.стр.'!H516+'пр.4 вед.стр.'!H644</f>
        <v>20.2</v>
      </c>
      <c r="H524" s="21">
        <f aca="true" t="shared" si="39" ref="H524:H587">F524-G524</f>
        <v>91.8</v>
      </c>
      <c r="I524" s="21">
        <f aca="true" t="shared" si="40" ref="I524:I587">G524/F524*100</f>
        <v>18.035714285714285</v>
      </c>
    </row>
    <row r="525" spans="1:9" s="30" customFormat="1" ht="12.75">
      <c r="A525" s="14" t="s">
        <v>355</v>
      </c>
      <c r="B525" s="33" t="s">
        <v>67</v>
      </c>
      <c r="C525" s="33" t="s">
        <v>67</v>
      </c>
      <c r="D525" s="178"/>
      <c r="E525" s="178"/>
      <c r="F525" s="34">
        <f>F526+F584</f>
        <v>8878</v>
      </c>
      <c r="G525" s="34">
        <f>G526+G584</f>
        <v>252.4</v>
      </c>
      <c r="H525" s="21">
        <f t="shared" si="39"/>
        <v>8625.6</v>
      </c>
      <c r="I525" s="21">
        <f t="shared" si="40"/>
        <v>2.842982653750845</v>
      </c>
    </row>
    <row r="526" spans="1:9" s="30" customFormat="1" ht="12.75">
      <c r="A526" s="31" t="s">
        <v>487</v>
      </c>
      <c r="B526" s="20" t="s">
        <v>67</v>
      </c>
      <c r="C526" s="20" t="s">
        <v>67</v>
      </c>
      <c r="D526" s="192" t="s">
        <v>488</v>
      </c>
      <c r="E526" s="174"/>
      <c r="F526" s="21">
        <f>F527+F534+F546+F554+F572+F577</f>
        <v>8843</v>
      </c>
      <c r="G526" s="21">
        <f>G527+G534+G546+G554+G572+G577</f>
        <v>252.4</v>
      </c>
      <c r="H526" s="21">
        <f t="shared" si="39"/>
        <v>8590.6</v>
      </c>
      <c r="I526" s="21">
        <f t="shared" si="40"/>
        <v>2.8542349881262017</v>
      </c>
    </row>
    <row r="527" spans="1:9" s="350" customFormat="1" ht="26.25">
      <c r="A527" s="154" t="str">
        <f>'пр.4 вед.стр.'!A521</f>
        <v>Муниципальная программа "Патриотическое воспитание  жителей Сусуманского городского округа  на 2018- 2020 годы"</v>
      </c>
      <c r="B527" s="155" t="s">
        <v>67</v>
      </c>
      <c r="C527" s="155" t="s">
        <v>67</v>
      </c>
      <c r="D527" s="190" t="str">
        <f>'пр.4 вед.стр.'!E521</f>
        <v>7В 0 00 00000 </v>
      </c>
      <c r="E527" s="173"/>
      <c r="F527" s="157">
        <f aca="true" t="shared" si="41" ref="F527:G532">F528</f>
        <v>493.3</v>
      </c>
      <c r="G527" s="157">
        <f t="shared" si="41"/>
        <v>147.3</v>
      </c>
      <c r="H527" s="157">
        <f t="shared" si="39"/>
        <v>346</v>
      </c>
      <c r="I527" s="157">
        <f t="shared" si="40"/>
        <v>29.860125684167848</v>
      </c>
    </row>
    <row r="528" spans="1:9" s="30" customFormat="1" ht="26.25">
      <c r="A528" s="28" t="str">
        <f>'пр.4 вед.стр.'!A522</f>
        <v>Основное мероприятие "Организация работы по совершенствованию системы патриотического воспитания жителей"</v>
      </c>
      <c r="B528" s="20" t="s">
        <v>67</v>
      </c>
      <c r="C528" s="20" t="s">
        <v>67</v>
      </c>
      <c r="D528" s="192" t="str">
        <f>'пр.4 вед.стр.'!E522</f>
        <v>7В 0 01 00000 </v>
      </c>
      <c r="E528" s="174"/>
      <c r="F528" s="21">
        <f t="shared" si="41"/>
        <v>493.3</v>
      </c>
      <c r="G528" s="21">
        <f t="shared" si="41"/>
        <v>147.3</v>
      </c>
      <c r="H528" s="21">
        <f t="shared" si="39"/>
        <v>346</v>
      </c>
      <c r="I528" s="21">
        <f t="shared" si="40"/>
        <v>29.860125684167848</v>
      </c>
    </row>
    <row r="529" spans="1:9" s="30" customFormat="1" ht="12.75">
      <c r="A529" s="28" t="str">
        <f>'пр.4 вед.стр.'!A523</f>
        <v>Мероприятия патриотической направленности</v>
      </c>
      <c r="B529" s="20" t="s">
        <v>67</v>
      </c>
      <c r="C529" s="20" t="s">
        <v>67</v>
      </c>
      <c r="D529" s="192" t="str">
        <f>'пр.4 вед.стр.'!E523</f>
        <v>7В 0 01 92400 </v>
      </c>
      <c r="E529" s="174"/>
      <c r="F529" s="21">
        <f>F532+F530</f>
        <v>493.3</v>
      </c>
      <c r="G529" s="21">
        <f>G532+G530</f>
        <v>147.3</v>
      </c>
      <c r="H529" s="21">
        <f t="shared" si="39"/>
        <v>346</v>
      </c>
      <c r="I529" s="21">
        <f t="shared" si="40"/>
        <v>29.860125684167848</v>
      </c>
    </row>
    <row r="530" spans="1:9" s="30" customFormat="1" ht="12.75">
      <c r="A530" s="28" t="str">
        <f>'пр.4 вед.стр.'!A650</f>
        <v>Закупка товаров, работ и услуг для обеспечения государственных (муниципальных) нужд</v>
      </c>
      <c r="B530" s="20" t="s">
        <v>67</v>
      </c>
      <c r="C530" s="20" t="s">
        <v>67</v>
      </c>
      <c r="D530" s="192" t="str">
        <f>'пр.4 вед.стр.'!E524</f>
        <v>7В 0 01 92400 </v>
      </c>
      <c r="E530" s="174" t="str">
        <f>'пр.4 вед.стр.'!F650</f>
        <v>200</v>
      </c>
      <c r="F530" s="21">
        <f>F531</f>
        <v>384.8</v>
      </c>
      <c r="G530" s="21">
        <f>G531</f>
        <v>111.2</v>
      </c>
      <c r="H530" s="21">
        <f t="shared" si="39"/>
        <v>273.6</v>
      </c>
      <c r="I530" s="21">
        <f t="shared" si="40"/>
        <v>28.8981288981289</v>
      </c>
    </row>
    <row r="531" spans="1:9" s="30" customFormat="1" ht="12.75">
      <c r="A531" s="16" t="s">
        <v>632</v>
      </c>
      <c r="B531" s="20" t="s">
        <v>67</v>
      </c>
      <c r="C531" s="20" t="s">
        <v>67</v>
      </c>
      <c r="D531" s="192" t="str">
        <f>'пр.4 вед.стр.'!E525</f>
        <v>7В 0 01 92400 </v>
      </c>
      <c r="E531" s="174" t="str">
        <f>'пр.4 вед.стр.'!F651</f>
        <v>240</v>
      </c>
      <c r="F531" s="21">
        <f>'пр.4 вед.стр.'!G651</f>
        <v>384.8</v>
      </c>
      <c r="G531" s="21">
        <f>'пр.4 вед.стр.'!H651</f>
        <v>111.2</v>
      </c>
      <c r="H531" s="21">
        <f t="shared" si="39"/>
        <v>273.6</v>
      </c>
      <c r="I531" s="21">
        <f t="shared" si="40"/>
        <v>28.8981288981289</v>
      </c>
    </row>
    <row r="532" spans="1:9" s="30" customFormat="1" ht="26.25">
      <c r="A532" s="28" t="str">
        <f>'пр.4 вед.стр.'!A524</f>
        <v>Предоставление субсидий бюджетным, автономным учреждениям и иным некоммерческим организациям</v>
      </c>
      <c r="B532" s="20" t="s">
        <v>67</v>
      </c>
      <c r="C532" s="20" t="s">
        <v>67</v>
      </c>
      <c r="D532" s="192" t="str">
        <f>'пр.4 вед.стр.'!E524</f>
        <v>7В 0 01 92400 </v>
      </c>
      <c r="E532" s="174" t="str">
        <f>'пр.4 вед.стр.'!F524</f>
        <v>600</v>
      </c>
      <c r="F532" s="21">
        <f t="shared" si="41"/>
        <v>108.5</v>
      </c>
      <c r="G532" s="21">
        <f t="shared" si="41"/>
        <v>36.1</v>
      </c>
      <c r="H532" s="21">
        <f t="shared" si="39"/>
        <v>72.4</v>
      </c>
      <c r="I532" s="21">
        <f t="shared" si="40"/>
        <v>33.27188940092166</v>
      </c>
    </row>
    <row r="533" spans="1:9" s="30" customFormat="1" ht="12.75">
      <c r="A533" s="28" t="str">
        <f>'пр.4 вед.стр.'!A525</f>
        <v>Субсидии бюджетным учреждениям</v>
      </c>
      <c r="B533" s="20" t="s">
        <v>67</v>
      </c>
      <c r="C533" s="20" t="s">
        <v>67</v>
      </c>
      <c r="D533" s="192" t="str">
        <f>'пр.4 вед.стр.'!E525</f>
        <v>7В 0 01 92400 </v>
      </c>
      <c r="E533" s="174" t="str">
        <f>'пр.4 вед.стр.'!F525</f>
        <v>610</v>
      </c>
      <c r="F533" s="21">
        <f>'пр.4 вед.стр.'!G525</f>
        <v>108.5</v>
      </c>
      <c r="G533" s="21">
        <f>'пр.4 вед.стр.'!H525</f>
        <v>36.1</v>
      </c>
      <c r="H533" s="21">
        <f t="shared" si="39"/>
        <v>72.4</v>
      </c>
      <c r="I533" s="21">
        <f t="shared" si="40"/>
        <v>33.27188940092166</v>
      </c>
    </row>
    <row r="534" spans="1:9" s="350" customFormat="1" ht="12.75">
      <c r="A534" s="154" t="str">
        <f>'пр.4 вед.стр.'!A526</f>
        <v>Муниципальная  программа "Одарённые дети  на 2018- 2020 годы"</v>
      </c>
      <c r="B534" s="155" t="s">
        <v>67</v>
      </c>
      <c r="C534" s="155" t="s">
        <v>67</v>
      </c>
      <c r="D534" s="190" t="str">
        <f>'пр.4 вед.стр.'!E526</f>
        <v>7Д 0 00 00000 </v>
      </c>
      <c r="E534" s="173"/>
      <c r="F534" s="157">
        <f>F535</f>
        <v>543.8</v>
      </c>
      <c r="G534" s="157">
        <f>G535</f>
        <v>69.5</v>
      </c>
      <c r="H534" s="157">
        <f t="shared" si="39"/>
        <v>474.29999999999995</v>
      </c>
      <c r="I534" s="157">
        <f t="shared" si="40"/>
        <v>12.780433983082014</v>
      </c>
    </row>
    <row r="535" spans="1:9" s="30" customFormat="1" ht="26.25">
      <c r="A535" s="28" t="str">
        <f>'пр.4 вед.стр.'!A527</f>
        <v>Основное мероприятие "Создание условий для выявления, поддержки и развития одаренных детей"</v>
      </c>
      <c r="B535" s="20" t="s">
        <v>67</v>
      </c>
      <c r="C535" s="20" t="s">
        <v>67</v>
      </c>
      <c r="D535" s="192" t="str">
        <f>'пр.4 вед.стр.'!E527</f>
        <v>7Д 0 01 00000 </v>
      </c>
      <c r="E535" s="174"/>
      <c r="F535" s="21">
        <f>F536+F543</f>
        <v>543.8</v>
      </c>
      <c r="G535" s="21">
        <f>G536+G543</f>
        <v>69.5</v>
      </c>
      <c r="H535" s="21">
        <f t="shared" si="39"/>
        <v>474.29999999999995</v>
      </c>
      <c r="I535" s="21">
        <f t="shared" si="40"/>
        <v>12.780433983082014</v>
      </c>
    </row>
    <row r="536" spans="1:9" s="30" customFormat="1" ht="12.75">
      <c r="A536" s="28" t="str">
        <f>'пр.4 вед.стр.'!A528</f>
        <v>Осуществление поддержки одаренных детей </v>
      </c>
      <c r="B536" s="20" t="s">
        <v>67</v>
      </c>
      <c r="C536" s="20" t="s">
        <v>67</v>
      </c>
      <c r="D536" s="192" t="str">
        <f>'пр.4 вед.стр.'!E528</f>
        <v>7Д 0 01 92200 </v>
      </c>
      <c r="E536" s="174"/>
      <c r="F536" s="21">
        <f>F537+F539+F541</f>
        <v>461.8</v>
      </c>
      <c r="G536" s="21">
        <f>G537+G539+G541</f>
        <v>69.5</v>
      </c>
      <c r="H536" s="21">
        <f t="shared" si="39"/>
        <v>392.3</v>
      </c>
      <c r="I536" s="21">
        <f t="shared" si="40"/>
        <v>15.04980511043742</v>
      </c>
    </row>
    <row r="537" spans="1:9" s="30" customFormat="1" ht="12.75">
      <c r="A537" s="28" t="str">
        <f>'пр.4 вед.стр.'!A529</f>
        <v>Закупка товаров, работ и услуг для обеспечения государственных (муниципальных) нужд</v>
      </c>
      <c r="B537" s="20" t="s">
        <v>67</v>
      </c>
      <c r="C537" s="20" t="s">
        <v>67</v>
      </c>
      <c r="D537" s="192" t="str">
        <f>'пр.4 вед.стр.'!E529</f>
        <v>7Д 0 01 92200 </v>
      </c>
      <c r="E537" s="174" t="str">
        <f>'пр.4 вед.стр.'!F529</f>
        <v>200</v>
      </c>
      <c r="F537" s="21">
        <f>F538</f>
        <v>26.3</v>
      </c>
      <c r="G537" s="21">
        <f>G538</f>
        <v>0</v>
      </c>
      <c r="H537" s="21">
        <f t="shared" si="39"/>
        <v>26.3</v>
      </c>
      <c r="I537" s="21">
        <f t="shared" si="40"/>
        <v>0</v>
      </c>
    </row>
    <row r="538" spans="1:9" s="30" customFormat="1" ht="12.75">
      <c r="A538" s="16" t="s">
        <v>632</v>
      </c>
      <c r="B538" s="20" t="s">
        <v>67</v>
      </c>
      <c r="C538" s="20" t="s">
        <v>67</v>
      </c>
      <c r="D538" s="192" t="str">
        <f>'пр.4 вед.стр.'!E530</f>
        <v>7Д 0 01 92200 </v>
      </c>
      <c r="E538" s="174" t="str">
        <f>'пр.4 вед.стр.'!F530</f>
        <v>240</v>
      </c>
      <c r="F538" s="21">
        <f>'пр.4 вед.стр.'!G530</f>
        <v>26.3</v>
      </c>
      <c r="G538" s="21">
        <f>'пр.4 вед.стр.'!H530</f>
        <v>0</v>
      </c>
      <c r="H538" s="21">
        <f t="shared" si="39"/>
        <v>26.3</v>
      </c>
      <c r="I538" s="21">
        <f t="shared" si="40"/>
        <v>0</v>
      </c>
    </row>
    <row r="539" spans="1:9" s="30" customFormat="1" ht="12.75">
      <c r="A539" s="28" t="str">
        <f>'пр.4 вед.стр.'!A531</f>
        <v>Социальное обеспечение и иные выплаты населению</v>
      </c>
      <c r="B539" s="20" t="s">
        <v>67</v>
      </c>
      <c r="C539" s="20" t="s">
        <v>67</v>
      </c>
      <c r="D539" s="192" t="str">
        <f>'пр.4 вед.стр.'!E531</f>
        <v>7Д 0 01 92200 </v>
      </c>
      <c r="E539" s="174" t="str">
        <f>'пр.4 вед.стр.'!F531</f>
        <v>300</v>
      </c>
      <c r="F539" s="21">
        <f>F540</f>
        <v>315.5</v>
      </c>
      <c r="G539" s="21">
        <f>G540</f>
        <v>67.5</v>
      </c>
      <c r="H539" s="21">
        <f t="shared" si="39"/>
        <v>248</v>
      </c>
      <c r="I539" s="21">
        <f t="shared" si="40"/>
        <v>21.394611727416798</v>
      </c>
    </row>
    <row r="540" spans="1:9" s="30" customFormat="1" ht="12.75">
      <c r="A540" s="28" t="str">
        <f>'пр.4 вед.стр.'!A532</f>
        <v>Стипендии</v>
      </c>
      <c r="B540" s="20" t="s">
        <v>67</v>
      </c>
      <c r="C540" s="20" t="s">
        <v>67</v>
      </c>
      <c r="D540" s="192" t="str">
        <f>'пр.4 вед.стр.'!E532</f>
        <v>7Д 0 01 92200 </v>
      </c>
      <c r="E540" s="174" t="str">
        <f>'пр.4 вед.стр.'!F532</f>
        <v>340</v>
      </c>
      <c r="F540" s="21">
        <f>'пр.4 вед.стр.'!G532</f>
        <v>315.5</v>
      </c>
      <c r="G540" s="21">
        <f>'пр.4 вед.стр.'!H532</f>
        <v>67.5</v>
      </c>
      <c r="H540" s="21">
        <f t="shared" si="39"/>
        <v>248</v>
      </c>
      <c r="I540" s="21">
        <f t="shared" si="40"/>
        <v>21.394611727416798</v>
      </c>
    </row>
    <row r="541" spans="1:9" s="30" customFormat="1" ht="26.25">
      <c r="A541" s="28" t="str">
        <f>'пр.4 вед.стр.'!A533</f>
        <v>Предоставление субсидий бюджетным, автономным учреждениям и иным некоммерческим организациям</v>
      </c>
      <c r="B541" s="20" t="s">
        <v>67</v>
      </c>
      <c r="C541" s="20" t="s">
        <v>67</v>
      </c>
      <c r="D541" s="192" t="str">
        <f>'пр.4 вед.стр.'!E533</f>
        <v>7Д 0 01 92200 </v>
      </c>
      <c r="E541" s="174" t="str">
        <f>'пр.4 вед.стр.'!F533</f>
        <v>600</v>
      </c>
      <c r="F541" s="21">
        <f>F542</f>
        <v>120</v>
      </c>
      <c r="G541" s="21">
        <f>G542</f>
        <v>2</v>
      </c>
      <c r="H541" s="21">
        <f t="shared" si="39"/>
        <v>118</v>
      </c>
      <c r="I541" s="21">
        <f t="shared" si="40"/>
        <v>1.6666666666666667</v>
      </c>
    </row>
    <row r="542" spans="1:9" s="30" customFormat="1" ht="12.75">
      <c r="A542" s="28" t="str">
        <f>'пр.4 вед.стр.'!A534</f>
        <v>Субсидии бюджетным учреждениям</v>
      </c>
      <c r="B542" s="20" t="s">
        <v>67</v>
      </c>
      <c r="C542" s="20" t="s">
        <v>67</v>
      </c>
      <c r="D542" s="192" t="str">
        <f>'пр.4 вед.стр.'!E534</f>
        <v>7Д 0 01 92200 </v>
      </c>
      <c r="E542" s="174" t="str">
        <f>'пр.4 вед.стр.'!F534</f>
        <v>610</v>
      </c>
      <c r="F542" s="21">
        <f>'пр.4 вед.стр.'!G534</f>
        <v>120</v>
      </c>
      <c r="G542" s="21">
        <f>'пр.4 вед.стр.'!H534</f>
        <v>2</v>
      </c>
      <c r="H542" s="21">
        <f t="shared" si="39"/>
        <v>118</v>
      </c>
      <c r="I542" s="21">
        <f t="shared" si="40"/>
        <v>1.6666666666666667</v>
      </c>
    </row>
    <row r="543" spans="1:9" s="30" customFormat="1" ht="12.75">
      <c r="A543" s="16" t="s">
        <v>319</v>
      </c>
      <c r="B543" s="20" t="s">
        <v>67</v>
      </c>
      <c r="C543" s="20" t="s">
        <v>67</v>
      </c>
      <c r="D543" s="192" t="s">
        <v>320</v>
      </c>
      <c r="E543" s="174"/>
      <c r="F543" s="21">
        <f>F544</f>
        <v>82</v>
      </c>
      <c r="G543" s="21">
        <f>G544</f>
        <v>0</v>
      </c>
      <c r="H543" s="21">
        <f t="shared" si="39"/>
        <v>82</v>
      </c>
      <c r="I543" s="21">
        <f t="shared" si="40"/>
        <v>0</v>
      </c>
    </row>
    <row r="544" spans="1:9" s="30" customFormat="1" ht="12.75">
      <c r="A544" s="16" t="s">
        <v>353</v>
      </c>
      <c r="B544" s="20" t="s">
        <v>67</v>
      </c>
      <c r="C544" s="20" t="s">
        <v>67</v>
      </c>
      <c r="D544" s="192" t="s">
        <v>320</v>
      </c>
      <c r="E544" s="174" t="str">
        <f>'пр.4 вед.стр.'!F536</f>
        <v>200</v>
      </c>
      <c r="F544" s="21">
        <f>F545</f>
        <v>82</v>
      </c>
      <c r="G544" s="21">
        <f>G545</f>
        <v>0</v>
      </c>
      <c r="H544" s="21">
        <f t="shared" si="39"/>
        <v>82</v>
      </c>
      <c r="I544" s="21">
        <f t="shared" si="40"/>
        <v>0</v>
      </c>
    </row>
    <row r="545" spans="1:9" s="30" customFormat="1" ht="12.75">
      <c r="A545" s="16" t="s">
        <v>632</v>
      </c>
      <c r="B545" s="20" t="s">
        <v>67</v>
      </c>
      <c r="C545" s="20" t="s">
        <v>67</v>
      </c>
      <c r="D545" s="192" t="s">
        <v>320</v>
      </c>
      <c r="E545" s="174" t="str">
        <f>'пр.4 вед.стр.'!F537</f>
        <v>240</v>
      </c>
      <c r="F545" s="21">
        <f>'пр.4 вед.стр.'!G537</f>
        <v>82</v>
      </c>
      <c r="G545" s="21">
        <f>'пр.4 вед.стр.'!H537</f>
        <v>0</v>
      </c>
      <c r="H545" s="21">
        <f t="shared" si="39"/>
        <v>82</v>
      </c>
      <c r="I545" s="21">
        <f t="shared" si="40"/>
        <v>0</v>
      </c>
    </row>
    <row r="546" spans="1:9" s="350" customFormat="1" ht="12.75">
      <c r="A546" s="154" t="str">
        <f>'пр.4 вед.стр.'!A538</f>
        <v>Муниципальная программа "Лето-детям  на 2018- 2020 годы"</v>
      </c>
      <c r="B546" s="155" t="s">
        <v>67</v>
      </c>
      <c r="C546" s="155" t="s">
        <v>67</v>
      </c>
      <c r="D546" s="190" t="str">
        <f>'пр.4 вед.стр.'!E538</f>
        <v>7Л 0 00 00000 </v>
      </c>
      <c r="E546" s="173"/>
      <c r="F546" s="157">
        <f>F547</f>
        <v>6312</v>
      </c>
      <c r="G546" s="157">
        <f>G547</f>
        <v>0</v>
      </c>
      <c r="H546" s="157">
        <f t="shared" si="39"/>
        <v>6312</v>
      </c>
      <c r="I546" s="157">
        <f t="shared" si="40"/>
        <v>0</v>
      </c>
    </row>
    <row r="547" spans="1:9" s="30" customFormat="1" ht="12.75">
      <c r="A547" s="28" t="str">
        <f>'пр.4 вед.стр.'!A539</f>
        <v>Основное мероприятие "Организация и обеспечение отдыха и оздоровления детей и подростков"</v>
      </c>
      <c r="B547" s="20" t="s">
        <v>67</v>
      </c>
      <c r="C547" s="20" t="s">
        <v>67</v>
      </c>
      <c r="D547" s="192" t="str">
        <f>'пр.4 вед.стр.'!E539</f>
        <v>7Л 0 01 00000 </v>
      </c>
      <c r="E547" s="174"/>
      <c r="F547" s="21">
        <f>F548+F551</f>
        <v>6312</v>
      </c>
      <c r="G547" s="21">
        <f>G548+G551</f>
        <v>0</v>
      </c>
      <c r="H547" s="21">
        <f t="shared" si="39"/>
        <v>6312</v>
      </c>
      <c r="I547" s="21">
        <f t="shared" si="40"/>
        <v>0</v>
      </c>
    </row>
    <row r="548" spans="1:9" s="30" customFormat="1" ht="12.75">
      <c r="A548" s="149" t="str">
        <f>'пр.4 вед.стр.'!A540</f>
        <v>Организация отдыха и оздоровления детей в лагерях дневного пребывания </v>
      </c>
      <c r="B548" s="150" t="s">
        <v>67</v>
      </c>
      <c r="C548" s="150" t="s">
        <v>67</v>
      </c>
      <c r="D548" s="194" t="str">
        <f>'пр.4 вед.стр.'!E540</f>
        <v>7Л 0 01 73210 </v>
      </c>
      <c r="E548" s="179"/>
      <c r="F548" s="151">
        <f>F549</f>
        <v>2825.1</v>
      </c>
      <c r="G548" s="151">
        <f>G549</f>
        <v>0</v>
      </c>
      <c r="H548" s="21">
        <f t="shared" si="39"/>
        <v>2825.1</v>
      </c>
      <c r="I548" s="21">
        <f t="shared" si="40"/>
        <v>0</v>
      </c>
    </row>
    <row r="549" spans="1:9" s="30" customFormat="1" ht="26.25">
      <c r="A549" s="149" t="str">
        <f>'пр.4 вед.стр.'!A541</f>
        <v>Предоставление субсидий бюджетным, автономным учреждениям и иным некоммерческим организациям</v>
      </c>
      <c r="B549" s="150" t="s">
        <v>67</v>
      </c>
      <c r="C549" s="150" t="s">
        <v>67</v>
      </c>
      <c r="D549" s="194" t="str">
        <f>'пр.4 вед.стр.'!E541</f>
        <v>7Л 0 01 73210 </v>
      </c>
      <c r="E549" s="179" t="str">
        <f>'пр.4 вед.стр.'!F541</f>
        <v>600</v>
      </c>
      <c r="F549" s="151">
        <f>F550</f>
        <v>2825.1</v>
      </c>
      <c r="G549" s="151">
        <f>G550</f>
        <v>0</v>
      </c>
      <c r="H549" s="21">
        <f t="shared" si="39"/>
        <v>2825.1</v>
      </c>
      <c r="I549" s="21">
        <f t="shared" si="40"/>
        <v>0</v>
      </c>
    </row>
    <row r="550" spans="1:9" s="30" customFormat="1" ht="12.75">
      <c r="A550" s="149" t="str">
        <f>'пр.4 вед.стр.'!A542</f>
        <v>Субсидии бюджетным учреждениям</v>
      </c>
      <c r="B550" s="150" t="s">
        <v>67</v>
      </c>
      <c r="C550" s="150" t="s">
        <v>67</v>
      </c>
      <c r="D550" s="194" t="str">
        <f>'пр.4 вед.стр.'!E542</f>
        <v>7Л 0 01 73210 </v>
      </c>
      <c r="E550" s="179" t="str">
        <f>'пр.4 вед.стр.'!F542</f>
        <v>610</v>
      </c>
      <c r="F550" s="151">
        <f>'пр.4 вед.стр.'!G542</f>
        <v>2825.1</v>
      </c>
      <c r="G550" s="151">
        <f>'пр.4 вед.стр.'!H542</f>
        <v>0</v>
      </c>
      <c r="H550" s="21">
        <f t="shared" si="39"/>
        <v>2825.1</v>
      </c>
      <c r="I550" s="21">
        <f t="shared" si="40"/>
        <v>0</v>
      </c>
    </row>
    <row r="551" spans="1:9" s="30" customFormat="1" ht="26.25">
      <c r="A551" s="16" t="str">
        <f>'пр.4 вед.стр.'!A543</f>
        <v>Организация отдыха и оздоровления детей в лагерях дневного пребывания  за счет средств местного бюджета</v>
      </c>
      <c r="B551" s="20" t="s">
        <v>67</v>
      </c>
      <c r="C551" s="20" t="s">
        <v>67</v>
      </c>
      <c r="D551" s="192" t="str">
        <f>'пр.4 вед.стр.'!E543</f>
        <v>7Л 0 01 S3210 </v>
      </c>
      <c r="E551" s="174"/>
      <c r="F551" s="21">
        <f>F552</f>
        <v>3486.9</v>
      </c>
      <c r="G551" s="21">
        <f>G552</f>
        <v>0</v>
      </c>
      <c r="H551" s="21">
        <f t="shared" si="39"/>
        <v>3486.9</v>
      </c>
      <c r="I551" s="21">
        <f t="shared" si="40"/>
        <v>0</v>
      </c>
    </row>
    <row r="552" spans="1:9" s="30" customFormat="1" ht="26.25">
      <c r="A552" s="16" t="str">
        <f>'пр.4 вед.стр.'!A544</f>
        <v>Предоставление субсидий бюджетным, автономным учреждениям и иным некоммерческим организациям</v>
      </c>
      <c r="B552" s="20" t="s">
        <v>67</v>
      </c>
      <c r="C552" s="20" t="s">
        <v>67</v>
      </c>
      <c r="D552" s="192" t="str">
        <f>'пр.4 вед.стр.'!E544</f>
        <v>7Л 0 01 S3210 </v>
      </c>
      <c r="E552" s="174" t="str">
        <f>'пр.4 вед.стр.'!F544</f>
        <v>600</v>
      </c>
      <c r="F552" s="21">
        <f>F553</f>
        <v>3486.9</v>
      </c>
      <c r="G552" s="21">
        <f>G553</f>
        <v>0</v>
      </c>
      <c r="H552" s="21">
        <f t="shared" si="39"/>
        <v>3486.9</v>
      </c>
      <c r="I552" s="21">
        <f t="shared" si="40"/>
        <v>0</v>
      </c>
    </row>
    <row r="553" spans="1:9" s="30" customFormat="1" ht="12.75">
      <c r="A553" s="16" t="str">
        <f>'пр.4 вед.стр.'!A545</f>
        <v>Субсидии бюджетным учреждениям</v>
      </c>
      <c r="B553" s="20" t="s">
        <v>67</v>
      </c>
      <c r="C553" s="20" t="s">
        <v>67</v>
      </c>
      <c r="D553" s="192" t="str">
        <f>'пр.4 вед.стр.'!E545</f>
        <v>7Л 0 01 S3210 </v>
      </c>
      <c r="E553" s="174" t="str">
        <f>'пр.4 вед.стр.'!F545</f>
        <v>610</v>
      </c>
      <c r="F553" s="21">
        <f>'пр.4 вед.стр.'!G545</f>
        <v>3486.9</v>
      </c>
      <c r="G553" s="21">
        <f>'пр.4 вед.стр.'!H545</f>
        <v>0</v>
      </c>
      <c r="H553" s="21">
        <f t="shared" si="39"/>
        <v>3486.9</v>
      </c>
      <c r="I553" s="21">
        <f t="shared" si="40"/>
        <v>0</v>
      </c>
    </row>
    <row r="554" spans="1:9" s="350" customFormat="1" ht="26.25">
      <c r="A554" s="154" t="str">
        <f>'пр.4 вед.стр.'!A652</f>
        <v>Муниципальная программа  "Развитие молодежной политики в Сусуманском городском округе  на 2018-2020 годы"</v>
      </c>
      <c r="B554" s="155" t="s">
        <v>67</v>
      </c>
      <c r="C554" s="155" t="s">
        <v>67</v>
      </c>
      <c r="D554" s="190" t="str">
        <f>'пр.4 вед.стр.'!E652</f>
        <v>7М 0 00 00000 </v>
      </c>
      <c r="E554" s="173"/>
      <c r="F554" s="157">
        <f>F555+F559</f>
        <v>300</v>
      </c>
      <c r="G554" s="157">
        <f>G555+G559</f>
        <v>35.6</v>
      </c>
      <c r="H554" s="157">
        <f t="shared" si="39"/>
        <v>264.4</v>
      </c>
      <c r="I554" s="157">
        <f t="shared" si="40"/>
        <v>11.866666666666667</v>
      </c>
    </row>
    <row r="555" spans="1:9" s="30" customFormat="1" ht="12.75">
      <c r="A555" s="28" t="str">
        <f>'пр.4 вед.стр.'!A653</f>
        <v>Основное мероприятие "Организационная работа"</v>
      </c>
      <c r="B555" s="20" t="s">
        <v>67</v>
      </c>
      <c r="C555" s="20" t="s">
        <v>67</v>
      </c>
      <c r="D555" s="192" t="str">
        <f>'пр.4 вед.стр.'!E653</f>
        <v>7М 0 01 00000 </v>
      </c>
      <c r="E555" s="174"/>
      <c r="F555" s="21">
        <f aca="true" t="shared" si="42" ref="F555:G557">F556</f>
        <v>50</v>
      </c>
      <c r="G555" s="21">
        <f t="shared" si="42"/>
        <v>0</v>
      </c>
      <c r="H555" s="21">
        <f t="shared" si="39"/>
        <v>50</v>
      </c>
      <c r="I555" s="21">
        <f t="shared" si="40"/>
        <v>0</v>
      </c>
    </row>
    <row r="556" spans="1:9" ht="12.75">
      <c r="A556" s="28" t="str">
        <f>'пр.4 вед.стр.'!A654</f>
        <v>Материально- техническое и методологическое обеспечение в сфере молодежной политики</v>
      </c>
      <c r="B556" s="20" t="s">
        <v>67</v>
      </c>
      <c r="C556" s="20" t="s">
        <v>67</v>
      </c>
      <c r="D556" s="192" t="str">
        <f>'пр.4 вед.стр.'!E654</f>
        <v>7М 0 01 92530 </v>
      </c>
      <c r="E556" s="174"/>
      <c r="F556" s="21">
        <f t="shared" si="42"/>
        <v>50</v>
      </c>
      <c r="G556" s="21">
        <f t="shared" si="42"/>
        <v>0</v>
      </c>
      <c r="H556" s="21">
        <f t="shared" si="39"/>
        <v>50</v>
      </c>
      <c r="I556" s="21">
        <f t="shared" si="40"/>
        <v>0</v>
      </c>
    </row>
    <row r="557" spans="1:9" s="30" customFormat="1" ht="12.75">
      <c r="A557" s="28" t="str">
        <f>'пр.4 вед.стр.'!A655</f>
        <v>Закупка товаров, работ и услуг для обеспечения государственных (муниципальных) нужд</v>
      </c>
      <c r="B557" s="20" t="s">
        <v>67</v>
      </c>
      <c r="C557" s="20" t="s">
        <v>67</v>
      </c>
      <c r="D557" s="192" t="str">
        <f>'пр.4 вед.стр.'!E655</f>
        <v>7М 0 01 92530 </v>
      </c>
      <c r="E557" s="174" t="str">
        <f>'пр.4 вед.стр.'!F655</f>
        <v>200</v>
      </c>
      <c r="F557" s="21">
        <f t="shared" si="42"/>
        <v>50</v>
      </c>
      <c r="G557" s="21">
        <f t="shared" si="42"/>
        <v>0</v>
      </c>
      <c r="H557" s="21">
        <f t="shared" si="39"/>
        <v>50</v>
      </c>
      <c r="I557" s="21">
        <f t="shared" si="40"/>
        <v>0</v>
      </c>
    </row>
    <row r="558" spans="1:9" s="30" customFormat="1" ht="12.75">
      <c r="A558" s="16" t="s">
        <v>632</v>
      </c>
      <c r="B558" s="20" t="s">
        <v>67</v>
      </c>
      <c r="C558" s="20" t="s">
        <v>67</v>
      </c>
      <c r="D558" s="192" t="str">
        <f>'пр.4 вед.стр.'!E656</f>
        <v>7М 0 01 92530 </v>
      </c>
      <c r="E558" s="174" t="str">
        <f>'пр.4 вед.стр.'!F656</f>
        <v>240</v>
      </c>
      <c r="F558" s="21">
        <f>'пр.4 вед.стр.'!G656</f>
        <v>50</v>
      </c>
      <c r="G558" s="21">
        <f>'пр.4 вед.стр.'!H656</f>
        <v>0</v>
      </c>
      <c r="H558" s="21">
        <f t="shared" si="39"/>
        <v>50</v>
      </c>
      <c r="I558" s="21">
        <f t="shared" si="40"/>
        <v>0</v>
      </c>
    </row>
    <row r="559" spans="1:9" s="30" customFormat="1" ht="12.75">
      <c r="A559" s="28" t="str">
        <f>'пр.4 вед.стр.'!A657</f>
        <v>Основное мероприятие "Культурно- массовая работа"</v>
      </c>
      <c r="B559" s="20" t="s">
        <v>67</v>
      </c>
      <c r="C559" s="20" t="s">
        <v>67</v>
      </c>
      <c r="D559" s="192" t="str">
        <f>'пр.4 вед.стр.'!E657</f>
        <v>7М 0 02 00000 </v>
      </c>
      <c r="E559" s="174"/>
      <c r="F559" s="21">
        <f>F560+F563+F566+F569</f>
        <v>250</v>
      </c>
      <c r="G559" s="21">
        <f>G560+G563+G566+G569</f>
        <v>35.6</v>
      </c>
      <c r="H559" s="21">
        <f t="shared" si="39"/>
        <v>214.4</v>
      </c>
      <c r="I559" s="21">
        <f t="shared" si="40"/>
        <v>14.24</v>
      </c>
    </row>
    <row r="560" spans="1:9" s="30" customFormat="1" ht="12.75">
      <c r="A560" s="28" t="str">
        <f>'пр.4 вед.стр.'!A658</f>
        <v>Мероприятия, проводимые с участием молодежи</v>
      </c>
      <c r="B560" s="20" t="s">
        <v>67</v>
      </c>
      <c r="C560" s="20" t="s">
        <v>67</v>
      </c>
      <c r="D560" s="192" t="str">
        <f>'пр.4 вед.стр.'!E658</f>
        <v>7М 0 02 92600 </v>
      </c>
      <c r="E560" s="174"/>
      <c r="F560" s="21">
        <f>F561</f>
        <v>95</v>
      </c>
      <c r="G560" s="21">
        <f>G561</f>
        <v>0</v>
      </c>
      <c r="H560" s="21">
        <f t="shared" si="39"/>
        <v>95</v>
      </c>
      <c r="I560" s="21">
        <f t="shared" si="40"/>
        <v>0</v>
      </c>
    </row>
    <row r="561" spans="1:9" s="30" customFormat="1" ht="12.75">
      <c r="A561" s="28" t="str">
        <f>'пр.4 вед.стр.'!A659</f>
        <v>Закупка товаров, работ и услуг для обеспечения государственных (муниципальных) нужд</v>
      </c>
      <c r="B561" s="20" t="s">
        <v>67</v>
      </c>
      <c r="C561" s="20" t="s">
        <v>67</v>
      </c>
      <c r="D561" s="192" t="str">
        <f>'пр.4 вед.стр.'!E659</f>
        <v>7М 0 02 92600 </v>
      </c>
      <c r="E561" s="174" t="str">
        <f>'пр.4 вед.стр.'!F659</f>
        <v>200</v>
      </c>
      <c r="F561" s="21">
        <f>F562</f>
        <v>95</v>
      </c>
      <c r="G561" s="21">
        <f>G562</f>
        <v>0</v>
      </c>
      <c r="H561" s="21">
        <f t="shared" si="39"/>
        <v>95</v>
      </c>
      <c r="I561" s="21">
        <f t="shared" si="40"/>
        <v>0</v>
      </c>
    </row>
    <row r="562" spans="1:9" s="30" customFormat="1" ht="12.75">
      <c r="A562" s="16" t="s">
        <v>632</v>
      </c>
      <c r="B562" s="20" t="s">
        <v>67</v>
      </c>
      <c r="C562" s="20" t="s">
        <v>67</v>
      </c>
      <c r="D562" s="192" t="str">
        <f>'пр.4 вед.стр.'!E660</f>
        <v>7М 0 02 92600 </v>
      </c>
      <c r="E562" s="174" t="str">
        <f>'пр.4 вед.стр.'!F660</f>
        <v>240</v>
      </c>
      <c r="F562" s="21">
        <f>'пр.4 вед.стр.'!G660</f>
        <v>95</v>
      </c>
      <c r="G562" s="21">
        <f>'пр.4 вед.стр.'!H660</f>
        <v>0</v>
      </c>
      <c r="H562" s="21">
        <f t="shared" si="39"/>
        <v>95</v>
      </c>
      <c r="I562" s="21">
        <f t="shared" si="40"/>
        <v>0</v>
      </c>
    </row>
    <row r="563" spans="1:9" s="30" customFormat="1" ht="12.75">
      <c r="A563" s="28" t="str">
        <f>'пр.4 вед.стр.'!A661</f>
        <v>Участие в областных и районных мероприятиях, семинарах, сборах, конкурсах</v>
      </c>
      <c r="B563" s="20" t="s">
        <v>67</v>
      </c>
      <c r="C563" s="20" t="s">
        <v>67</v>
      </c>
      <c r="D563" s="192" t="str">
        <f>'пр.4 вед.стр.'!E661</f>
        <v>7М 0 02 92700 </v>
      </c>
      <c r="E563" s="174"/>
      <c r="F563" s="21">
        <f>F564</f>
        <v>100</v>
      </c>
      <c r="G563" s="21">
        <f>G564</f>
        <v>35.6</v>
      </c>
      <c r="H563" s="21">
        <f t="shared" si="39"/>
        <v>64.4</v>
      </c>
      <c r="I563" s="21">
        <f t="shared" si="40"/>
        <v>35.6</v>
      </c>
    </row>
    <row r="564" spans="1:9" s="30" customFormat="1" ht="39">
      <c r="A564" s="28" t="str">
        <f>'пр.4 вед.стр.'!A662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64" s="20" t="s">
        <v>67</v>
      </c>
      <c r="C564" s="20" t="s">
        <v>67</v>
      </c>
      <c r="D564" s="192" t="str">
        <f>'пр.4 вед.стр.'!E662</f>
        <v>7М 0 02 92700 </v>
      </c>
      <c r="E564" s="174" t="str">
        <f>'пр.4 вед.стр.'!F662</f>
        <v>100</v>
      </c>
      <c r="F564" s="21">
        <f>F565</f>
        <v>100</v>
      </c>
      <c r="G564" s="21">
        <f>G565</f>
        <v>35.6</v>
      </c>
      <c r="H564" s="21">
        <f t="shared" si="39"/>
        <v>64.4</v>
      </c>
      <c r="I564" s="21">
        <f t="shared" si="40"/>
        <v>35.6</v>
      </c>
    </row>
    <row r="565" spans="1:9" s="30" customFormat="1" ht="12.75">
      <c r="A565" s="28" t="str">
        <f>'пр.4 вед.стр.'!A663</f>
        <v>Расходы на выплаты персоналу казенных учреждений</v>
      </c>
      <c r="B565" s="20" t="s">
        <v>67</v>
      </c>
      <c r="C565" s="20" t="s">
        <v>67</v>
      </c>
      <c r="D565" s="192" t="str">
        <f>'пр.4 вед.стр.'!E663</f>
        <v>7М 0 02 92700 </v>
      </c>
      <c r="E565" s="174" t="str">
        <f>'пр.4 вед.стр.'!F663</f>
        <v>110</v>
      </c>
      <c r="F565" s="21">
        <f>'пр.4 вед.стр.'!G663</f>
        <v>100</v>
      </c>
      <c r="G565" s="21">
        <f>'пр.4 вед.стр.'!H663</f>
        <v>35.6</v>
      </c>
      <c r="H565" s="21">
        <f t="shared" si="39"/>
        <v>64.4</v>
      </c>
      <c r="I565" s="21">
        <f t="shared" si="40"/>
        <v>35.6</v>
      </c>
    </row>
    <row r="566" spans="1:9" s="30" customFormat="1" ht="12.75">
      <c r="A566" s="28" t="str">
        <f>'пр.4 вед.стр.'!A664</f>
        <v>Работа с молодыми семьями</v>
      </c>
      <c r="B566" s="20" t="s">
        <v>67</v>
      </c>
      <c r="C566" s="20" t="s">
        <v>67</v>
      </c>
      <c r="D566" s="192" t="str">
        <f>'пр.4 вед.стр.'!E664</f>
        <v>7М 0 02 92800</v>
      </c>
      <c r="E566" s="174"/>
      <c r="F566" s="21">
        <f>F567</f>
        <v>35</v>
      </c>
      <c r="G566" s="21">
        <f>G567</f>
        <v>0</v>
      </c>
      <c r="H566" s="21">
        <f t="shared" si="39"/>
        <v>35</v>
      </c>
      <c r="I566" s="21">
        <f t="shared" si="40"/>
        <v>0</v>
      </c>
    </row>
    <row r="567" spans="1:9" s="30" customFormat="1" ht="12.75">
      <c r="A567" s="28" t="str">
        <f>'пр.4 вед.стр.'!A665</f>
        <v>Закупка товаров, работ и услуг для обеспечения государственных (муниципальных) нужд</v>
      </c>
      <c r="B567" s="20" t="s">
        <v>67</v>
      </c>
      <c r="C567" s="20" t="s">
        <v>67</v>
      </c>
      <c r="D567" s="192" t="str">
        <f>'пр.4 вед.стр.'!E665</f>
        <v>7М 0 02 92800</v>
      </c>
      <c r="E567" s="174" t="str">
        <f>'пр.4 вед.стр.'!F665</f>
        <v>200</v>
      </c>
      <c r="F567" s="21">
        <f>F568</f>
        <v>35</v>
      </c>
      <c r="G567" s="21">
        <f>G568</f>
        <v>0</v>
      </c>
      <c r="H567" s="21">
        <f t="shared" si="39"/>
        <v>35</v>
      </c>
      <c r="I567" s="21">
        <f t="shared" si="40"/>
        <v>0</v>
      </c>
    </row>
    <row r="568" spans="1:9" s="30" customFormat="1" ht="12.75">
      <c r="A568" s="16" t="s">
        <v>632</v>
      </c>
      <c r="B568" s="20" t="s">
        <v>67</v>
      </c>
      <c r="C568" s="20" t="s">
        <v>67</v>
      </c>
      <c r="D568" s="192" t="str">
        <f>'пр.4 вед.стр.'!E666</f>
        <v>7М 0 02 92800</v>
      </c>
      <c r="E568" s="174" t="str">
        <f>'пр.4 вед.стр.'!F666</f>
        <v>240</v>
      </c>
      <c r="F568" s="21">
        <f>'пр.4 вед.стр.'!G666</f>
        <v>35</v>
      </c>
      <c r="G568" s="21">
        <f>'пр.4 вед.стр.'!H666</f>
        <v>0</v>
      </c>
      <c r="H568" s="21">
        <f t="shared" si="39"/>
        <v>35</v>
      </c>
      <c r="I568" s="21">
        <f t="shared" si="40"/>
        <v>0</v>
      </c>
    </row>
    <row r="569" spans="1:9" s="30" customFormat="1" ht="12.75">
      <c r="A569" s="28" t="str">
        <f>'пр.4 вед.стр.'!A667</f>
        <v>Работа по пропаганде здорового образа жизни и профилактике правонарушений</v>
      </c>
      <c r="B569" s="20" t="s">
        <v>67</v>
      </c>
      <c r="C569" s="20" t="s">
        <v>67</v>
      </c>
      <c r="D569" s="192" t="str">
        <f>'пр.4 вед.стр.'!E667</f>
        <v>7М 0 02 93000</v>
      </c>
      <c r="E569" s="174"/>
      <c r="F569" s="21">
        <f>F570</f>
        <v>20</v>
      </c>
      <c r="G569" s="21">
        <f>G570</f>
        <v>0</v>
      </c>
      <c r="H569" s="21">
        <f t="shared" si="39"/>
        <v>20</v>
      </c>
      <c r="I569" s="21">
        <f t="shared" si="40"/>
        <v>0</v>
      </c>
    </row>
    <row r="570" spans="1:9" s="30" customFormat="1" ht="12.75">
      <c r="A570" s="28" t="str">
        <f>'пр.4 вед.стр.'!A668</f>
        <v>Закупка товаров, работ и услуг для обеспечения государственных (муниципальных) нужд</v>
      </c>
      <c r="B570" s="20" t="s">
        <v>67</v>
      </c>
      <c r="C570" s="20" t="s">
        <v>67</v>
      </c>
      <c r="D570" s="192" t="str">
        <f>'пр.4 вед.стр.'!E668</f>
        <v>7М 0 02 93000</v>
      </c>
      <c r="E570" s="174" t="str">
        <f>'пр.4 вед.стр.'!F668</f>
        <v>200</v>
      </c>
      <c r="F570" s="21">
        <f>F571</f>
        <v>20</v>
      </c>
      <c r="G570" s="21">
        <f>G571</f>
        <v>0</v>
      </c>
      <c r="H570" s="21">
        <f t="shared" si="39"/>
        <v>20</v>
      </c>
      <c r="I570" s="21">
        <f t="shared" si="40"/>
        <v>0</v>
      </c>
    </row>
    <row r="571" spans="1:9" s="30" customFormat="1" ht="12.75">
      <c r="A571" s="16" t="s">
        <v>632</v>
      </c>
      <c r="B571" s="20" t="s">
        <v>67</v>
      </c>
      <c r="C571" s="20" t="s">
        <v>67</v>
      </c>
      <c r="D571" s="192" t="str">
        <f>'пр.4 вед.стр.'!E669</f>
        <v>7М 0 02 93000</v>
      </c>
      <c r="E571" s="174" t="str">
        <f>'пр.4 вед.стр.'!F669</f>
        <v>240</v>
      </c>
      <c r="F571" s="21">
        <f>'пр.4 вед.стр.'!G669</f>
        <v>20</v>
      </c>
      <c r="G571" s="21">
        <f>'пр.4 вед.стр.'!H669</f>
        <v>0</v>
      </c>
      <c r="H571" s="21">
        <f t="shared" si="39"/>
        <v>20</v>
      </c>
      <c r="I571" s="21">
        <f t="shared" si="40"/>
        <v>0</v>
      </c>
    </row>
    <row r="572" spans="1:9" s="350" customFormat="1" ht="26.25">
      <c r="A572" s="154" t="str">
        <f>'пр.4 вед.стр.'!A546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572" s="155" t="s">
        <v>67</v>
      </c>
      <c r="C572" s="155" t="s">
        <v>67</v>
      </c>
      <c r="D572" s="190" t="str">
        <f>'пр.4 вед.стр.'!E546</f>
        <v>7Т 0 00 00000 </v>
      </c>
      <c r="E572" s="173"/>
      <c r="F572" s="157">
        <f aca="true" t="shared" si="43" ref="F572:G575">F573</f>
        <v>170.3</v>
      </c>
      <c r="G572" s="157">
        <f t="shared" si="43"/>
        <v>0</v>
      </c>
      <c r="H572" s="157">
        <f t="shared" si="39"/>
        <v>170.3</v>
      </c>
      <c r="I572" s="157">
        <f t="shared" si="40"/>
        <v>0</v>
      </c>
    </row>
    <row r="573" spans="1:9" s="30" customFormat="1" ht="12.75">
      <c r="A573" s="16" t="str">
        <f>'пр.4 вед.стр.'!A547</f>
        <v>Основное мероприятие "Профилактика  правонарушений среди несовершеннолетних и молодежи"</v>
      </c>
      <c r="B573" s="20" t="s">
        <v>67</v>
      </c>
      <c r="C573" s="20" t="s">
        <v>67</v>
      </c>
      <c r="D573" s="192" t="str">
        <f>'пр.4 вед.стр.'!E547</f>
        <v>7Т 0 07 00000 </v>
      </c>
      <c r="E573" s="174"/>
      <c r="F573" s="21">
        <f t="shared" si="43"/>
        <v>170.3</v>
      </c>
      <c r="G573" s="21">
        <f t="shared" si="43"/>
        <v>0</v>
      </c>
      <c r="H573" s="21">
        <f t="shared" si="39"/>
        <v>170.3</v>
      </c>
      <c r="I573" s="21">
        <f t="shared" si="40"/>
        <v>0</v>
      </c>
    </row>
    <row r="574" spans="1:9" s="30" customFormat="1" ht="12.75">
      <c r="A574" s="16" t="str">
        <f>'пр.4 вед.стр.'!A548</f>
        <v>Профилактика безнадзорности, правонарушений и вредных привычек несовершеннолетних</v>
      </c>
      <c r="B574" s="20" t="s">
        <v>67</v>
      </c>
      <c r="C574" s="20" t="s">
        <v>67</v>
      </c>
      <c r="D574" s="192" t="str">
        <f>'пр.4 вед.стр.'!E548</f>
        <v>7Т 0 07 93810 </v>
      </c>
      <c r="E574" s="174"/>
      <c r="F574" s="21">
        <f t="shared" si="43"/>
        <v>170.3</v>
      </c>
      <c r="G574" s="21">
        <f t="shared" si="43"/>
        <v>0</v>
      </c>
      <c r="H574" s="21">
        <f t="shared" si="39"/>
        <v>170.3</v>
      </c>
      <c r="I574" s="21">
        <f t="shared" si="40"/>
        <v>0</v>
      </c>
    </row>
    <row r="575" spans="1:9" s="30" customFormat="1" ht="26.25">
      <c r="A575" s="16" t="str">
        <f>'пр.4 вед.стр.'!A549</f>
        <v>Предоставление субсидий бюджетным, автономным учреждениям и иным некоммерческим организациям</v>
      </c>
      <c r="B575" s="20" t="s">
        <v>67</v>
      </c>
      <c r="C575" s="20" t="s">
        <v>67</v>
      </c>
      <c r="D575" s="192" t="str">
        <f>'пр.4 вед.стр.'!E549</f>
        <v>7Т 0 07 93810 </v>
      </c>
      <c r="E575" s="174" t="str">
        <f>'пр.4 вед.стр.'!F549</f>
        <v>600</v>
      </c>
      <c r="F575" s="21">
        <f t="shared" si="43"/>
        <v>170.3</v>
      </c>
      <c r="G575" s="21">
        <f t="shared" si="43"/>
        <v>0</v>
      </c>
      <c r="H575" s="21">
        <f t="shared" si="39"/>
        <v>170.3</v>
      </c>
      <c r="I575" s="21">
        <f t="shared" si="40"/>
        <v>0</v>
      </c>
    </row>
    <row r="576" spans="1:9" s="30" customFormat="1" ht="12.75">
      <c r="A576" s="16" t="str">
        <f>'пр.4 вед.стр.'!A550</f>
        <v>Субсидии бюджетным учреждениям</v>
      </c>
      <c r="B576" s="20" t="s">
        <v>67</v>
      </c>
      <c r="C576" s="20" t="s">
        <v>67</v>
      </c>
      <c r="D576" s="192" t="str">
        <f>'пр.4 вед.стр.'!E550</f>
        <v>7Т 0 07 93810 </v>
      </c>
      <c r="E576" s="174" t="str">
        <f>'пр.4 вед.стр.'!F550</f>
        <v>610</v>
      </c>
      <c r="F576" s="21">
        <f>'пр.4 вед.стр.'!G550</f>
        <v>170.3</v>
      </c>
      <c r="G576" s="21">
        <f>'пр.4 вед.стр.'!H550</f>
        <v>0</v>
      </c>
      <c r="H576" s="21">
        <f t="shared" si="39"/>
        <v>170.3</v>
      </c>
      <c r="I576" s="21">
        <f t="shared" si="40"/>
        <v>0</v>
      </c>
    </row>
    <row r="577" spans="1:9" s="350" customFormat="1" ht="26.25">
      <c r="A577" s="154" t="str">
        <f>'пр.4 вед.стр.'!A551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577" s="155" t="s">
        <v>67</v>
      </c>
      <c r="C577" s="155" t="s">
        <v>67</v>
      </c>
      <c r="D577" s="190" t="str">
        <f>'пр.4 вед.стр.'!E551</f>
        <v>7У 0 00 00000 </v>
      </c>
      <c r="E577" s="173"/>
      <c r="F577" s="157">
        <f>F578</f>
        <v>1023.6</v>
      </c>
      <c r="G577" s="157">
        <f>G578</f>
        <v>0</v>
      </c>
      <c r="H577" s="157">
        <f t="shared" si="39"/>
        <v>1023.6</v>
      </c>
      <c r="I577" s="157">
        <f t="shared" si="40"/>
        <v>0</v>
      </c>
    </row>
    <row r="578" spans="1:9" s="30" customFormat="1" ht="39">
      <c r="A578" s="28" t="str">
        <f>'пр.4 вед.стр.'!A552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578" s="20" t="s">
        <v>67</v>
      </c>
      <c r="C578" s="20" t="s">
        <v>67</v>
      </c>
      <c r="D578" s="192" t="str">
        <f>'пр.4 вед.стр.'!E552</f>
        <v>7У 0 01 00000 </v>
      </c>
      <c r="E578" s="174"/>
      <c r="F578" s="21">
        <f>F579</f>
        <v>1023.6</v>
      </c>
      <c r="G578" s="21">
        <f>G579</f>
        <v>0</v>
      </c>
      <c r="H578" s="21">
        <f t="shared" si="39"/>
        <v>1023.6</v>
      </c>
      <c r="I578" s="21">
        <f t="shared" si="40"/>
        <v>0</v>
      </c>
    </row>
    <row r="579" spans="1:9" s="30" customFormat="1" ht="12.75">
      <c r="A579" s="28" t="str">
        <f>'пр.4 вед.стр.'!A553</f>
        <v>Расходы на выплаты по оплате труда несовершеннолетних граждан</v>
      </c>
      <c r="B579" s="20" t="s">
        <v>67</v>
      </c>
      <c r="C579" s="20" t="s">
        <v>67</v>
      </c>
      <c r="D579" s="192" t="str">
        <f>'пр.4 вед.стр.'!E553</f>
        <v>7У 0 01 92300</v>
      </c>
      <c r="E579" s="174"/>
      <c r="F579" s="21">
        <f>F582+F580</f>
        <v>1023.6</v>
      </c>
      <c r="G579" s="21">
        <f>G582+G580</f>
        <v>0</v>
      </c>
      <c r="H579" s="21">
        <f t="shared" si="39"/>
        <v>1023.6</v>
      </c>
      <c r="I579" s="21">
        <f t="shared" si="40"/>
        <v>0</v>
      </c>
    </row>
    <row r="580" spans="1:9" s="30" customFormat="1" ht="39">
      <c r="A580" s="28" t="str">
        <f>'пр.4 вед.стр.'!A673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0" s="42" t="s">
        <v>67</v>
      </c>
      <c r="C580" s="42" t="s">
        <v>67</v>
      </c>
      <c r="D580" s="192" t="str">
        <f>'пр.4 вед.стр.'!E673</f>
        <v>7У 0 01 92300</v>
      </c>
      <c r="E580" s="174" t="str">
        <f>'пр.4 вед.стр.'!F673</f>
        <v>100</v>
      </c>
      <c r="F580" s="21">
        <f>F581</f>
        <v>109.9</v>
      </c>
      <c r="G580" s="21">
        <f>G581</f>
        <v>0</v>
      </c>
      <c r="H580" s="21">
        <f t="shared" si="39"/>
        <v>109.9</v>
      </c>
      <c r="I580" s="21">
        <f t="shared" si="40"/>
        <v>0</v>
      </c>
    </row>
    <row r="581" spans="1:9" s="30" customFormat="1" ht="12.75">
      <c r="A581" s="28" t="str">
        <f>'пр.4 вед.стр.'!A674</f>
        <v>Расходы на выплаты персоналу казенных учреждений</v>
      </c>
      <c r="B581" s="42" t="s">
        <v>67</v>
      </c>
      <c r="C581" s="42" t="s">
        <v>67</v>
      </c>
      <c r="D581" s="192" t="str">
        <f>'пр.4 вед.стр.'!E674</f>
        <v>7У 0 01 92300</v>
      </c>
      <c r="E581" s="174" t="str">
        <f>'пр.4 вед.стр.'!F674</f>
        <v>110</v>
      </c>
      <c r="F581" s="21">
        <f>'пр.4 вед.стр.'!G674</f>
        <v>109.9</v>
      </c>
      <c r="G581" s="21">
        <f>'пр.4 вед.стр.'!H674</f>
        <v>0</v>
      </c>
      <c r="H581" s="21">
        <f t="shared" si="39"/>
        <v>109.9</v>
      </c>
      <c r="I581" s="21">
        <f t="shared" si="40"/>
        <v>0</v>
      </c>
    </row>
    <row r="582" spans="1:9" s="30" customFormat="1" ht="26.25">
      <c r="A582" s="16" t="str">
        <f>'пр.4 вед.стр.'!A554</f>
        <v>Предоставление субсидий бюджетным, автономным учреждениям и иным некоммерческим организациям</v>
      </c>
      <c r="B582" s="20" t="s">
        <v>67</v>
      </c>
      <c r="C582" s="20" t="s">
        <v>67</v>
      </c>
      <c r="D582" s="192" t="str">
        <f>'пр.4 вед.стр.'!E553</f>
        <v>7У 0 01 92300</v>
      </c>
      <c r="E582" s="174" t="str">
        <f>'пр.4 вед.стр.'!F554</f>
        <v>600</v>
      </c>
      <c r="F582" s="21">
        <f>F583</f>
        <v>913.7</v>
      </c>
      <c r="G582" s="21">
        <f>G583</f>
        <v>0</v>
      </c>
      <c r="H582" s="21">
        <f t="shared" si="39"/>
        <v>913.7</v>
      </c>
      <c r="I582" s="21">
        <f t="shared" si="40"/>
        <v>0</v>
      </c>
    </row>
    <row r="583" spans="1:9" s="30" customFormat="1" ht="12.75">
      <c r="A583" s="16" t="str">
        <f>'пр.4 вед.стр.'!A555</f>
        <v>Субсидии бюджетным учреждениям</v>
      </c>
      <c r="B583" s="20" t="s">
        <v>67</v>
      </c>
      <c r="C583" s="20" t="s">
        <v>67</v>
      </c>
      <c r="D583" s="192" t="str">
        <f>'пр.4 вед.стр.'!E554</f>
        <v>7У 0 01 92300</v>
      </c>
      <c r="E583" s="174" t="str">
        <f>'пр.4 вед.стр.'!F555</f>
        <v>610</v>
      </c>
      <c r="F583" s="21">
        <f>'пр.4 вед.стр.'!G555</f>
        <v>913.7</v>
      </c>
      <c r="G583" s="21">
        <f>'пр.4 вед.стр.'!H555</f>
        <v>0</v>
      </c>
      <c r="H583" s="21">
        <f t="shared" si="39"/>
        <v>913.7</v>
      </c>
      <c r="I583" s="21">
        <f t="shared" si="40"/>
        <v>0</v>
      </c>
    </row>
    <row r="584" spans="1:9" s="30" customFormat="1" ht="12.75">
      <c r="A584" s="16" t="s">
        <v>49</v>
      </c>
      <c r="B584" s="20" t="s">
        <v>67</v>
      </c>
      <c r="C584" s="20" t="s">
        <v>67</v>
      </c>
      <c r="D584" s="174" t="s">
        <v>536</v>
      </c>
      <c r="E584" s="174"/>
      <c r="F584" s="21">
        <f aca="true" t="shared" si="44" ref="F584:G586">F585</f>
        <v>35</v>
      </c>
      <c r="G584" s="21">
        <f t="shared" si="44"/>
        <v>0</v>
      </c>
      <c r="H584" s="21">
        <f t="shared" si="39"/>
        <v>35</v>
      </c>
      <c r="I584" s="21">
        <f t="shared" si="40"/>
        <v>0</v>
      </c>
    </row>
    <row r="585" spans="1:9" s="30" customFormat="1" ht="12.75">
      <c r="A585" s="16" t="s">
        <v>274</v>
      </c>
      <c r="B585" s="20" t="s">
        <v>67</v>
      </c>
      <c r="C585" s="20" t="s">
        <v>67</v>
      </c>
      <c r="D585" s="174" t="s">
        <v>537</v>
      </c>
      <c r="E585" s="174"/>
      <c r="F585" s="21">
        <f t="shared" si="44"/>
        <v>35</v>
      </c>
      <c r="G585" s="21">
        <f t="shared" si="44"/>
        <v>0</v>
      </c>
      <c r="H585" s="21">
        <f t="shared" si="39"/>
        <v>35</v>
      </c>
      <c r="I585" s="21">
        <f t="shared" si="40"/>
        <v>0</v>
      </c>
    </row>
    <row r="586" spans="1:9" s="30" customFormat="1" ht="12.75">
      <c r="A586" s="29" t="s">
        <v>353</v>
      </c>
      <c r="B586" s="65" t="s">
        <v>67</v>
      </c>
      <c r="C586" s="65" t="s">
        <v>67</v>
      </c>
      <c r="D586" s="185" t="s">
        <v>537</v>
      </c>
      <c r="E586" s="185" t="s">
        <v>94</v>
      </c>
      <c r="F586" s="64">
        <f t="shared" si="44"/>
        <v>35</v>
      </c>
      <c r="G586" s="64">
        <f t="shared" si="44"/>
        <v>0</v>
      </c>
      <c r="H586" s="21">
        <f t="shared" si="39"/>
        <v>35</v>
      </c>
      <c r="I586" s="21">
        <f t="shared" si="40"/>
        <v>0</v>
      </c>
    </row>
    <row r="587" spans="1:9" s="30" customFormat="1" ht="12.75">
      <c r="A587" s="16" t="s">
        <v>632</v>
      </c>
      <c r="B587" s="65" t="s">
        <v>67</v>
      </c>
      <c r="C587" s="65" t="s">
        <v>67</v>
      </c>
      <c r="D587" s="185" t="s">
        <v>537</v>
      </c>
      <c r="E587" s="185" t="s">
        <v>91</v>
      </c>
      <c r="F587" s="64">
        <f>'пр.4 вед.стр.'!G678</f>
        <v>35</v>
      </c>
      <c r="G587" s="64">
        <f>'пр.4 вед.стр.'!H678</f>
        <v>0</v>
      </c>
      <c r="H587" s="21">
        <f t="shared" si="39"/>
        <v>35</v>
      </c>
      <c r="I587" s="21">
        <f t="shared" si="40"/>
        <v>0</v>
      </c>
    </row>
    <row r="588" spans="1:9" s="30" customFormat="1" ht="12.75">
      <c r="A588" s="15" t="s">
        <v>11</v>
      </c>
      <c r="B588" s="33" t="s">
        <v>67</v>
      </c>
      <c r="C588" s="33" t="s">
        <v>73</v>
      </c>
      <c r="D588" s="178"/>
      <c r="E588" s="178"/>
      <c r="F588" s="34">
        <f>F590+F606+F622+F636</f>
        <v>42235.8</v>
      </c>
      <c r="G588" s="34">
        <f>G590+G606+G622+G636</f>
        <v>8783.699999999999</v>
      </c>
      <c r="H588" s="21">
        <f aca="true" t="shared" si="45" ref="H588:H650">F588-G588</f>
        <v>33452.100000000006</v>
      </c>
      <c r="I588" s="21">
        <f aca="true" t="shared" si="46" ref="I588:I650">G588/F588*100</f>
        <v>20.79681218302956</v>
      </c>
    </row>
    <row r="589" spans="1:9" s="30" customFormat="1" ht="12.75">
      <c r="A589" s="16" t="s">
        <v>487</v>
      </c>
      <c r="B589" s="20" t="s">
        <v>67</v>
      </c>
      <c r="C589" s="20" t="s">
        <v>73</v>
      </c>
      <c r="D589" s="192" t="s">
        <v>488</v>
      </c>
      <c r="E589" s="174"/>
      <c r="F589" s="21">
        <f>F590</f>
        <v>3028</v>
      </c>
      <c r="G589" s="21">
        <f>G590</f>
        <v>363.80000000000007</v>
      </c>
      <c r="H589" s="21">
        <f t="shared" si="45"/>
        <v>2664.2</v>
      </c>
      <c r="I589" s="21">
        <f t="shared" si="46"/>
        <v>12.014531043593133</v>
      </c>
    </row>
    <row r="590" spans="1:9" s="350" customFormat="1" ht="26.25">
      <c r="A590" s="154" t="str">
        <f>'пр.4 вед.стр.'!A558</f>
        <v>Муниципальная  программа  "Развитие образования в Сусуманском городском округе  на 2018- 2020 годы"</v>
      </c>
      <c r="B590" s="155" t="s">
        <v>67</v>
      </c>
      <c r="C590" s="155" t="s">
        <v>73</v>
      </c>
      <c r="D590" s="190" t="str">
        <f>'пр.4 вед.стр.'!E558</f>
        <v>7Р 0 00 00000 </v>
      </c>
      <c r="E590" s="173"/>
      <c r="F590" s="157">
        <f>F591+F600</f>
        <v>3028</v>
      </c>
      <c r="G590" s="157">
        <f>G591+G600</f>
        <v>363.80000000000007</v>
      </c>
      <c r="H590" s="157">
        <f t="shared" si="45"/>
        <v>2664.2</v>
      </c>
      <c r="I590" s="157">
        <f t="shared" si="46"/>
        <v>12.014531043593133</v>
      </c>
    </row>
    <row r="591" spans="1:9" s="30" customFormat="1" ht="12.75">
      <c r="A591" s="28" t="str">
        <f>'пр.4 вед.стр.'!A559</f>
        <v>Основное мероприятие "Модернизация системы образования"</v>
      </c>
      <c r="B591" s="20" t="s">
        <v>67</v>
      </c>
      <c r="C591" s="20" t="s">
        <v>73</v>
      </c>
      <c r="D591" s="192" t="str">
        <f>'пр.4 вед.стр.'!E559</f>
        <v>7Р 0 01 00000 </v>
      </c>
      <c r="E591" s="174"/>
      <c r="F591" s="21">
        <f>F595+F592</f>
        <v>157</v>
      </c>
      <c r="G591" s="21">
        <f>G595+G592</f>
        <v>25</v>
      </c>
      <c r="H591" s="21">
        <f t="shared" si="45"/>
        <v>132</v>
      </c>
      <c r="I591" s="21">
        <f t="shared" si="46"/>
        <v>15.92356687898089</v>
      </c>
    </row>
    <row r="592" spans="1:9" s="30" customFormat="1" ht="12.75">
      <c r="A592" s="28" t="str">
        <f>'пр.4 вед.стр.'!A560</f>
        <v>Совершенствование содержания и технологий образования </v>
      </c>
      <c r="B592" s="20" t="s">
        <v>67</v>
      </c>
      <c r="C592" s="20" t="s">
        <v>73</v>
      </c>
      <c r="D592" s="192" t="str">
        <f>'пр.4 вед.стр.'!E560</f>
        <v>7Р 0 01 91900 </v>
      </c>
      <c r="E592" s="174"/>
      <c r="F592" s="21">
        <f>F593</f>
        <v>42</v>
      </c>
      <c r="G592" s="21">
        <f>G593</f>
        <v>0</v>
      </c>
      <c r="H592" s="21">
        <f t="shared" si="45"/>
        <v>42</v>
      </c>
      <c r="I592" s="21">
        <f t="shared" si="46"/>
        <v>0</v>
      </c>
    </row>
    <row r="593" spans="1:9" s="30" customFormat="1" ht="12.75">
      <c r="A593" s="28" t="str">
        <f>'пр.4 вед.стр.'!A561</f>
        <v>Закупка товаров, работ и услуг для обеспечения государственных (муниципальных) нужд</v>
      </c>
      <c r="B593" s="20" t="s">
        <v>67</v>
      </c>
      <c r="C593" s="20" t="s">
        <v>73</v>
      </c>
      <c r="D593" s="192" t="str">
        <f>'пр.4 вед.стр.'!E561</f>
        <v>7Р 0 01 91900 </v>
      </c>
      <c r="E593" s="174" t="str">
        <f>'пр.4 вед.стр.'!F561</f>
        <v>200</v>
      </c>
      <c r="F593" s="21">
        <f>F594</f>
        <v>42</v>
      </c>
      <c r="G593" s="21">
        <f>G594</f>
        <v>0</v>
      </c>
      <c r="H593" s="21">
        <f t="shared" si="45"/>
        <v>42</v>
      </c>
      <c r="I593" s="21">
        <f t="shared" si="46"/>
        <v>0</v>
      </c>
    </row>
    <row r="594" spans="1:9" s="30" customFormat="1" ht="12.75">
      <c r="A594" s="16" t="s">
        <v>632</v>
      </c>
      <c r="B594" s="20" t="s">
        <v>67</v>
      </c>
      <c r="C594" s="20" t="s">
        <v>73</v>
      </c>
      <c r="D594" s="192" t="str">
        <f>'пр.4 вед.стр.'!E562</f>
        <v>7Р 0 01 91900 </v>
      </c>
      <c r="E594" s="174" t="str">
        <f>'пр.4 вед.стр.'!F562</f>
        <v>240</v>
      </c>
      <c r="F594" s="21">
        <f>'пр.4 вед.стр.'!G562</f>
        <v>42</v>
      </c>
      <c r="G594" s="21">
        <f>'пр.4 вед.стр.'!H562</f>
        <v>0</v>
      </c>
      <c r="H594" s="21">
        <f t="shared" si="45"/>
        <v>42</v>
      </c>
      <c r="I594" s="21">
        <f t="shared" si="46"/>
        <v>0</v>
      </c>
    </row>
    <row r="595" spans="1:9" s="30" customFormat="1" ht="26.25">
      <c r="A595" s="28" t="str">
        <f>'пр.4 вед.стр.'!A563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95" s="20" t="s">
        <v>67</v>
      </c>
      <c r="C595" s="20" t="s">
        <v>73</v>
      </c>
      <c r="D595" s="192" t="str">
        <f>'пр.4 вед.стр.'!E563</f>
        <v>7Р 0 01 92100 </v>
      </c>
      <c r="E595" s="174"/>
      <c r="F595" s="21">
        <f>F596+F598</f>
        <v>115</v>
      </c>
      <c r="G595" s="21">
        <f>G596+G598</f>
        <v>25</v>
      </c>
      <c r="H595" s="21">
        <f t="shared" si="45"/>
        <v>90</v>
      </c>
      <c r="I595" s="21">
        <f t="shared" si="46"/>
        <v>21.73913043478261</v>
      </c>
    </row>
    <row r="596" spans="1:9" s="30" customFormat="1" ht="12.75">
      <c r="A596" s="28" t="str">
        <f>'пр.4 вед.стр.'!A564</f>
        <v>Закупка товаров, работ и услуг для обеспечения государственных (муниципальных) нужд</v>
      </c>
      <c r="B596" s="20" t="s">
        <v>67</v>
      </c>
      <c r="C596" s="20" t="s">
        <v>73</v>
      </c>
      <c r="D596" s="192" t="str">
        <f>'пр.4 вед.стр.'!E564</f>
        <v>7Р 0 01 92100 </v>
      </c>
      <c r="E596" s="174" t="str">
        <f>'пр.4 вед.стр.'!F564</f>
        <v>200</v>
      </c>
      <c r="F596" s="21">
        <f>F597</f>
        <v>75</v>
      </c>
      <c r="G596" s="21">
        <f>G597</f>
        <v>25</v>
      </c>
      <c r="H596" s="21">
        <f t="shared" si="45"/>
        <v>50</v>
      </c>
      <c r="I596" s="21">
        <f t="shared" si="46"/>
        <v>33.33333333333333</v>
      </c>
    </row>
    <row r="597" spans="1:9" s="30" customFormat="1" ht="12.75">
      <c r="A597" s="16" t="s">
        <v>632</v>
      </c>
      <c r="B597" s="20" t="s">
        <v>67</v>
      </c>
      <c r="C597" s="20" t="s">
        <v>73</v>
      </c>
      <c r="D597" s="192" t="str">
        <f>'пр.4 вед.стр.'!E565</f>
        <v>7Р 0 01 92100 </v>
      </c>
      <c r="E597" s="174" t="str">
        <f>'пр.4 вед.стр.'!F565</f>
        <v>240</v>
      </c>
      <c r="F597" s="21">
        <f>'пр.4 вед.стр.'!G565</f>
        <v>75</v>
      </c>
      <c r="G597" s="21">
        <f>'пр.4 вед.стр.'!H565</f>
        <v>25</v>
      </c>
      <c r="H597" s="21">
        <f t="shared" si="45"/>
        <v>50</v>
      </c>
      <c r="I597" s="21">
        <f t="shared" si="46"/>
        <v>33.33333333333333</v>
      </c>
    </row>
    <row r="598" spans="1:9" s="30" customFormat="1" ht="12.75">
      <c r="A598" s="28" t="str">
        <f>'пр.4 вед.стр.'!A566</f>
        <v>Социальное обеспечение и иные выплаты населению</v>
      </c>
      <c r="B598" s="20" t="s">
        <v>67</v>
      </c>
      <c r="C598" s="20" t="s">
        <v>73</v>
      </c>
      <c r="D598" s="192" t="str">
        <f>'пр.4 вед.стр.'!E566</f>
        <v>7Р 0 01 92100 </v>
      </c>
      <c r="E598" s="174" t="str">
        <f>'пр.4 вед.стр.'!F566</f>
        <v>300</v>
      </c>
      <c r="F598" s="21">
        <f>F599</f>
        <v>40</v>
      </c>
      <c r="G598" s="21">
        <f>G599</f>
        <v>0</v>
      </c>
      <c r="H598" s="21">
        <f t="shared" si="45"/>
        <v>40</v>
      </c>
      <c r="I598" s="21">
        <f t="shared" si="46"/>
        <v>0</v>
      </c>
    </row>
    <row r="599" spans="1:9" s="30" customFormat="1" ht="12.75">
      <c r="A599" s="28" t="str">
        <f>'пр.4 вед.стр.'!A567</f>
        <v>Премии и гранты</v>
      </c>
      <c r="B599" s="20" t="s">
        <v>67</v>
      </c>
      <c r="C599" s="20" t="s">
        <v>73</v>
      </c>
      <c r="D599" s="192" t="str">
        <f>'пр.4 вед.стр.'!E567</f>
        <v>7Р 0 01 92100 </v>
      </c>
      <c r="E599" s="174" t="str">
        <f>'пр.4 вед.стр.'!F567</f>
        <v>350</v>
      </c>
      <c r="F599" s="21">
        <f>'пр.4 вед.стр.'!G567</f>
        <v>40</v>
      </c>
      <c r="G599" s="21">
        <f>'пр.4 вед.стр.'!H567</f>
        <v>0</v>
      </c>
      <c r="H599" s="21">
        <f t="shared" si="45"/>
        <v>40</v>
      </c>
      <c r="I599" s="21">
        <f t="shared" si="46"/>
        <v>0</v>
      </c>
    </row>
    <row r="600" spans="1:9" s="76" customFormat="1" ht="26.25">
      <c r="A600" s="149" t="str">
        <f>'пр.4 вед.стр.'!A144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600" s="150" t="s">
        <v>67</v>
      </c>
      <c r="C600" s="150" t="s">
        <v>73</v>
      </c>
      <c r="D600" s="179" t="str">
        <f>'пр.4 вед.стр.'!E144</f>
        <v>7Р 0 03 00000</v>
      </c>
      <c r="E600" s="179"/>
      <c r="F600" s="151">
        <f>F601</f>
        <v>2871</v>
      </c>
      <c r="G600" s="151">
        <f>G601</f>
        <v>338.80000000000007</v>
      </c>
      <c r="H600" s="21">
        <f t="shared" si="45"/>
        <v>2532.2</v>
      </c>
      <c r="I600" s="21">
        <f t="shared" si="46"/>
        <v>11.800766283524906</v>
      </c>
    </row>
    <row r="601" spans="1:9" s="76" customFormat="1" ht="26.25">
      <c r="A601" s="149" t="str">
        <f>'пр.4 вед.стр.'!A145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601" s="150" t="s">
        <v>67</v>
      </c>
      <c r="C601" s="150" t="s">
        <v>73</v>
      </c>
      <c r="D601" s="179" t="str">
        <f>'пр.4 вед.стр.'!E145</f>
        <v>7Р 0 03 74020</v>
      </c>
      <c r="E601" s="179"/>
      <c r="F601" s="151">
        <f>F602+F604</f>
        <v>2871</v>
      </c>
      <c r="G601" s="151">
        <f>G602+G604</f>
        <v>338.80000000000007</v>
      </c>
      <c r="H601" s="21">
        <f t="shared" si="45"/>
        <v>2532.2</v>
      </c>
      <c r="I601" s="21">
        <f t="shared" si="46"/>
        <v>11.800766283524906</v>
      </c>
    </row>
    <row r="602" spans="1:9" ht="39">
      <c r="A602" s="149" t="str">
        <f>'пр.4 вед.стр.'!A146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02" s="150" t="s">
        <v>67</v>
      </c>
      <c r="C602" s="150" t="s">
        <v>73</v>
      </c>
      <c r="D602" s="179" t="str">
        <f>'пр.4 вед.стр.'!E146</f>
        <v>7Р 0 03 74020</v>
      </c>
      <c r="E602" s="179" t="str">
        <f>'пр.4 вед.стр.'!F146</f>
        <v>100</v>
      </c>
      <c r="F602" s="151">
        <f>F603</f>
        <v>2500.6</v>
      </c>
      <c r="G602" s="151">
        <f>G603</f>
        <v>338.20000000000005</v>
      </c>
      <c r="H602" s="21">
        <f t="shared" si="45"/>
        <v>2162.3999999999996</v>
      </c>
      <c r="I602" s="21">
        <f t="shared" si="46"/>
        <v>13.524754059025836</v>
      </c>
    </row>
    <row r="603" spans="1:9" ht="12.75">
      <c r="A603" s="149" t="str">
        <f>'пр.4 вед.стр.'!A147</f>
        <v>Расходы на выплаты персоналу государственных (муниципальных) органов</v>
      </c>
      <c r="B603" s="150" t="s">
        <v>67</v>
      </c>
      <c r="C603" s="150" t="s">
        <v>73</v>
      </c>
      <c r="D603" s="179" t="str">
        <f>'пр.4 вед.стр.'!E147</f>
        <v>7Р 0 03 74020</v>
      </c>
      <c r="E603" s="179" t="str">
        <f>'пр.4 вед.стр.'!F147</f>
        <v>120</v>
      </c>
      <c r="F603" s="151">
        <f>'пр.4 вед.стр.'!G147</f>
        <v>2500.6</v>
      </c>
      <c r="G603" s="151">
        <f>'пр.4 вед.стр.'!H147</f>
        <v>338.20000000000005</v>
      </c>
      <c r="H603" s="21">
        <f t="shared" si="45"/>
        <v>2162.3999999999996</v>
      </c>
      <c r="I603" s="21">
        <f t="shared" si="46"/>
        <v>13.524754059025836</v>
      </c>
    </row>
    <row r="604" spans="1:9" ht="12.75">
      <c r="A604" s="149" t="str">
        <f>'пр.4 вед.стр.'!A148</f>
        <v>Закупка товаров, работ и услуг для обеспечения государственных (муниципальных) нужд</v>
      </c>
      <c r="B604" s="150" t="s">
        <v>67</v>
      </c>
      <c r="C604" s="150" t="s">
        <v>73</v>
      </c>
      <c r="D604" s="179" t="str">
        <f>'пр.4 вед.стр.'!E148</f>
        <v>7Р 0 03 74020</v>
      </c>
      <c r="E604" s="179" t="str">
        <f>'пр.4 вед.стр.'!F148</f>
        <v>200</v>
      </c>
      <c r="F604" s="151">
        <f>F605</f>
        <v>370.4</v>
      </c>
      <c r="G604" s="151">
        <f>G605</f>
        <v>0.6</v>
      </c>
      <c r="H604" s="21">
        <f t="shared" si="45"/>
        <v>369.79999999999995</v>
      </c>
      <c r="I604" s="21">
        <f t="shared" si="46"/>
        <v>0.16198704103671707</v>
      </c>
    </row>
    <row r="605" spans="1:9" ht="12.75">
      <c r="A605" s="149" t="str">
        <f>'пр.4 вед.стр.'!A149</f>
        <v>Иные закупки товаров, работ и услуг для обеспечения государственных ( муниципальных ) нужд</v>
      </c>
      <c r="B605" s="150" t="s">
        <v>67</v>
      </c>
      <c r="C605" s="150" t="s">
        <v>73</v>
      </c>
      <c r="D605" s="179" t="str">
        <f>'пр.4 вед.стр.'!E149</f>
        <v>7Р 0 03 74020</v>
      </c>
      <c r="E605" s="331">
        <f>'пр.4 вед.стр.'!F149</f>
        <v>240</v>
      </c>
      <c r="F605" s="151">
        <f>'пр.4 вед.стр.'!G149</f>
        <v>370.4</v>
      </c>
      <c r="G605" s="151">
        <f>'пр.4 вед.стр.'!H149</f>
        <v>0.6</v>
      </c>
      <c r="H605" s="21">
        <f t="shared" si="45"/>
        <v>369.79999999999995</v>
      </c>
      <c r="I605" s="21">
        <f t="shared" si="46"/>
        <v>0.16198704103671707</v>
      </c>
    </row>
    <row r="606" spans="1:9" s="30" customFormat="1" ht="26.25">
      <c r="A606" s="16" t="s">
        <v>287</v>
      </c>
      <c r="B606" s="20" t="s">
        <v>67</v>
      </c>
      <c r="C606" s="20" t="s">
        <v>73</v>
      </c>
      <c r="D606" s="174" t="s">
        <v>178</v>
      </c>
      <c r="E606" s="174"/>
      <c r="F606" s="21">
        <f>F607</f>
        <v>9448.9</v>
      </c>
      <c r="G606" s="21">
        <f>G607</f>
        <v>1780.3</v>
      </c>
      <c r="H606" s="21">
        <f t="shared" si="45"/>
        <v>7668.599999999999</v>
      </c>
      <c r="I606" s="21">
        <f t="shared" si="46"/>
        <v>18.841346611774913</v>
      </c>
    </row>
    <row r="607" spans="1:9" s="30" customFormat="1" ht="12.75">
      <c r="A607" s="16" t="s">
        <v>48</v>
      </c>
      <c r="B607" s="20" t="s">
        <v>67</v>
      </c>
      <c r="C607" s="20" t="s">
        <v>73</v>
      </c>
      <c r="D607" s="174" t="s">
        <v>184</v>
      </c>
      <c r="E607" s="174"/>
      <c r="F607" s="21">
        <f>F608+F611+F616+F619</f>
        <v>9448.9</v>
      </c>
      <c r="G607" s="21">
        <f>G608+G611+G616+G619</f>
        <v>1780.3</v>
      </c>
      <c r="H607" s="21">
        <f t="shared" si="45"/>
        <v>7668.599999999999</v>
      </c>
      <c r="I607" s="21">
        <f t="shared" si="46"/>
        <v>18.841346611774913</v>
      </c>
    </row>
    <row r="608" spans="1:9" s="30" customFormat="1" ht="12.75">
      <c r="A608" s="16" t="s">
        <v>180</v>
      </c>
      <c r="B608" s="20" t="s">
        <v>67</v>
      </c>
      <c r="C608" s="20" t="s">
        <v>73</v>
      </c>
      <c r="D608" s="174" t="s">
        <v>185</v>
      </c>
      <c r="E608" s="174"/>
      <c r="F608" s="21">
        <f>F609</f>
        <v>8933.8</v>
      </c>
      <c r="G608" s="21">
        <f>G609</f>
        <v>1629.8</v>
      </c>
      <c r="H608" s="21">
        <f t="shared" si="45"/>
        <v>7303.999999999999</v>
      </c>
      <c r="I608" s="21">
        <f t="shared" si="46"/>
        <v>18.243076854194186</v>
      </c>
    </row>
    <row r="609" spans="1:9" s="30" customFormat="1" ht="39">
      <c r="A609" s="16" t="s">
        <v>92</v>
      </c>
      <c r="B609" s="20" t="s">
        <v>67</v>
      </c>
      <c r="C609" s="20" t="s">
        <v>73</v>
      </c>
      <c r="D609" s="174" t="s">
        <v>185</v>
      </c>
      <c r="E609" s="174" t="s">
        <v>93</v>
      </c>
      <c r="F609" s="21">
        <f>F610</f>
        <v>8933.8</v>
      </c>
      <c r="G609" s="21">
        <f>G610</f>
        <v>1629.8</v>
      </c>
      <c r="H609" s="21">
        <f t="shared" si="45"/>
        <v>7303.999999999999</v>
      </c>
      <c r="I609" s="21">
        <f t="shared" si="46"/>
        <v>18.243076854194186</v>
      </c>
    </row>
    <row r="610" spans="1:9" s="30" customFormat="1" ht="12.75">
      <c r="A610" s="16" t="s">
        <v>89</v>
      </c>
      <c r="B610" s="20" t="s">
        <v>67</v>
      </c>
      <c r="C610" s="20" t="s">
        <v>73</v>
      </c>
      <c r="D610" s="174" t="s">
        <v>185</v>
      </c>
      <c r="E610" s="174" t="s">
        <v>90</v>
      </c>
      <c r="F610" s="21">
        <f>'пр.4 вед.стр.'!G572</f>
        <v>8933.8</v>
      </c>
      <c r="G610" s="21">
        <f>'пр.4 вед.стр.'!H572</f>
        <v>1629.8</v>
      </c>
      <c r="H610" s="21">
        <f t="shared" si="45"/>
        <v>7303.999999999999</v>
      </c>
      <c r="I610" s="21">
        <f t="shared" si="46"/>
        <v>18.243076854194186</v>
      </c>
    </row>
    <row r="611" spans="1:9" s="30" customFormat="1" ht="12.75">
      <c r="A611" s="16" t="s">
        <v>181</v>
      </c>
      <c r="B611" s="20" t="s">
        <v>67</v>
      </c>
      <c r="C611" s="20" t="s">
        <v>73</v>
      </c>
      <c r="D611" s="174" t="s">
        <v>186</v>
      </c>
      <c r="E611" s="174"/>
      <c r="F611" s="21">
        <f>F612+F614</f>
        <v>300.1</v>
      </c>
      <c r="G611" s="21">
        <f>G612+G614</f>
        <v>50.5</v>
      </c>
      <c r="H611" s="21">
        <f t="shared" si="45"/>
        <v>249.60000000000002</v>
      </c>
      <c r="I611" s="21">
        <f t="shared" si="46"/>
        <v>16.827724091969344</v>
      </c>
    </row>
    <row r="612" spans="1:9" s="30" customFormat="1" ht="12.75">
      <c r="A612" s="16" t="s">
        <v>353</v>
      </c>
      <c r="B612" s="20" t="s">
        <v>67</v>
      </c>
      <c r="C612" s="20" t="s">
        <v>73</v>
      </c>
      <c r="D612" s="174" t="s">
        <v>186</v>
      </c>
      <c r="E612" s="174" t="s">
        <v>94</v>
      </c>
      <c r="F612" s="21">
        <f>F613</f>
        <v>298.1</v>
      </c>
      <c r="G612" s="21">
        <f>G613</f>
        <v>50.5</v>
      </c>
      <c r="H612" s="21">
        <f t="shared" si="45"/>
        <v>247.60000000000002</v>
      </c>
      <c r="I612" s="21">
        <f t="shared" si="46"/>
        <v>16.94062395169406</v>
      </c>
    </row>
    <row r="613" spans="1:9" s="30" customFormat="1" ht="12.75">
      <c r="A613" s="16" t="s">
        <v>632</v>
      </c>
      <c r="B613" s="20" t="s">
        <v>67</v>
      </c>
      <c r="C613" s="20" t="s">
        <v>73</v>
      </c>
      <c r="D613" s="174" t="s">
        <v>186</v>
      </c>
      <c r="E613" s="174" t="s">
        <v>91</v>
      </c>
      <c r="F613" s="21">
        <f>'пр.4 вед.стр.'!G575</f>
        <v>298.1</v>
      </c>
      <c r="G613" s="21">
        <f>'пр.4 вед.стр.'!H575</f>
        <v>50.5</v>
      </c>
      <c r="H613" s="21">
        <f t="shared" si="45"/>
        <v>247.60000000000002</v>
      </c>
      <c r="I613" s="21">
        <f t="shared" si="46"/>
        <v>16.94062395169406</v>
      </c>
    </row>
    <row r="614" spans="1:9" s="30" customFormat="1" ht="12.75">
      <c r="A614" s="16" t="s">
        <v>110</v>
      </c>
      <c r="B614" s="20" t="s">
        <v>67</v>
      </c>
      <c r="C614" s="20" t="s">
        <v>73</v>
      </c>
      <c r="D614" s="174" t="s">
        <v>186</v>
      </c>
      <c r="E614" s="174" t="s">
        <v>111</v>
      </c>
      <c r="F614" s="21">
        <f>F615</f>
        <v>2</v>
      </c>
      <c r="G614" s="21">
        <f>G615</f>
        <v>0</v>
      </c>
      <c r="H614" s="21">
        <f t="shared" si="45"/>
        <v>2</v>
      </c>
      <c r="I614" s="21">
        <f t="shared" si="46"/>
        <v>0</v>
      </c>
    </row>
    <row r="615" spans="1:9" s="30" customFormat="1" ht="12.75">
      <c r="A615" s="16" t="s">
        <v>113</v>
      </c>
      <c r="B615" s="20" t="s">
        <v>67</v>
      </c>
      <c r="C615" s="20" t="s">
        <v>73</v>
      </c>
      <c r="D615" s="174" t="s">
        <v>186</v>
      </c>
      <c r="E615" s="174" t="s">
        <v>114</v>
      </c>
      <c r="F615" s="21">
        <f>'пр.4 вед.стр.'!G577</f>
        <v>2</v>
      </c>
      <c r="G615" s="21">
        <f>'пр.4 вед.стр.'!H577</f>
        <v>0</v>
      </c>
      <c r="H615" s="21">
        <f t="shared" si="45"/>
        <v>2</v>
      </c>
      <c r="I615" s="21">
        <f t="shared" si="46"/>
        <v>0</v>
      </c>
    </row>
    <row r="616" spans="1:9" s="30" customFormat="1" ht="39">
      <c r="A616" s="16" t="s">
        <v>210</v>
      </c>
      <c r="B616" s="20" t="s">
        <v>67</v>
      </c>
      <c r="C616" s="20" t="s">
        <v>73</v>
      </c>
      <c r="D616" s="174" t="s">
        <v>470</v>
      </c>
      <c r="E616" s="174"/>
      <c r="F616" s="21">
        <f>F617</f>
        <v>200</v>
      </c>
      <c r="G616" s="21">
        <f>G617</f>
        <v>100</v>
      </c>
      <c r="H616" s="21">
        <f t="shared" si="45"/>
        <v>100</v>
      </c>
      <c r="I616" s="21">
        <f t="shared" si="46"/>
        <v>50</v>
      </c>
    </row>
    <row r="617" spans="1:9" s="30" customFormat="1" ht="39">
      <c r="A617" s="16" t="s">
        <v>92</v>
      </c>
      <c r="B617" s="20" t="s">
        <v>67</v>
      </c>
      <c r="C617" s="20" t="s">
        <v>73</v>
      </c>
      <c r="D617" s="174" t="s">
        <v>470</v>
      </c>
      <c r="E617" s="174" t="s">
        <v>93</v>
      </c>
      <c r="F617" s="167">
        <f>F618</f>
        <v>200</v>
      </c>
      <c r="G617" s="167">
        <f>G618</f>
        <v>100</v>
      </c>
      <c r="H617" s="21">
        <f t="shared" si="45"/>
        <v>100</v>
      </c>
      <c r="I617" s="21">
        <f t="shared" si="46"/>
        <v>50</v>
      </c>
    </row>
    <row r="618" spans="1:9" s="30" customFormat="1" ht="12.75">
      <c r="A618" s="16" t="s">
        <v>89</v>
      </c>
      <c r="B618" s="20" t="s">
        <v>67</v>
      </c>
      <c r="C618" s="20" t="s">
        <v>73</v>
      </c>
      <c r="D618" s="174" t="s">
        <v>470</v>
      </c>
      <c r="E618" s="174" t="s">
        <v>90</v>
      </c>
      <c r="F618" s="21">
        <f>'пр.4 вед.стр.'!G580</f>
        <v>200</v>
      </c>
      <c r="G618" s="21">
        <f>'пр.4 вед.стр.'!H580</f>
        <v>100</v>
      </c>
      <c r="H618" s="21">
        <f t="shared" si="45"/>
        <v>100</v>
      </c>
      <c r="I618" s="21">
        <f t="shared" si="46"/>
        <v>50</v>
      </c>
    </row>
    <row r="619" spans="1:9" s="30" customFormat="1" ht="12.75">
      <c r="A619" s="16" t="s">
        <v>179</v>
      </c>
      <c r="B619" s="20" t="s">
        <v>67</v>
      </c>
      <c r="C619" s="20" t="s">
        <v>73</v>
      </c>
      <c r="D619" s="174" t="s">
        <v>471</v>
      </c>
      <c r="E619" s="174"/>
      <c r="F619" s="21">
        <f>F620</f>
        <v>15</v>
      </c>
      <c r="G619" s="21">
        <f>G620</f>
        <v>0</v>
      </c>
      <c r="H619" s="21">
        <f t="shared" si="45"/>
        <v>15</v>
      </c>
      <c r="I619" s="21">
        <f t="shared" si="46"/>
        <v>0</v>
      </c>
    </row>
    <row r="620" spans="1:9" s="30" customFormat="1" ht="39">
      <c r="A620" s="16" t="s">
        <v>92</v>
      </c>
      <c r="B620" s="20" t="s">
        <v>67</v>
      </c>
      <c r="C620" s="20" t="s">
        <v>73</v>
      </c>
      <c r="D620" s="174" t="s">
        <v>471</v>
      </c>
      <c r="E620" s="174" t="s">
        <v>93</v>
      </c>
      <c r="F620" s="21">
        <f>F621</f>
        <v>15</v>
      </c>
      <c r="G620" s="21">
        <f>G621</f>
        <v>0</v>
      </c>
      <c r="H620" s="21">
        <f t="shared" si="45"/>
        <v>15</v>
      </c>
      <c r="I620" s="21">
        <f t="shared" si="46"/>
        <v>0</v>
      </c>
    </row>
    <row r="621" spans="1:9" s="30" customFormat="1" ht="12.75">
      <c r="A621" s="16" t="s">
        <v>89</v>
      </c>
      <c r="B621" s="20" t="s">
        <v>67</v>
      </c>
      <c r="C621" s="20" t="s">
        <v>73</v>
      </c>
      <c r="D621" s="174" t="s">
        <v>471</v>
      </c>
      <c r="E621" s="174" t="s">
        <v>90</v>
      </c>
      <c r="F621" s="167">
        <f>'пр.4 вед.стр.'!G583</f>
        <v>15</v>
      </c>
      <c r="G621" s="167">
        <f>'пр.4 вед.стр.'!H583</f>
        <v>0</v>
      </c>
      <c r="H621" s="21">
        <f t="shared" si="45"/>
        <v>15</v>
      </c>
      <c r="I621" s="21">
        <f t="shared" si="46"/>
        <v>0</v>
      </c>
    </row>
    <row r="622" spans="1:9" ht="12.75">
      <c r="A622" s="16" t="s">
        <v>527</v>
      </c>
      <c r="B622" s="20" t="s">
        <v>67</v>
      </c>
      <c r="C622" s="20" t="s">
        <v>73</v>
      </c>
      <c r="D622" s="174" t="s">
        <v>528</v>
      </c>
      <c r="E622" s="174"/>
      <c r="F622" s="21">
        <f>F623+F630+F633</f>
        <v>15742.300000000001</v>
      </c>
      <c r="G622" s="21">
        <f>G623+G630+G633</f>
        <v>3076.2999999999997</v>
      </c>
      <c r="H622" s="21">
        <f t="shared" si="45"/>
        <v>12666.000000000002</v>
      </c>
      <c r="I622" s="21">
        <f t="shared" si="46"/>
        <v>19.541617171569587</v>
      </c>
    </row>
    <row r="623" spans="1:9" s="30" customFormat="1" ht="12.75">
      <c r="A623" s="16" t="s">
        <v>273</v>
      </c>
      <c r="B623" s="20" t="s">
        <v>67</v>
      </c>
      <c r="C623" s="20" t="s">
        <v>73</v>
      </c>
      <c r="D623" s="174" t="s">
        <v>529</v>
      </c>
      <c r="E623" s="174"/>
      <c r="F623" s="21">
        <f>F624+F626+F628</f>
        <v>14691.2</v>
      </c>
      <c r="G623" s="21">
        <f>G624+G626+G628</f>
        <v>2671.1</v>
      </c>
      <c r="H623" s="21">
        <f t="shared" si="45"/>
        <v>12020.1</v>
      </c>
      <c r="I623" s="21">
        <f t="shared" si="46"/>
        <v>18.18163254192986</v>
      </c>
    </row>
    <row r="624" spans="1:9" s="30" customFormat="1" ht="39">
      <c r="A624" s="16" t="s">
        <v>92</v>
      </c>
      <c r="B624" s="20" t="s">
        <v>67</v>
      </c>
      <c r="C624" s="20" t="s">
        <v>73</v>
      </c>
      <c r="D624" s="174" t="s">
        <v>529</v>
      </c>
      <c r="E624" s="174" t="s">
        <v>93</v>
      </c>
      <c r="F624" s="21">
        <f>F625</f>
        <v>14204.6</v>
      </c>
      <c r="G624" s="21">
        <f>G625</f>
        <v>2623</v>
      </c>
      <c r="H624" s="21">
        <f t="shared" si="45"/>
        <v>11581.6</v>
      </c>
      <c r="I624" s="21">
        <f t="shared" si="46"/>
        <v>18.46584909113949</v>
      </c>
    </row>
    <row r="625" spans="1:9" s="30" customFormat="1" ht="12.75">
      <c r="A625" s="16" t="s">
        <v>214</v>
      </c>
      <c r="B625" s="20" t="s">
        <v>67</v>
      </c>
      <c r="C625" s="20" t="s">
        <v>73</v>
      </c>
      <c r="D625" s="174" t="s">
        <v>529</v>
      </c>
      <c r="E625" s="174" t="s">
        <v>215</v>
      </c>
      <c r="F625" s="21">
        <f>'пр.4 вед.стр.'!G587</f>
        <v>14204.6</v>
      </c>
      <c r="G625" s="21">
        <f>'пр.4 вед.стр.'!H587</f>
        <v>2623</v>
      </c>
      <c r="H625" s="21">
        <f t="shared" si="45"/>
        <v>11581.6</v>
      </c>
      <c r="I625" s="21">
        <f t="shared" si="46"/>
        <v>18.46584909113949</v>
      </c>
    </row>
    <row r="626" spans="1:9" s="30" customFormat="1" ht="12.75">
      <c r="A626" s="16" t="s">
        <v>353</v>
      </c>
      <c r="B626" s="20" t="s">
        <v>67</v>
      </c>
      <c r="C626" s="20" t="s">
        <v>73</v>
      </c>
      <c r="D626" s="174" t="s">
        <v>529</v>
      </c>
      <c r="E626" s="174" t="s">
        <v>94</v>
      </c>
      <c r="F626" s="21">
        <f>F627</f>
        <v>481.6</v>
      </c>
      <c r="G626" s="21">
        <f>G627</f>
        <v>48.1</v>
      </c>
      <c r="H626" s="21">
        <f t="shared" si="45"/>
        <v>433.5</v>
      </c>
      <c r="I626" s="21">
        <f t="shared" si="46"/>
        <v>9.987541528239202</v>
      </c>
    </row>
    <row r="627" spans="1:9" s="30" customFormat="1" ht="12.75">
      <c r="A627" s="16" t="s">
        <v>632</v>
      </c>
      <c r="B627" s="20" t="s">
        <v>67</v>
      </c>
      <c r="C627" s="20" t="s">
        <v>73</v>
      </c>
      <c r="D627" s="174" t="s">
        <v>529</v>
      </c>
      <c r="E627" s="174" t="s">
        <v>91</v>
      </c>
      <c r="F627" s="21">
        <f>'пр.4 вед.стр.'!G588</f>
        <v>481.6</v>
      </c>
      <c r="G627" s="21">
        <f>'пр.4 вед.стр.'!H588</f>
        <v>48.1</v>
      </c>
      <c r="H627" s="21">
        <f t="shared" si="45"/>
        <v>433.5</v>
      </c>
      <c r="I627" s="21">
        <f t="shared" si="46"/>
        <v>9.987541528239202</v>
      </c>
    </row>
    <row r="628" spans="1:9" s="30" customFormat="1" ht="12.75">
      <c r="A628" s="16" t="s">
        <v>110</v>
      </c>
      <c r="B628" s="20" t="s">
        <v>67</v>
      </c>
      <c r="C628" s="20" t="s">
        <v>73</v>
      </c>
      <c r="D628" s="174" t="s">
        <v>529</v>
      </c>
      <c r="E628" s="174" t="s">
        <v>111</v>
      </c>
      <c r="F628" s="21">
        <f>F629</f>
        <v>5</v>
      </c>
      <c r="G628" s="21">
        <f>G629</f>
        <v>0</v>
      </c>
      <c r="H628" s="21">
        <f t="shared" si="45"/>
        <v>5</v>
      </c>
      <c r="I628" s="21">
        <f t="shared" si="46"/>
        <v>0</v>
      </c>
    </row>
    <row r="629" spans="1:9" s="30" customFormat="1" ht="12.75">
      <c r="A629" s="16" t="s">
        <v>113</v>
      </c>
      <c r="B629" s="20" t="s">
        <v>67</v>
      </c>
      <c r="C629" s="20" t="s">
        <v>73</v>
      </c>
      <c r="D629" s="174" t="s">
        <v>529</v>
      </c>
      <c r="E629" s="174" t="s">
        <v>114</v>
      </c>
      <c r="F629" s="21">
        <f>'пр.4 вед.стр.'!G591</f>
        <v>5</v>
      </c>
      <c r="G629" s="21">
        <f>'пр.4 вед.стр.'!H591</f>
        <v>0</v>
      </c>
      <c r="H629" s="21">
        <f t="shared" si="45"/>
        <v>5</v>
      </c>
      <c r="I629" s="21">
        <f t="shared" si="46"/>
        <v>0</v>
      </c>
    </row>
    <row r="630" spans="1:9" s="30" customFormat="1" ht="39">
      <c r="A630" s="16" t="s">
        <v>210</v>
      </c>
      <c r="B630" s="20" t="s">
        <v>67</v>
      </c>
      <c r="C630" s="20" t="s">
        <v>73</v>
      </c>
      <c r="D630" s="174" t="s">
        <v>530</v>
      </c>
      <c r="E630" s="174"/>
      <c r="F630" s="21">
        <f>F631</f>
        <v>1000</v>
      </c>
      <c r="G630" s="21">
        <f>G631</f>
        <v>405</v>
      </c>
      <c r="H630" s="21">
        <f t="shared" si="45"/>
        <v>595</v>
      </c>
      <c r="I630" s="21">
        <f t="shared" si="46"/>
        <v>40.5</v>
      </c>
    </row>
    <row r="631" spans="1:9" s="30" customFormat="1" ht="39">
      <c r="A631" s="16" t="s">
        <v>92</v>
      </c>
      <c r="B631" s="20" t="s">
        <v>67</v>
      </c>
      <c r="C631" s="20" t="s">
        <v>73</v>
      </c>
      <c r="D631" s="174" t="s">
        <v>530</v>
      </c>
      <c r="E631" s="174" t="s">
        <v>93</v>
      </c>
      <c r="F631" s="167">
        <f>F632</f>
        <v>1000</v>
      </c>
      <c r="G631" s="167">
        <f>G632</f>
        <v>405</v>
      </c>
      <c r="H631" s="21">
        <f t="shared" si="45"/>
        <v>595</v>
      </c>
      <c r="I631" s="21">
        <f t="shared" si="46"/>
        <v>40.5</v>
      </c>
    </row>
    <row r="632" spans="1:9" s="30" customFormat="1" ht="12.75">
      <c r="A632" s="16" t="s">
        <v>214</v>
      </c>
      <c r="B632" s="20" t="s">
        <v>67</v>
      </c>
      <c r="C632" s="20" t="s">
        <v>73</v>
      </c>
      <c r="D632" s="174" t="s">
        <v>530</v>
      </c>
      <c r="E632" s="174" t="s">
        <v>215</v>
      </c>
      <c r="F632" s="21">
        <f>'пр.4 вед.стр.'!G594</f>
        <v>1000</v>
      </c>
      <c r="G632" s="21">
        <f>'пр.4 вед.стр.'!H594</f>
        <v>405</v>
      </c>
      <c r="H632" s="21">
        <f t="shared" si="45"/>
        <v>595</v>
      </c>
      <c r="I632" s="21">
        <f t="shared" si="46"/>
        <v>40.5</v>
      </c>
    </row>
    <row r="633" spans="1:9" s="30" customFormat="1" ht="12.75">
      <c r="A633" s="16" t="s">
        <v>179</v>
      </c>
      <c r="B633" s="20" t="s">
        <v>67</v>
      </c>
      <c r="C633" s="20" t="s">
        <v>73</v>
      </c>
      <c r="D633" s="174" t="s">
        <v>531</v>
      </c>
      <c r="E633" s="174"/>
      <c r="F633" s="21">
        <f>F634</f>
        <v>51.1</v>
      </c>
      <c r="G633" s="21">
        <f>G634</f>
        <v>0.2</v>
      </c>
      <c r="H633" s="21">
        <f t="shared" si="45"/>
        <v>50.9</v>
      </c>
      <c r="I633" s="21">
        <f t="shared" si="46"/>
        <v>0.3913894324853229</v>
      </c>
    </row>
    <row r="634" spans="1:9" s="30" customFormat="1" ht="39">
      <c r="A634" s="16" t="s">
        <v>92</v>
      </c>
      <c r="B634" s="20" t="s">
        <v>67</v>
      </c>
      <c r="C634" s="20" t="s">
        <v>73</v>
      </c>
      <c r="D634" s="174" t="s">
        <v>531</v>
      </c>
      <c r="E634" s="174" t="s">
        <v>93</v>
      </c>
      <c r="F634" s="21">
        <f>F635</f>
        <v>51.1</v>
      </c>
      <c r="G634" s="21">
        <f>G635</f>
        <v>0.2</v>
      </c>
      <c r="H634" s="21">
        <f t="shared" si="45"/>
        <v>50.9</v>
      </c>
      <c r="I634" s="21">
        <f t="shared" si="46"/>
        <v>0.3913894324853229</v>
      </c>
    </row>
    <row r="635" spans="1:9" s="30" customFormat="1" ht="12.75">
      <c r="A635" s="16" t="s">
        <v>214</v>
      </c>
      <c r="B635" s="20" t="s">
        <v>67</v>
      </c>
      <c r="C635" s="20" t="s">
        <v>73</v>
      </c>
      <c r="D635" s="174" t="s">
        <v>531</v>
      </c>
      <c r="E635" s="174" t="s">
        <v>215</v>
      </c>
      <c r="F635" s="21">
        <f>'пр.4 вед.стр.'!G597</f>
        <v>51.1</v>
      </c>
      <c r="G635" s="21">
        <f>'пр.4 вед.стр.'!H597</f>
        <v>0.2</v>
      </c>
      <c r="H635" s="21">
        <f t="shared" si="45"/>
        <v>50.9</v>
      </c>
      <c r="I635" s="21">
        <f t="shared" si="46"/>
        <v>0.3913894324853229</v>
      </c>
    </row>
    <row r="636" spans="1:9" ht="12.75">
      <c r="A636" s="16" t="s">
        <v>532</v>
      </c>
      <c r="B636" s="20" t="s">
        <v>67</v>
      </c>
      <c r="C636" s="20" t="s">
        <v>73</v>
      </c>
      <c r="D636" s="174" t="s">
        <v>533</v>
      </c>
      <c r="E636" s="174"/>
      <c r="F636" s="21">
        <f>F637+F644</f>
        <v>14016.6</v>
      </c>
      <c r="G636" s="21">
        <f>G637+G644</f>
        <v>3563.2999999999997</v>
      </c>
      <c r="H636" s="21">
        <f t="shared" si="45"/>
        <v>10453.300000000001</v>
      </c>
      <c r="I636" s="21">
        <f t="shared" si="46"/>
        <v>25.42199962901131</v>
      </c>
    </row>
    <row r="637" spans="1:9" s="30" customFormat="1" ht="12.75">
      <c r="A637" s="29" t="s">
        <v>275</v>
      </c>
      <c r="B637" s="65" t="s">
        <v>67</v>
      </c>
      <c r="C637" s="65" t="s">
        <v>73</v>
      </c>
      <c r="D637" s="185" t="s">
        <v>534</v>
      </c>
      <c r="E637" s="185"/>
      <c r="F637" s="64">
        <f>F638+F640+F642</f>
        <v>13616.6</v>
      </c>
      <c r="G637" s="64">
        <f>G638+G640+G642</f>
        <v>3563.2999999999997</v>
      </c>
      <c r="H637" s="21">
        <f t="shared" si="45"/>
        <v>10053.300000000001</v>
      </c>
      <c r="I637" s="21">
        <f t="shared" si="46"/>
        <v>26.168793972063508</v>
      </c>
    </row>
    <row r="638" spans="1:9" s="30" customFormat="1" ht="39">
      <c r="A638" s="29" t="s">
        <v>92</v>
      </c>
      <c r="B638" s="65" t="s">
        <v>67</v>
      </c>
      <c r="C638" s="65" t="s">
        <v>73</v>
      </c>
      <c r="D638" s="185" t="s">
        <v>534</v>
      </c>
      <c r="E638" s="185" t="s">
        <v>93</v>
      </c>
      <c r="F638" s="64">
        <f>F639</f>
        <v>10452.4</v>
      </c>
      <c r="G638" s="64">
        <f>G639</f>
        <v>2210.2</v>
      </c>
      <c r="H638" s="21">
        <f t="shared" si="45"/>
        <v>8242.2</v>
      </c>
      <c r="I638" s="21">
        <f t="shared" si="46"/>
        <v>21.14538287857334</v>
      </c>
    </row>
    <row r="639" spans="1:9" s="30" customFormat="1" ht="12.75">
      <c r="A639" s="29" t="s">
        <v>214</v>
      </c>
      <c r="B639" s="65" t="s">
        <v>67</v>
      </c>
      <c r="C639" s="65" t="s">
        <v>73</v>
      </c>
      <c r="D639" s="185" t="s">
        <v>534</v>
      </c>
      <c r="E639" s="185" t="s">
        <v>215</v>
      </c>
      <c r="F639" s="64">
        <f>'пр.4 вед.стр.'!G601</f>
        <v>10452.4</v>
      </c>
      <c r="G639" s="64">
        <f>'пр.4 вед.стр.'!H601</f>
        <v>2210.2</v>
      </c>
      <c r="H639" s="21">
        <f t="shared" si="45"/>
        <v>8242.2</v>
      </c>
      <c r="I639" s="21">
        <f t="shared" si="46"/>
        <v>21.14538287857334</v>
      </c>
    </row>
    <row r="640" spans="1:9" s="30" customFormat="1" ht="12.75">
      <c r="A640" s="29" t="s">
        <v>353</v>
      </c>
      <c r="B640" s="65" t="s">
        <v>67</v>
      </c>
      <c r="C640" s="65" t="s">
        <v>73</v>
      </c>
      <c r="D640" s="185" t="s">
        <v>534</v>
      </c>
      <c r="E640" s="185" t="s">
        <v>94</v>
      </c>
      <c r="F640" s="64">
        <f>F641</f>
        <v>2850.1</v>
      </c>
      <c r="G640" s="64">
        <f>G641</f>
        <v>1265.2</v>
      </c>
      <c r="H640" s="21">
        <f t="shared" si="45"/>
        <v>1584.8999999999999</v>
      </c>
      <c r="I640" s="21">
        <f t="shared" si="46"/>
        <v>44.39142486228554</v>
      </c>
    </row>
    <row r="641" spans="1:9" s="30" customFormat="1" ht="12.75">
      <c r="A641" s="16" t="s">
        <v>632</v>
      </c>
      <c r="B641" s="65" t="s">
        <v>67</v>
      </c>
      <c r="C641" s="65" t="s">
        <v>73</v>
      </c>
      <c r="D641" s="185" t="s">
        <v>534</v>
      </c>
      <c r="E641" s="185" t="s">
        <v>91</v>
      </c>
      <c r="F641" s="64">
        <f>'пр.4 вед.стр.'!G603</f>
        <v>2850.1</v>
      </c>
      <c r="G641" s="64">
        <f>'пр.4 вед.стр.'!H603</f>
        <v>1265.2</v>
      </c>
      <c r="H641" s="21">
        <f t="shared" si="45"/>
        <v>1584.8999999999999</v>
      </c>
      <c r="I641" s="21">
        <f t="shared" si="46"/>
        <v>44.39142486228554</v>
      </c>
    </row>
    <row r="642" spans="1:9" s="30" customFormat="1" ht="12.75">
      <c r="A642" s="29" t="s">
        <v>110</v>
      </c>
      <c r="B642" s="65" t="s">
        <v>67</v>
      </c>
      <c r="C642" s="65" t="s">
        <v>73</v>
      </c>
      <c r="D642" s="185" t="s">
        <v>534</v>
      </c>
      <c r="E642" s="185" t="s">
        <v>111</v>
      </c>
      <c r="F642" s="64">
        <f>F643</f>
        <v>314.1</v>
      </c>
      <c r="G642" s="64">
        <f>G643</f>
        <v>87.9</v>
      </c>
      <c r="H642" s="21">
        <f t="shared" si="45"/>
        <v>226.20000000000002</v>
      </c>
      <c r="I642" s="21">
        <f t="shared" si="46"/>
        <v>27.9847182425979</v>
      </c>
    </row>
    <row r="643" spans="1:9" s="30" customFormat="1" ht="12.75">
      <c r="A643" s="29" t="s">
        <v>113</v>
      </c>
      <c r="B643" s="65" t="s">
        <v>67</v>
      </c>
      <c r="C643" s="65" t="s">
        <v>73</v>
      </c>
      <c r="D643" s="185" t="s">
        <v>534</v>
      </c>
      <c r="E643" s="185" t="s">
        <v>114</v>
      </c>
      <c r="F643" s="64">
        <f>'пр.4 вед.стр.'!G605</f>
        <v>314.1</v>
      </c>
      <c r="G643" s="64">
        <f>'пр.4 вед.стр.'!H605</f>
        <v>87.9</v>
      </c>
      <c r="H643" s="21">
        <f t="shared" si="45"/>
        <v>226.20000000000002</v>
      </c>
      <c r="I643" s="21">
        <f t="shared" si="46"/>
        <v>27.9847182425979</v>
      </c>
    </row>
    <row r="644" spans="1:9" s="30" customFormat="1" ht="39">
      <c r="A644" s="29" t="s">
        <v>210</v>
      </c>
      <c r="B644" s="65" t="s">
        <v>67</v>
      </c>
      <c r="C644" s="65" t="s">
        <v>73</v>
      </c>
      <c r="D644" s="185" t="s">
        <v>535</v>
      </c>
      <c r="E644" s="185"/>
      <c r="F644" s="64">
        <f>F645</f>
        <v>400</v>
      </c>
      <c r="G644" s="64">
        <f>G645</f>
        <v>0</v>
      </c>
      <c r="H644" s="21">
        <f t="shared" si="45"/>
        <v>400</v>
      </c>
      <c r="I644" s="21">
        <f t="shared" si="46"/>
        <v>0</v>
      </c>
    </row>
    <row r="645" spans="1:9" s="30" customFormat="1" ht="39">
      <c r="A645" s="29" t="s">
        <v>92</v>
      </c>
      <c r="B645" s="65" t="s">
        <v>67</v>
      </c>
      <c r="C645" s="65" t="s">
        <v>73</v>
      </c>
      <c r="D645" s="185" t="s">
        <v>535</v>
      </c>
      <c r="E645" s="185" t="s">
        <v>93</v>
      </c>
      <c r="F645" s="168">
        <f>F646</f>
        <v>400</v>
      </c>
      <c r="G645" s="168">
        <f>G646</f>
        <v>0</v>
      </c>
      <c r="H645" s="21">
        <f t="shared" si="45"/>
        <v>400</v>
      </c>
      <c r="I645" s="21">
        <f t="shared" si="46"/>
        <v>0</v>
      </c>
    </row>
    <row r="646" spans="1:9" s="30" customFormat="1" ht="12.75">
      <c r="A646" s="29" t="s">
        <v>214</v>
      </c>
      <c r="B646" s="65" t="s">
        <v>67</v>
      </c>
      <c r="C646" s="65" t="s">
        <v>73</v>
      </c>
      <c r="D646" s="185" t="s">
        <v>535</v>
      </c>
      <c r="E646" s="185" t="s">
        <v>215</v>
      </c>
      <c r="F646" s="64">
        <f>'пр.4 вед.стр.'!G608</f>
        <v>400</v>
      </c>
      <c r="G646" s="64">
        <f>'пр.4 вед.стр.'!H608</f>
        <v>0</v>
      </c>
      <c r="H646" s="21">
        <f t="shared" si="45"/>
        <v>400</v>
      </c>
      <c r="I646" s="21">
        <f t="shared" si="46"/>
        <v>0</v>
      </c>
    </row>
    <row r="647" spans="1:9" s="30" customFormat="1" ht="12.75">
      <c r="A647" s="15" t="s">
        <v>122</v>
      </c>
      <c r="B647" s="33" t="s">
        <v>71</v>
      </c>
      <c r="C647" s="33" t="s">
        <v>34</v>
      </c>
      <c r="D647" s="178"/>
      <c r="E647" s="178"/>
      <c r="F647" s="34">
        <f>F648+F721</f>
        <v>44515.899999999994</v>
      </c>
      <c r="G647" s="34">
        <f>G648+G721</f>
        <v>8780.4</v>
      </c>
      <c r="H647" s="21">
        <f t="shared" si="45"/>
        <v>35735.49999999999</v>
      </c>
      <c r="I647" s="21">
        <f t="shared" si="46"/>
        <v>19.724188436041956</v>
      </c>
    </row>
    <row r="648" spans="1:9" s="30" customFormat="1" ht="12.75">
      <c r="A648" s="15" t="s">
        <v>12</v>
      </c>
      <c r="B648" s="33" t="s">
        <v>71</v>
      </c>
      <c r="C648" s="33" t="s">
        <v>64</v>
      </c>
      <c r="D648" s="178"/>
      <c r="E648" s="178"/>
      <c r="F648" s="34">
        <f>F650+F670+F687+F697+F707</f>
        <v>31054.1</v>
      </c>
      <c r="G648" s="34">
        <f>G650+G670+G687+G697+G707</f>
        <v>6206.4</v>
      </c>
      <c r="H648" s="21">
        <f t="shared" si="45"/>
        <v>24847.699999999997</v>
      </c>
      <c r="I648" s="21">
        <f t="shared" si="46"/>
        <v>19.9857667747576</v>
      </c>
    </row>
    <row r="649" spans="1:9" s="30" customFormat="1" ht="12.75">
      <c r="A649" s="16" t="s">
        <v>487</v>
      </c>
      <c r="B649" s="20" t="s">
        <v>71</v>
      </c>
      <c r="C649" s="20" t="s">
        <v>64</v>
      </c>
      <c r="D649" s="192" t="s">
        <v>488</v>
      </c>
      <c r="E649" s="174"/>
      <c r="F649" s="21">
        <f>F650+F670</f>
        <v>1957</v>
      </c>
      <c r="G649" s="21">
        <f>G650+G670</f>
        <v>110.3</v>
      </c>
      <c r="H649" s="21">
        <f t="shared" si="45"/>
        <v>1846.7</v>
      </c>
      <c r="I649" s="21">
        <f t="shared" si="46"/>
        <v>5.636177823198773</v>
      </c>
    </row>
    <row r="650" spans="1:9" s="350" customFormat="1" ht="26.25">
      <c r="A650" s="154" t="str">
        <f>'пр.4 вед.стр.'!A682</f>
        <v>Муниципальная программа "Развитие культуры в Сусуманском городском округе на 2018- 2020 годы"</v>
      </c>
      <c r="B650" s="155" t="s">
        <v>71</v>
      </c>
      <c r="C650" s="155" t="s">
        <v>64</v>
      </c>
      <c r="D650" s="190" t="str">
        <f>'пр.4 вед.стр.'!E682</f>
        <v>7Е 0 00 00000 </v>
      </c>
      <c r="E650" s="173"/>
      <c r="F650" s="157">
        <f>F651+F662+F658+F666</f>
        <v>1477.5</v>
      </c>
      <c r="G650" s="157">
        <f>G651+G662+G658+G666</f>
        <v>0</v>
      </c>
      <c r="H650" s="157">
        <f t="shared" si="45"/>
        <v>1477.5</v>
      </c>
      <c r="I650" s="157">
        <f t="shared" si="46"/>
        <v>0</v>
      </c>
    </row>
    <row r="651" spans="1:9" s="30" customFormat="1" ht="26.25">
      <c r="A651" s="16" t="str">
        <f>'пр.4 вед.стр.'!A683</f>
        <v>Основное мероприятие "Комплектование книжных фондов библиотек Сусуманского городского округа"</v>
      </c>
      <c r="B651" s="20" t="s">
        <v>71</v>
      </c>
      <c r="C651" s="20" t="s">
        <v>64</v>
      </c>
      <c r="D651" s="192" t="str">
        <f>'пр.4 вед.стр.'!E683</f>
        <v>7Е 0 01 00000 </v>
      </c>
      <c r="E651" s="174"/>
      <c r="F651" s="21">
        <f>F652+F655</f>
        <v>51.4</v>
      </c>
      <c r="G651" s="21">
        <f>G652+G655</f>
        <v>0</v>
      </c>
      <c r="H651" s="21">
        <f aca="true" t="shared" si="47" ref="H651:H714">F651-G651</f>
        <v>51.4</v>
      </c>
      <c r="I651" s="21">
        <f aca="true" t="shared" si="48" ref="I651:I714">G651/F651*100</f>
        <v>0</v>
      </c>
    </row>
    <row r="652" spans="1:9" s="30" customFormat="1" ht="12.75">
      <c r="A652" s="149" t="str">
        <f>'пр.4 вед.стр.'!A684</f>
        <v>Приобретение литературно- художественных изданий</v>
      </c>
      <c r="B652" s="150" t="s">
        <v>71</v>
      </c>
      <c r="C652" s="150" t="s">
        <v>64</v>
      </c>
      <c r="D652" s="179" t="str">
        <f>'пр.4 вед.стр.'!E684</f>
        <v>7Е 0 01 73160</v>
      </c>
      <c r="E652" s="179"/>
      <c r="F652" s="151">
        <f>F653</f>
        <v>41.4</v>
      </c>
      <c r="G652" s="151">
        <f>G653</f>
        <v>0</v>
      </c>
      <c r="H652" s="21">
        <f t="shared" si="47"/>
        <v>41.4</v>
      </c>
      <c r="I652" s="21">
        <f t="shared" si="48"/>
        <v>0</v>
      </c>
    </row>
    <row r="653" spans="1:9" s="30" customFormat="1" ht="26.25">
      <c r="A653" s="149" t="str">
        <f>'пр.4 вед.стр.'!A685</f>
        <v>Предоставление субсидий бюджетным, автономным учреждениям и иным некоммерческим организациям</v>
      </c>
      <c r="B653" s="150" t="s">
        <v>71</v>
      </c>
      <c r="C653" s="150" t="s">
        <v>64</v>
      </c>
      <c r="D653" s="179" t="str">
        <f>'пр.4 вед.стр.'!E685</f>
        <v>7Е 0 01 73160</v>
      </c>
      <c r="E653" s="179" t="str">
        <f>'пр.4 вед.стр.'!F685</f>
        <v>600</v>
      </c>
      <c r="F653" s="151">
        <f>F654</f>
        <v>41.4</v>
      </c>
      <c r="G653" s="151">
        <f>G654</f>
        <v>0</v>
      </c>
      <c r="H653" s="21">
        <f t="shared" si="47"/>
        <v>41.4</v>
      </c>
      <c r="I653" s="21">
        <f t="shared" si="48"/>
        <v>0</v>
      </c>
    </row>
    <row r="654" spans="1:9" s="30" customFormat="1" ht="12.75">
      <c r="A654" s="149" t="str">
        <f>'пр.4 вед.стр.'!A686</f>
        <v>Субсидии бюджетным учреждениям</v>
      </c>
      <c r="B654" s="150" t="s">
        <v>71</v>
      </c>
      <c r="C654" s="150" t="s">
        <v>64</v>
      </c>
      <c r="D654" s="179" t="str">
        <f>'пр.4 вед.стр.'!E686</f>
        <v>7Е 0 01 73160</v>
      </c>
      <c r="E654" s="179" t="str">
        <f>'пр.4 вед.стр.'!F686</f>
        <v>610</v>
      </c>
      <c r="F654" s="151">
        <f>'пр.4 вед.стр.'!G686</f>
        <v>41.4</v>
      </c>
      <c r="G654" s="151">
        <f>'пр.4 вед.стр.'!H686</f>
        <v>0</v>
      </c>
      <c r="H654" s="21">
        <f t="shared" si="47"/>
        <v>41.4</v>
      </c>
      <c r="I654" s="21">
        <f t="shared" si="48"/>
        <v>0</v>
      </c>
    </row>
    <row r="655" spans="1:9" s="30" customFormat="1" ht="12.75">
      <c r="A655" s="160" t="str">
        <f>'пр.4 вед.стр.'!A687</f>
        <v>Приобретение литературно- художественных изданий за счет средств местного бюджета</v>
      </c>
      <c r="B655" s="20" t="s">
        <v>71</v>
      </c>
      <c r="C655" s="20" t="s">
        <v>64</v>
      </c>
      <c r="D655" s="174" t="str">
        <f>'пр.4 вед.стр.'!E687</f>
        <v>7Е 0 01 S3160</v>
      </c>
      <c r="E655" s="183"/>
      <c r="F655" s="21">
        <f>F656</f>
        <v>10</v>
      </c>
      <c r="G655" s="21">
        <f>G656</f>
        <v>0</v>
      </c>
      <c r="H655" s="21">
        <f t="shared" si="47"/>
        <v>10</v>
      </c>
      <c r="I655" s="21">
        <f t="shared" si="48"/>
        <v>0</v>
      </c>
    </row>
    <row r="656" spans="1:9" s="30" customFormat="1" ht="26.25">
      <c r="A656" s="160" t="str">
        <f>'пр.4 вед.стр.'!A688</f>
        <v>Предоставление субсидий бюджетным, автономным учреждениям и иным некоммерческим организациям</v>
      </c>
      <c r="B656" s="20" t="s">
        <v>71</v>
      </c>
      <c r="C656" s="20" t="s">
        <v>64</v>
      </c>
      <c r="D656" s="174" t="str">
        <f>'пр.4 вед.стр.'!E688</f>
        <v>7Е 0 01 S3160</v>
      </c>
      <c r="E656" s="174" t="str">
        <f>'пр.4 вед.стр.'!F688</f>
        <v>600</v>
      </c>
      <c r="F656" s="21">
        <f>F657</f>
        <v>10</v>
      </c>
      <c r="G656" s="21">
        <f>G657</f>
        <v>0</v>
      </c>
      <c r="H656" s="21">
        <f t="shared" si="47"/>
        <v>10</v>
      </c>
      <c r="I656" s="21">
        <f t="shared" si="48"/>
        <v>0</v>
      </c>
    </row>
    <row r="657" spans="1:9" s="30" customFormat="1" ht="12.75">
      <c r="A657" s="160" t="str">
        <f>'пр.4 вед.стр.'!A689</f>
        <v>Субсидии бюджетным учреждениям</v>
      </c>
      <c r="B657" s="20" t="s">
        <v>71</v>
      </c>
      <c r="C657" s="20" t="s">
        <v>64</v>
      </c>
      <c r="D657" s="174" t="str">
        <f>'пр.4 вед.стр.'!E689</f>
        <v>7Е 0 01 S3160</v>
      </c>
      <c r="E657" s="174" t="str">
        <f>'пр.4 вед.стр.'!F689</f>
        <v>610</v>
      </c>
      <c r="F657" s="21">
        <f>'пр.4 вед.стр.'!G689</f>
        <v>10</v>
      </c>
      <c r="G657" s="21">
        <f>'пр.4 вед.стр.'!H689</f>
        <v>0</v>
      </c>
      <c r="H657" s="21">
        <f t="shared" si="47"/>
        <v>10</v>
      </c>
      <c r="I657" s="21">
        <f t="shared" si="48"/>
        <v>0</v>
      </c>
    </row>
    <row r="658" spans="1:9" s="30" customFormat="1" ht="12.75">
      <c r="A658" s="28" t="str">
        <f>'пр.4 вед.стр.'!A690</f>
        <v>Основное мероприятие "Сохранение культурного наследия и развитие творческого потенциала"</v>
      </c>
      <c r="B658" s="20" t="s">
        <v>71</v>
      </c>
      <c r="C658" s="20" t="s">
        <v>64</v>
      </c>
      <c r="D658" s="192" t="str">
        <f>'пр.4 вед.стр.'!E690</f>
        <v>7Е 0 02 00000 </v>
      </c>
      <c r="E658" s="174"/>
      <c r="F658" s="21">
        <f aca="true" t="shared" si="49" ref="F658:G660">F659</f>
        <v>74.5</v>
      </c>
      <c r="G658" s="21">
        <f t="shared" si="49"/>
        <v>0</v>
      </c>
      <c r="H658" s="21">
        <f t="shared" si="47"/>
        <v>74.5</v>
      </c>
      <c r="I658" s="21">
        <f t="shared" si="48"/>
        <v>0</v>
      </c>
    </row>
    <row r="659" spans="1:9" s="30" customFormat="1" ht="12.75">
      <c r="A659" s="28" t="str">
        <f>'пр.4 вед.стр.'!A691</f>
        <v>Укрепление материально- технической базы учреждений культуры</v>
      </c>
      <c r="B659" s="20" t="s">
        <v>71</v>
      </c>
      <c r="C659" s="20" t="s">
        <v>64</v>
      </c>
      <c r="D659" s="192" t="str">
        <f>'пр.4 вед.стр.'!E691</f>
        <v>7Е 0 02 92510 </v>
      </c>
      <c r="E659" s="174"/>
      <c r="F659" s="21">
        <f t="shared" si="49"/>
        <v>74.5</v>
      </c>
      <c r="G659" s="21">
        <f t="shared" si="49"/>
        <v>0</v>
      </c>
      <c r="H659" s="21">
        <f t="shared" si="47"/>
        <v>74.5</v>
      </c>
      <c r="I659" s="21">
        <f t="shared" si="48"/>
        <v>0</v>
      </c>
    </row>
    <row r="660" spans="1:9" s="30" customFormat="1" ht="26.25">
      <c r="A660" s="28" t="str">
        <f>'пр.4 вед.стр.'!A692</f>
        <v>Предоставление субсидий бюджетным, автономным учреждениям и иным некоммерческим организациям</v>
      </c>
      <c r="B660" s="20" t="s">
        <v>71</v>
      </c>
      <c r="C660" s="20" t="s">
        <v>64</v>
      </c>
      <c r="D660" s="192" t="str">
        <f>'пр.4 вед.стр.'!E692</f>
        <v>7Е 0 02 92510 </v>
      </c>
      <c r="E660" s="174" t="str">
        <f>'пр.4 вед.стр.'!F692</f>
        <v>600</v>
      </c>
      <c r="F660" s="21">
        <f t="shared" si="49"/>
        <v>74.5</v>
      </c>
      <c r="G660" s="21">
        <f t="shared" si="49"/>
        <v>0</v>
      </c>
      <c r="H660" s="21">
        <f t="shared" si="47"/>
        <v>74.5</v>
      </c>
      <c r="I660" s="21">
        <f t="shared" si="48"/>
        <v>0</v>
      </c>
    </row>
    <row r="661" spans="1:9" s="30" customFormat="1" ht="12.75">
      <c r="A661" s="28" t="str">
        <f>'пр.4 вед.стр.'!A693</f>
        <v>Субсидии бюджетным учреждениям</v>
      </c>
      <c r="B661" s="20" t="s">
        <v>71</v>
      </c>
      <c r="C661" s="20" t="s">
        <v>64</v>
      </c>
      <c r="D661" s="192" t="str">
        <f>'пр.4 вед.стр.'!E693</f>
        <v>7Е 0 02 92510 </v>
      </c>
      <c r="E661" s="174" t="str">
        <f>'пр.4 вед.стр.'!F693</f>
        <v>610</v>
      </c>
      <c r="F661" s="21">
        <f>'пр.4 вед.стр.'!G693</f>
        <v>74.5</v>
      </c>
      <c r="G661" s="21">
        <f>'пр.4 вед.стр.'!H693</f>
        <v>0</v>
      </c>
      <c r="H661" s="21">
        <f t="shared" si="47"/>
        <v>74.5</v>
      </c>
      <c r="I661" s="21">
        <f t="shared" si="48"/>
        <v>0</v>
      </c>
    </row>
    <row r="662" spans="1:9" s="30" customFormat="1" ht="26.25">
      <c r="A662" s="149" t="str">
        <f>'пр.4 вед.стр.'!A694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62" s="150" t="s">
        <v>71</v>
      </c>
      <c r="C662" s="150" t="s">
        <v>64</v>
      </c>
      <c r="D662" s="194" t="str">
        <f>'пр.4 вед.стр.'!E694</f>
        <v>7Е 0 03 00000 </v>
      </c>
      <c r="E662" s="179"/>
      <c r="F662" s="151">
        <f aca="true" t="shared" si="50" ref="F662:G664">F663</f>
        <v>1101.6</v>
      </c>
      <c r="G662" s="151">
        <f t="shared" si="50"/>
        <v>0</v>
      </c>
      <c r="H662" s="21">
        <f t="shared" si="47"/>
        <v>1101.6</v>
      </c>
      <c r="I662" s="21">
        <f t="shared" si="48"/>
        <v>0</v>
      </c>
    </row>
    <row r="663" spans="1:9" s="30" customFormat="1" ht="39">
      <c r="A663" s="149" t="str">
        <f>'пр.4 вед.стр.'!A695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63" s="150" t="s">
        <v>71</v>
      </c>
      <c r="C663" s="150" t="s">
        <v>64</v>
      </c>
      <c r="D663" s="194" t="str">
        <f>'пр.4 вед.стр.'!E695</f>
        <v>7Е 0 03 75010 </v>
      </c>
      <c r="E663" s="179"/>
      <c r="F663" s="151">
        <f t="shared" si="50"/>
        <v>1101.6</v>
      </c>
      <c r="G663" s="151">
        <f t="shared" si="50"/>
        <v>0</v>
      </c>
      <c r="H663" s="21">
        <f t="shared" si="47"/>
        <v>1101.6</v>
      </c>
      <c r="I663" s="21">
        <f t="shared" si="48"/>
        <v>0</v>
      </c>
    </row>
    <row r="664" spans="1:9" s="30" customFormat="1" ht="26.25">
      <c r="A664" s="149" t="str">
        <f>'пр.4 вед.стр.'!A696</f>
        <v>Предоставление субсидий бюджетным, автономным учреждениям и иным некоммерческим организациям</v>
      </c>
      <c r="B664" s="150" t="s">
        <v>71</v>
      </c>
      <c r="C664" s="150" t="s">
        <v>64</v>
      </c>
      <c r="D664" s="194" t="str">
        <f>'пр.4 вед.стр.'!E696</f>
        <v>7Е 0 03 75010 </v>
      </c>
      <c r="E664" s="179" t="str">
        <f>'пр.4 вед.стр.'!F696</f>
        <v>600</v>
      </c>
      <c r="F664" s="151">
        <f t="shared" si="50"/>
        <v>1101.6</v>
      </c>
      <c r="G664" s="151">
        <f t="shared" si="50"/>
        <v>0</v>
      </c>
      <c r="H664" s="21">
        <f t="shared" si="47"/>
        <v>1101.6</v>
      </c>
      <c r="I664" s="21">
        <f t="shared" si="48"/>
        <v>0</v>
      </c>
    </row>
    <row r="665" spans="1:9" s="30" customFormat="1" ht="12.75">
      <c r="A665" s="149" t="str">
        <f>'пр.4 вед.стр.'!A697</f>
        <v>Субсидии бюджетным учреждениям</v>
      </c>
      <c r="B665" s="150" t="s">
        <v>71</v>
      </c>
      <c r="C665" s="150" t="s">
        <v>64</v>
      </c>
      <c r="D665" s="194" t="str">
        <f>'пр.4 вед.стр.'!E697</f>
        <v>7Е 0 03 75010 </v>
      </c>
      <c r="E665" s="179" t="str">
        <f>'пр.4 вед.стр.'!F697</f>
        <v>610</v>
      </c>
      <c r="F665" s="151">
        <f>'пр.4 вед.стр.'!G697</f>
        <v>1101.6</v>
      </c>
      <c r="G665" s="151">
        <f>'пр.4 вед.стр.'!H697</f>
        <v>0</v>
      </c>
      <c r="H665" s="21">
        <f t="shared" si="47"/>
        <v>1101.6</v>
      </c>
      <c r="I665" s="21">
        <f t="shared" si="48"/>
        <v>0</v>
      </c>
    </row>
    <row r="666" spans="1:9" ht="12.75">
      <c r="A666" s="16" t="str">
        <f>'пр.4 вед.стр.'!A698</f>
        <v>Основное мероприятие "Формирование доступной среды в учреждениях культуры и искусства"</v>
      </c>
      <c r="B666" s="20" t="s">
        <v>71</v>
      </c>
      <c r="C666" s="20" t="s">
        <v>64</v>
      </c>
      <c r="D666" s="192" t="str">
        <f>'пр.4 вед.стр.'!E698</f>
        <v>7Е 0 04 00000 </v>
      </c>
      <c r="E666" s="174"/>
      <c r="F666" s="21">
        <f aca="true" t="shared" si="51" ref="F666:G668">F667</f>
        <v>250</v>
      </c>
      <c r="G666" s="21">
        <f t="shared" si="51"/>
        <v>0</v>
      </c>
      <c r="H666" s="21">
        <f t="shared" si="47"/>
        <v>250</v>
      </c>
      <c r="I666" s="21">
        <f t="shared" si="48"/>
        <v>0</v>
      </c>
    </row>
    <row r="667" spans="1:9" ht="12.75">
      <c r="A667" s="16" t="str">
        <f>'пр.4 вед.стр.'!A699</f>
        <v>Адаптация социально- значимых объектов для инвалидов и маломобильных групп населения</v>
      </c>
      <c r="B667" s="20" t="s">
        <v>71</v>
      </c>
      <c r="C667" s="20" t="s">
        <v>64</v>
      </c>
      <c r="D667" s="192" t="str">
        <f>'пр.4 вед.стр.'!E699</f>
        <v>7Е 0 04 91500 </v>
      </c>
      <c r="E667" s="174"/>
      <c r="F667" s="21">
        <f t="shared" si="51"/>
        <v>250</v>
      </c>
      <c r="G667" s="21">
        <f t="shared" si="51"/>
        <v>0</v>
      </c>
      <c r="H667" s="21">
        <f t="shared" si="47"/>
        <v>250</v>
      </c>
      <c r="I667" s="21">
        <f t="shared" si="48"/>
        <v>0</v>
      </c>
    </row>
    <row r="668" spans="1:9" ht="26.25">
      <c r="A668" s="16" t="str">
        <f>'пр.4 вед.стр.'!A700</f>
        <v>Предоставление субсидий бюджетным, автономным учреждениям и иным некоммерческим организациям</v>
      </c>
      <c r="B668" s="20" t="s">
        <v>71</v>
      </c>
      <c r="C668" s="20" t="s">
        <v>64</v>
      </c>
      <c r="D668" s="192" t="str">
        <f>'пр.4 вед.стр.'!E700</f>
        <v>7Е 0 04 91500 </v>
      </c>
      <c r="E668" s="174" t="str">
        <f>'пр.4 вед.стр.'!F700</f>
        <v>600</v>
      </c>
      <c r="F668" s="21">
        <f t="shared" si="51"/>
        <v>250</v>
      </c>
      <c r="G668" s="21">
        <f t="shared" si="51"/>
        <v>0</v>
      </c>
      <c r="H668" s="21">
        <f t="shared" si="47"/>
        <v>250</v>
      </c>
      <c r="I668" s="21">
        <f t="shared" si="48"/>
        <v>0</v>
      </c>
    </row>
    <row r="669" spans="1:9" ht="12.75">
      <c r="A669" s="16" t="str">
        <f>'пр.4 вед.стр.'!A701</f>
        <v>Субсидии бюджетным учреждениям</v>
      </c>
      <c r="B669" s="20" t="s">
        <v>71</v>
      </c>
      <c r="C669" s="20" t="s">
        <v>64</v>
      </c>
      <c r="D669" s="192" t="str">
        <f>'пр.4 вед.стр.'!E701</f>
        <v>7Е 0 04 91500 </v>
      </c>
      <c r="E669" s="174" t="str">
        <f>'пр.4 вед.стр.'!F701</f>
        <v>610</v>
      </c>
      <c r="F669" s="21">
        <f>'пр.4 вед.стр.'!G701</f>
        <v>250</v>
      </c>
      <c r="G669" s="21">
        <f>'пр.4 вед.стр.'!H701</f>
        <v>0</v>
      </c>
      <c r="H669" s="21">
        <f t="shared" si="47"/>
        <v>250</v>
      </c>
      <c r="I669" s="21">
        <f t="shared" si="48"/>
        <v>0</v>
      </c>
    </row>
    <row r="670" spans="1:9" s="350" customFormat="1" ht="26.25">
      <c r="A670" s="154" t="str">
        <f>'пр.4 вед.стр.'!A702</f>
        <v>Муниципальная программа  "Пожарная безопасность в Сусуманском городском округе на 2018- 2020 годы"</v>
      </c>
      <c r="B670" s="155" t="s">
        <v>71</v>
      </c>
      <c r="C670" s="155" t="s">
        <v>64</v>
      </c>
      <c r="D670" s="190" t="str">
        <f>'пр.4 вед.стр.'!E702</f>
        <v>7П 0 00 00000 </v>
      </c>
      <c r="E670" s="173"/>
      <c r="F670" s="157">
        <f>F671</f>
        <v>479.5</v>
      </c>
      <c r="G670" s="157">
        <f>G671</f>
        <v>110.3</v>
      </c>
      <c r="H670" s="157">
        <f t="shared" si="47"/>
        <v>369.2</v>
      </c>
      <c r="I670" s="157">
        <f t="shared" si="48"/>
        <v>23.00312825860271</v>
      </c>
    </row>
    <row r="671" spans="1:9" s="30" customFormat="1" ht="26.25">
      <c r="A671" s="28" t="str">
        <f>'пр.4 вед.стр.'!A703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71" s="20" t="s">
        <v>71</v>
      </c>
      <c r="C671" s="20" t="s">
        <v>64</v>
      </c>
      <c r="D671" s="192" t="str">
        <f>'пр.4 вед.стр.'!E703</f>
        <v>7П 0 01 00000 </v>
      </c>
      <c r="E671" s="174"/>
      <c r="F671" s="21">
        <f>F672+F675+F678+F684+F681</f>
        <v>479.5</v>
      </c>
      <c r="G671" s="21">
        <f>G672+G675+G678+G684+G681</f>
        <v>110.3</v>
      </c>
      <c r="H671" s="21">
        <f t="shared" si="47"/>
        <v>369.2</v>
      </c>
      <c r="I671" s="21">
        <f t="shared" si="48"/>
        <v>23.00312825860271</v>
      </c>
    </row>
    <row r="672" spans="1:9" s="30" customFormat="1" ht="26.25">
      <c r="A672" s="28" t="str">
        <f>'пр.4 вед.стр.'!A704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72" s="20" t="s">
        <v>71</v>
      </c>
      <c r="C672" s="20" t="s">
        <v>64</v>
      </c>
      <c r="D672" s="192" t="str">
        <f>'пр.4 вед.стр.'!E704</f>
        <v>7П 0 01 94100 </v>
      </c>
      <c r="E672" s="174"/>
      <c r="F672" s="21">
        <f>F673</f>
        <v>295</v>
      </c>
      <c r="G672" s="21">
        <f>G673</f>
        <v>30.3</v>
      </c>
      <c r="H672" s="21">
        <f t="shared" si="47"/>
        <v>264.7</v>
      </c>
      <c r="I672" s="21">
        <f t="shared" si="48"/>
        <v>10.271186440677967</v>
      </c>
    </row>
    <row r="673" spans="1:9" s="30" customFormat="1" ht="26.25">
      <c r="A673" s="28" t="str">
        <f>'пр.4 вед.стр.'!A705</f>
        <v>Предоставление субсидий бюджетным, автономным учреждениям и иным некоммерческим организациям</v>
      </c>
      <c r="B673" s="20" t="s">
        <v>71</v>
      </c>
      <c r="C673" s="20" t="s">
        <v>64</v>
      </c>
      <c r="D673" s="192" t="str">
        <f>'пр.4 вед.стр.'!E705</f>
        <v>7П 0 01 94100 </v>
      </c>
      <c r="E673" s="174" t="str">
        <f>'пр.4 вед.стр.'!F705</f>
        <v>600</v>
      </c>
      <c r="F673" s="21">
        <f>F674</f>
        <v>295</v>
      </c>
      <c r="G673" s="21">
        <f>G674</f>
        <v>30.3</v>
      </c>
      <c r="H673" s="21">
        <f t="shared" si="47"/>
        <v>264.7</v>
      </c>
      <c r="I673" s="21">
        <f t="shared" si="48"/>
        <v>10.271186440677967</v>
      </c>
    </row>
    <row r="674" spans="1:9" s="30" customFormat="1" ht="12.75">
      <c r="A674" s="28" t="str">
        <f>'пр.4 вед.стр.'!A706</f>
        <v>Субсидии бюджетным учреждениям</v>
      </c>
      <c r="B674" s="20" t="s">
        <v>71</v>
      </c>
      <c r="C674" s="20" t="s">
        <v>64</v>
      </c>
      <c r="D674" s="192" t="str">
        <f>'пр.4 вед.стр.'!E706</f>
        <v>7П 0 01 94100 </v>
      </c>
      <c r="E674" s="174" t="str">
        <f>'пр.4 вед.стр.'!F706</f>
        <v>610</v>
      </c>
      <c r="F674" s="21">
        <f>'пр.4 вед.стр.'!G706</f>
        <v>295</v>
      </c>
      <c r="G674" s="21">
        <f>'пр.4 вед.стр.'!H706</f>
        <v>30.3</v>
      </c>
      <c r="H674" s="21">
        <f t="shared" si="47"/>
        <v>264.7</v>
      </c>
      <c r="I674" s="21">
        <f t="shared" si="48"/>
        <v>10.271186440677967</v>
      </c>
    </row>
    <row r="675" spans="1:9" s="30" customFormat="1" ht="12.75">
      <c r="A675" s="28" t="str">
        <f>'пр.4 вед.стр.'!A707</f>
        <v>Обработка сгораемых конструкций огнезащитными составами</v>
      </c>
      <c r="B675" s="20" t="s">
        <v>71</v>
      </c>
      <c r="C675" s="20" t="s">
        <v>64</v>
      </c>
      <c r="D675" s="192" t="str">
        <f>'пр.4 вед.стр.'!E707</f>
        <v>7П 0 01 94200 </v>
      </c>
      <c r="E675" s="174"/>
      <c r="F675" s="21">
        <f>F676</f>
        <v>80</v>
      </c>
      <c r="G675" s="21">
        <f>G676</f>
        <v>80</v>
      </c>
      <c r="H675" s="21">
        <f t="shared" si="47"/>
        <v>0</v>
      </c>
      <c r="I675" s="21">
        <f t="shared" si="48"/>
        <v>100</v>
      </c>
    </row>
    <row r="676" spans="1:9" s="30" customFormat="1" ht="26.25">
      <c r="A676" s="28" t="str">
        <f>'пр.4 вед.стр.'!A708</f>
        <v>Предоставление субсидий бюджетным, автономным учреждениям и иным некоммерческим организациям</v>
      </c>
      <c r="B676" s="20" t="s">
        <v>71</v>
      </c>
      <c r="C676" s="20" t="s">
        <v>64</v>
      </c>
      <c r="D676" s="192" t="str">
        <f>'пр.4 вед.стр.'!E708</f>
        <v>7П 0 01 94200 </v>
      </c>
      <c r="E676" s="174" t="str">
        <f>'пр.4 вед.стр.'!F708</f>
        <v>600</v>
      </c>
      <c r="F676" s="21">
        <f>F677</f>
        <v>80</v>
      </c>
      <c r="G676" s="21">
        <f>G677</f>
        <v>80</v>
      </c>
      <c r="H676" s="21">
        <f t="shared" si="47"/>
        <v>0</v>
      </c>
      <c r="I676" s="21">
        <f t="shared" si="48"/>
        <v>100</v>
      </c>
    </row>
    <row r="677" spans="1:9" s="30" customFormat="1" ht="12.75">
      <c r="A677" s="28" t="str">
        <f>'пр.4 вед.стр.'!A709</f>
        <v>Субсидии бюджетным учреждениям</v>
      </c>
      <c r="B677" s="20" t="s">
        <v>71</v>
      </c>
      <c r="C677" s="20" t="s">
        <v>64</v>
      </c>
      <c r="D677" s="192" t="str">
        <f>'пр.4 вед.стр.'!E709</f>
        <v>7П 0 01 94200 </v>
      </c>
      <c r="E677" s="174" t="str">
        <f>'пр.4 вед.стр.'!F709</f>
        <v>610</v>
      </c>
      <c r="F677" s="21">
        <f>'пр.4 вед.стр.'!G709</f>
        <v>80</v>
      </c>
      <c r="G677" s="21">
        <f>'пр.4 вед.стр.'!H709</f>
        <v>80</v>
      </c>
      <c r="H677" s="21">
        <f t="shared" si="47"/>
        <v>0</v>
      </c>
      <c r="I677" s="21">
        <f t="shared" si="48"/>
        <v>100</v>
      </c>
    </row>
    <row r="678" spans="1:9" s="30" customFormat="1" ht="12.75">
      <c r="A678" s="28" t="str">
        <f>'пр.4 вед.стр.'!A710</f>
        <v>Приобретение и заправка огнетушителей, средств индивидуальной защиты</v>
      </c>
      <c r="B678" s="20" t="s">
        <v>71</v>
      </c>
      <c r="C678" s="20" t="s">
        <v>64</v>
      </c>
      <c r="D678" s="192" t="str">
        <f>'пр.4 вед.стр.'!E710</f>
        <v>7П 0 01 94300 </v>
      </c>
      <c r="E678" s="174"/>
      <c r="F678" s="21">
        <f>F679</f>
        <v>34.5</v>
      </c>
      <c r="G678" s="21">
        <f>G679</f>
        <v>0</v>
      </c>
      <c r="H678" s="21">
        <f t="shared" si="47"/>
        <v>34.5</v>
      </c>
      <c r="I678" s="21">
        <f t="shared" si="48"/>
        <v>0</v>
      </c>
    </row>
    <row r="679" spans="1:9" s="30" customFormat="1" ht="26.25">
      <c r="A679" s="28" t="str">
        <f>'пр.4 вед.стр.'!A711</f>
        <v>Предоставление субсидий бюджетным, автономным учреждениям и иным некоммерческим организациям</v>
      </c>
      <c r="B679" s="20" t="s">
        <v>71</v>
      </c>
      <c r="C679" s="20" t="s">
        <v>64</v>
      </c>
      <c r="D679" s="192" t="str">
        <f>'пр.4 вед.стр.'!E711</f>
        <v>7П 0 01 94300 </v>
      </c>
      <c r="E679" s="174" t="str">
        <f>'пр.4 вед.стр.'!F711</f>
        <v>600</v>
      </c>
      <c r="F679" s="21">
        <f>F680</f>
        <v>34.5</v>
      </c>
      <c r="G679" s="21">
        <f>G680</f>
        <v>0</v>
      </c>
      <c r="H679" s="21">
        <f t="shared" si="47"/>
        <v>34.5</v>
      </c>
      <c r="I679" s="21">
        <f t="shared" si="48"/>
        <v>0</v>
      </c>
    </row>
    <row r="680" spans="1:9" s="30" customFormat="1" ht="12.75">
      <c r="A680" s="28" t="str">
        <f>'пр.4 вед.стр.'!A712</f>
        <v>Субсидии бюджетным учреждениям</v>
      </c>
      <c r="B680" s="20" t="s">
        <v>71</v>
      </c>
      <c r="C680" s="20" t="s">
        <v>64</v>
      </c>
      <c r="D680" s="192" t="str">
        <f>'пр.4 вед.стр.'!E712</f>
        <v>7П 0 01 94300 </v>
      </c>
      <c r="E680" s="174" t="str">
        <f>'пр.4 вед.стр.'!F712</f>
        <v>610</v>
      </c>
      <c r="F680" s="21">
        <f>'пр.4 вед.стр.'!G712</f>
        <v>34.5</v>
      </c>
      <c r="G680" s="21">
        <f>'пр.4 вед.стр.'!H712</f>
        <v>0</v>
      </c>
      <c r="H680" s="21">
        <f t="shared" si="47"/>
        <v>34.5</v>
      </c>
      <c r="I680" s="21">
        <f t="shared" si="48"/>
        <v>0</v>
      </c>
    </row>
    <row r="681" spans="1:9" s="30" customFormat="1" ht="12.75">
      <c r="A681" s="28" t="str">
        <f>'пр.4 вед.стр.'!A713</f>
        <v>Проведение замеров сопротивления изоляции электросетей и электрооборудования</v>
      </c>
      <c r="B681" s="20" t="s">
        <v>71</v>
      </c>
      <c r="C681" s="20" t="s">
        <v>64</v>
      </c>
      <c r="D681" s="192" t="str">
        <f>'пр.4 вед.стр.'!E713</f>
        <v>7П 0 01 94400 </v>
      </c>
      <c r="E681" s="174"/>
      <c r="F681" s="21">
        <f>F682</f>
        <v>50</v>
      </c>
      <c r="G681" s="21">
        <f>G682</f>
        <v>0</v>
      </c>
      <c r="H681" s="21">
        <f t="shared" si="47"/>
        <v>50</v>
      </c>
      <c r="I681" s="21">
        <f t="shared" si="48"/>
        <v>0</v>
      </c>
    </row>
    <row r="682" spans="1:9" s="30" customFormat="1" ht="26.25">
      <c r="A682" s="28" t="str">
        <f>'пр.4 вед.стр.'!A714</f>
        <v>Предоставление субсидий бюджетным, автономным учреждениям и иным некоммерческим организациям</v>
      </c>
      <c r="B682" s="20" t="s">
        <v>71</v>
      </c>
      <c r="C682" s="20" t="s">
        <v>64</v>
      </c>
      <c r="D682" s="192" t="str">
        <f>'пр.4 вед.стр.'!E714</f>
        <v>7П 0 01 94400 </v>
      </c>
      <c r="E682" s="174" t="str">
        <f>'пр.4 вед.стр.'!F714</f>
        <v>600</v>
      </c>
      <c r="F682" s="21">
        <f>F683</f>
        <v>50</v>
      </c>
      <c r="G682" s="21">
        <f>G683</f>
        <v>0</v>
      </c>
      <c r="H682" s="21">
        <f t="shared" si="47"/>
        <v>50</v>
      </c>
      <c r="I682" s="21">
        <f t="shared" si="48"/>
        <v>0</v>
      </c>
    </row>
    <row r="683" spans="1:9" s="30" customFormat="1" ht="12.75">
      <c r="A683" s="28" t="str">
        <f>'пр.4 вед.стр.'!A715</f>
        <v>Субсидии бюджетным учреждениям</v>
      </c>
      <c r="B683" s="20" t="s">
        <v>71</v>
      </c>
      <c r="C683" s="20" t="s">
        <v>64</v>
      </c>
      <c r="D683" s="192" t="str">
        <f>'пр.4 вед.стр.'!E715</f>
        <v>7П 0 01 94400 </v>
      </c>
      <c r="E683" s="174" t="str">
        <f>'пр.4 вед.стр.'!F715</f>
        <v>610</v>
      </c>
      <c r="F683" s="21">
        <f>'пр.4 вед.стр.'!G715</f>
        <v>50</v>
      </c>
      <c r="G683" s="21">
        <f>'пр.4 вед.стр.'!H715</f>
        <v>0</v>
      </c>
      <c r="H683" s="21">
        <f t="shared" si="47"/>
        <v>50</v>
      </c>
      <c r="I683" s="21">
        <f t="shared" si="48"/>
        <v>0</v>
      </c>
    </row>
    <row r="684" spans="1:9" s="30" customFormat="1" ht="26.25">
      <c r="A684" s="28" t="str">
        <f>'пр.4 вед.стр.'!A716</f>
        <v>Проведение проверок исправности и ремонт систем противопожарного водоснабжения, приобретение и обслуживание гидрантов</v>
      </c>
      <c r="B684" s="20" t="s">
        <v>71</v>
      </c>
      <c r="C684" s="20" t="s">
        <v>64</v>
      </c>
      <c r="D684" s="192" t="str">
        <f>'пр.4 вед.стр.'!E716</f>
        <v>7П 0 01 94500 </v>
      </c>
      <c r="E684" s="174"/>
      <c r="F684" s="21">
        <f>F685</f>
        <v>20</v>
      </c>
      <c r="G684" s="21">
        <f>G685</f>
        <v>0</v>
      </c>
      <c r="H684" s="21">
        <f t="shared" si="47"/>
        <v>20</v>
      </c>
      <c r="I684" s="21">
        <f t="shared" si="48"/>
        <v>0</v>
      </c>
    </row>
    <row r="685" spans="1:9" s="30" customFormat="1" ht="26.25">
      <c r="A685" s="28" t="str">
        <f>'пр.4 вед.стр.'!A717</f>
        <v>Предоставление субсидий бюджетным, автономным учреждениям и иным некоммерческим организациям</v>
      </c>
      <c r="B685" s="20" t="s">
        <v>71</v>
      </c>
      <c r="C685" s="20" t="s">
        <v>64</v>
      </c>
      <c r="D685" s="192" t="str">
        <f>'пр.4 вед.стр.'!E717</f>
        <v>7П 0 01 94500 </v>
      </c>
      <c r="E685" s="174" t="str">
        <f>'пр.4 вед.стр.'!F717</f>
        <v>600</v>
      </c>
      <c r="F685" s="21">
        <f>F686</f>
        <v>20</v>
      </c>
      <c r="G685" s="21">
        <f>G686</f>
        <v>0</v>
      </c>
      <c r="H685" s="21">
        <f t="shared" si="47"/>
        <v>20</v>
      </c>
      <c r="I685" s="21">
        <f t="shared" si="48"/>
        <v>0</v>
      </c>
    </row>
    <row r="686" spans="1:9" s="30" customFormat="1" ht="12.75">
      <c r="A686" s="28" t="str">
        <f>'пр.4 вед.стр.'!A718</f>
        <v>Субсидии бюджетным учреждениям</v>
      </c>
      <c r="B686" s="20" t="s">
        <v>71</v>
      </c>
      <c r="C686" s="20" t="s">
        <v>64</v>
      </c>
      <c r="D686" s="192" t="str">
        <f>'пр.4 вед.стр.'!E718</f>
        <v>7П 0 01 94500 </v>
      </c>
      <c r="E686" s="174" t="str">
        <f>'пр.4 вед.стр.'!F718</f>
        <v>610</v>
      </c>
      <c r="F686" s="21">
        <f>'пр.4 вед.стр.'!G718</f>
        <v>20</v>
      </c>
      <c r="G686" s="21">
        <f>'пр.4 вед.стр.'!H718</f>
        <v>0</v>
      </c>
      <c r="H686" s="21">
        <f t="shared" si="47"/>
        <v>20</v>
      </c>
      <c r="I686" s="21">
        <f t="shared" si="48"/>
        <v>0</v>
      </c>
    </row>
    <row r="687" spans="1:9" s="30" customFormat="1" ht="12.75">
      <c r="A687" s="16" t="s">
        <v>136</v>
      </c>
      <c r="B687" s="20" t="s">
        <v>71</v>
      </c>
      <c r="C687" s="20" t="s">
        <v>64</v>
      </c>
      <c r="D687" s="174" t="s">
        <v>539</v>
      </c>
      <c r="E687" s="174"/>
      <c r="F687" s="21">
        <f>F688+F691+F694</f>
        <v>11568</v>
      </c>
      <c r="G687" s="21">
        <f>G688+G691+G694</f>
        <v>2114.2999999999997</v>
      </c>
      <c r="H687" s="21">
        <f t="shared" si="47"/>
        <v>9453.7</v>
      </c>
      <c r="I687" s="21">
        <f t="shared" si="48"/>
        <v>18.277143845089903</v>
      </c>
    </row>
    <row r="688" spans="1:9" s="30" customFormat="1" ht="12.75">
      <c r="A688" s="29" t="s">
        <v>189</v>
      </c>
      <c r="B688" s="65" t="s">
        <v>71</v>
      </c>
      <c r="C688" s="65" t="s">
        <v>64</v>
      </c>
      <c r="D688" s="185" t="s">
        <v>540</v>
      </c>
      <c r="E688" s="185"/>
      <c r="F688" s="64">
        <f>F689</f>
        <v>11156</v>
      </c>
      <c r="G688" s="64">
        <f>G689</f>
        <v>2084.1</v>
      </c>
      <c r="H688" s="21">
        <f t="shared" si="47"/>
        <v>9071.9</v>
      </c>
      <c r="I688" s="21">
        <f t="shared" si="48"/>
        <v>18.681427034779492</v>
      </c>
    </row>
    <row r="689" spans="1:9" s="30" customFormat="1" ht="26.25">
      <c r="A689" s="29" t="s">
        <v>95</v>
      </c>
      <c r="B689" s="65" t="s">
        <v>71</v>
      </c>
      <c r="C689" s="65" t="s">
        <v>64</v>
      </c>
      <c r="D689" s="185" t="s">
        <v>540</v>
      </c>
      <c r="E689" s="185" t="s">
        <v>96</v>
      </c>
      <c r="F689" s="64">
        <f>F690</f>
        <v>11156</v>
      </c>
      <c r="G689" s="64">
        <f>G690</f>
        <v>2084.1</v>
      </c>
      <c r="H689" s="21">
        <f t="shared" si="47"/>
        <v>9071.9</v>
      </c>
      <c r="I689" s="21">
        <f t="shared" si="48"/>
        <v>18.681427034779492</v>
      </c>
    </row>
    <row r="690" spans="1:9" s="30" customFormat="1" ht="12.75">
      <c r="A690" s="29" t="s">
        <v>99</v>
      </c>
      <c r="B690" s="65" t="s">
        <v>71</v>
      </c>
      <c r="C690" s="65" t="s">
        <v>64</v>
      </c>
      <c r="D690" s="185" t="s">
        <v>540</v>
      </c>
      <c r="E690" s="185" t="s">
        <v>100</v>
      </c>
      <c r="F690" s="64">
        <f>'пр.4 вед.стр.'!G722</f>
        <v>11156</v>
      </c>
      <c r="G690" s="64">
        <f>'пр.4 вед.стр.'!H722</f>
        <v>2084.1</v>
      </c>
      <c r="H690" s="21">
        <f t="shared" si="47"/>
        <v>9071.9</v>
      </c>
      <c r="I690" s="21">
        <f t="shared" si="48"/>
        <v>18.681427034779492</v>
      </c>
    </row>
    <row r="691" spans="1:9" s="30" customFormat="1" ht="39">
      <c r="A691" s="29" t="s">
        <v>210</v>
      </c>
      <c r="B691" s="65" t="s">
        <v>71</v>
      </c>
      <c r="C691" s="65" t="s">
        <v>64</v>
      </c>
      <c r="D691" s="185" t="s">
        <v>541</v>
      </c>
      <c r="E691" s="185"/>
      <c r="F691" s="64">
        <f>F692</f>
        <v>400</v>
      </c>
      <c r="G691" s="64">
        <f>G692</f>
        <v>30.2</v>
      </c>
      <c r="H691" s="21">
        <f t="shared" si="47"/>
        <v>369.8</v>
      </c>
      <c r="I691" s="21">
        <f t="shared" si="48"/>
        <v>7.55</v>
      </c>
    </row>
    <row r="692" spans="1:9" s="30" customFormat="1" ht="26.25">
      <c r="A692" s="29" t="s">
        <v>95</v>
      </c>
      <c r="B692" s="65" t="s">
        <v>71</v>
      </c>
      <c r="C692" s="65" t="s">
        <v>64</v>
      </c>
      <c r="D692" s="185" t="s">
        <v>541</v>
      </c>
      <c r="E692" s="185" t="s">
        <v>96</v>
      </c>
      <c r="F692" s="64">
        <f>F693</f>
        <v>400</v>
      </c>
      <c r="G692" s="64">
        <f>G693</f>
        <v>30.2</v>
      </c>
      <c r="H692" s="21">
        <f t="shared" si="47"/>
        <v>369.8</v>
      </c>
      <c r="I692" s="21">
        <f t="shared" si="48"/>
        <v>7.55</v>
      </c>
    </row>
    <row r="693" spans="1:9" s="30" customFormat="1" ht="12.75">
      <c r="A693" s="29" t="s">
        <v>99</v>
      </c>
      <c r="B693" s="65" t="s">
        <v>71</v>
      </c>
      <c r="C693" s="65" t="s">
        <v>64</v>
      </c>
      <c r="D693" s="185" t="s">
        <v>541</v>
      </c>
      <c r="E693" s="185" t="s">
        <v>100</v>
      </c>
      <c r="F693" s="64">
        <f>'пр.4 вед.стр.'!G725</f>
        <v>400</v>
      </c>
      <c r="G693" s="64">
        <f>'пр.4 вед.стр.'!H725</f>
        <v>30.2</v>
      </c>
      <c r="H693" s="21">
        <f t="shared" si="47"/>
        <v>369.8</v>
      </c>
      <c r="I693" s="21">
        <f t="shared" si="48"/>
        <v>7.55</v>
      </c>
    </row>
    <row r="694" spans="1:9" s="30" customFormat="1" ht="12.75">
      <c r="A694" s="29" t="s">
        <v>179</v>
      </c>
      <c r="B694" s="65" t="s">
        <v>71</v>
      </c>
      <c r="C694" s="65" t="s">
        <v>64</v>
      </c>
      <c r="D694" s="185" t="s">
        <v>542</v>
      </c>
      <c r="E694" s="185"/>
      <c r="F694" s="64">
        <f>F695</f>
        <v>12</v>
      </c>
      <c r="G694" s="64">
        <f>G695</f>
        <v>0</v>
      </c>
      <c r="H694" s="21">
        <f t="shared" si="47"/>
        <v>12</v>
      </c>
      <c r="I694" s="21">
        <f t="shared" si="48"/>
        <v>0</v>
      </c>
    </row>
    <row r="695" spans="1:9" s="30" customFormat="1" ht="26.25">
      <c r="A695" s="29" t="s">
        <v>95</v>
      </c>
      <c r="B695" s="65" t="s">
        <v>71</v>
      </c>
      <c r="C695" s="65" t="s">
        <v>64</v>
      </c>
      <c r="D695" s="185" t="s">
        <v>542</v>
      </c>
      <c r="E695" s="185" t="s">
        <v>96</v>
      </c>
      <c r="F695" s="64">
        <f>F696</f>
        <v>12</v>
      </c>
      <c r="G695" s="64">
        <f>G696</f>
        <v>0</v>
      </c>
      <c r="H695" s="21">
        <f t="shared" si="47"/>
        <v>12</v>
      </c>
      <c r="I695" s="21">
        <f t="shared" si="48"/>
        <v>0</v>
      </c>
    </row>
    <row r="696" spans="1:9" s="30" customFormat="1" ht="12.75">
      <c r="A696" s="29" t="s">
        <v>99</v>
      </c>
      <c r="B696" s="65" t="s">
        <v>71</v>
      </c>
      <c r="C696" s="65" t="s">
        <v>64</v>
      </c>
      <c r="D696" s="185" t="s">
        <v>542</v>
      </c>
      <c r="E696" s="185" t="s">
        <v>100</v>
      </c>
      <c r="F696" s="64">
        <f>'пр.4 вед.стр.'!G728</f>
        <v>12</v>
      </c>
      <c r="G696" s="64">
        <f>'пр.4 вед.стр.'!H728</f>
        <v>0</v>
      </c>
      <c r="H696" s="21">
        <f t="shared" si="47"/>
        <v>12</v>
      </c>
      <c r="I696" s="21">
        <f t="shared" si="48"/>
        <v>0</v>
      </c>
    </row>
    <row r="697" spans="1:9" s="30" customFormat="1" ht="12.75">
      <c r="A697" s="16" t="s">
        <v>543</v>
      </c>
      <c r="B697" s="20" t="s">
        <v>71</v>
      </c>
      <c r="C697" s="20" t="s">
        <v>64</v>
      </c>
      <c r="D697" s="174" t="s">
        <v>544</v>
      </c>
      <c r="E697" s="174"/>
      <c r="F697" s="21">
        <f>F698+F701+F704</f>
        <v>15392.8</v>
      </c>
      <c r="G697" s="21">
        <f>G698+G701+G704</f>
        <v>3545.3</v>
      </c>
      <c r="H697" s="21">
        <f t="shared" si="47"/>
        <v>11847.5</v>
      </c>
      <c r="I697" s="21">
        <f t="shared" si="48"/>
        <v>23.03219687126449</v>
      </c>
    </row>
    <row r="698" spans="1:9" s="30" customFormat="1" ht="12.75">
      <c r="A698" s="29" t="s">
        <v>189</v>
      </c>
      <c r="B698" s="65" t="s">
        <v>71</v>
      </c>
      <c r="C698" s="65" t="s">
        <v>64</v>
      </c>
      <c r="D698" s="185" t="s">
        <v>545</v>
      </c>
      <c r="E698" s="185"/>
      <c r="F698" s="64">
        <f>F699</f>
        <v>15040.8</v>
      </c>
      <c r="G698" s="64">
        <f>G699</f>
        <v>3545.3</v>
      </c>
      <c r="H698" s="21">
        <f t="shared" si="47"/>
        <v>11495.5</v>
      </c>
      <c r="I698" s="21">
        <f t="shared" si="48"/>
        <v>23.571219615977874</v>
      </c>
    </row>
    <row r="699" spans="1:9" s="30" customFormat="1" ht="26.25">
      <c r="A699" s="29" t="s">
        <v>95</v>
      </c>
      <c r="B699" s="65" t="s">
        <v>71</v>
      </c>
      <c r="C699" s="65" t="s">
        <v>64</v>
      </c>
      <c r="D699" s="185" t="s">
        <v>545</v>
      </c>
      <c r="E699" s="185" t="s">
        <v>96</v>
      </c>
      <c r="F699" s="64">
        <f>F700</f>
        <v>15040.8</v>
      </c>
      <c r="G699" s="64">
        <f>G700</f>
        <v>3545.3</v>
      </c>
      <c r="H699" s="21">
        <f t="shared" si="47"/>
        <v>11495.5</v>
      </c>
      <c r="I699" s="21">
        <f t="shared" si="48"/>
        <v>23.571219615977874</v>
      </c>
    </row>
    <row r="700" spans="1:9" s="30" customFormat="1" ht="12.75">
      <c r="A700" s="29" t="s">
        <v>99</v>
      </c>
      <c r="B700" s="65" t="s">
        <v>71</v>
      </c>
      <c r="C700" s="65" t="s">
        <v>64</v>
      </c>
      <c r="D700" s="185" t="s">
        <v>545</v>
      </c>
      <c r="E700" s="185" t="s">
        <v>100</v>
      </c>
      <c r="F700" s="64">
        <f>'пр.4 вед.стр.'!G732</f>
        <v>15040.8</v>
      </c>
      <c r="G700" s="64">
        <f>'пр.4 вед.стр.'!H732</f>
        <v>3545.3</v>
      </c>
      <c r="H700" s="21">
        <f t="shared" si="47"/>
        <v>11495.5</v>
      </c>
      <c r="I700" s="21">
        <f t="shared" si="48"/>
        <v>23.571219615977874</v>
      </c>
    </row>
    <row r="701" spans="1:9" s="30" customFormat="1" ht="39">
      <c r="A701" s="29" t="s">
        <v>210</v>
      </c>
      <c r="B701" s="65" t="s">
        <v>71</v>
      </c>
      <c r="C701" s="65" t="s">
        <v>64</v>
      </c>
      <c r="D701" s="185" t="s">
        <v>546</v>
      </c>
      <c r="E701" s="185"/>
      <c r="F701" s="64">
        <f>F702</f>
        <v>320</v>
      </c>
      <c r="G701" s="64">
        <f>G702</f>
        <v>0</v>
      </c>
      <c r="H701" s="21">
        <f t="shared" si="47"/>
        <v>320</v>
      </c>
      <c r="I701" s="21">
        <f t="shared" si="48"/>
        <v>0</v>
      </c>
    </row>
    <row r="702" spans="1:9" s="30" customFormat="1" ht="26.25">
      <c r="A702" s="29" t="s">
        <v>95</v>
      </c>
      <c r="B702" s="65" t="s">
        <v>71</v>
      </c>
      <c r="C702" s="65" t="s">
        <v>64</v>
      </c>
      <c r="D702" s="185" t="s">
        <v>546</v>
      </c>
      <c r="E702" s="185" t="s">
        <v>96</v>
      </c>
      <c r="F702" s="64">
        <f>F703</f>
        <v>320</v>
      </c>
      <c r="G702" s="64">
        <f>G703</f>
        <v>0</v>
      </c>
      <c r="H702" s="21">
        <f t="shared" si="47"/>
        <v>320</v>
      </c>
      <c r="I702" s="21">
        <f t="shared" si="48"/>
        <v>0</v>
      </c>
    </row>
    <row r="703" spans="1:9" s="30" customFormat="1" ht="12.75">
      <c r="A703" s="29" t="s">
        <v>99</v>
      </c>
      <c r="B703" s="65" t="s">
        <v>71</v>
      </c>
      <c r="C703" s="65" t="s">
        <v>64</v>
      </c>
      <c r="D703" s="185" t="s">
        <v>546</v>
      </c>
      <c r="E703" s="185" t="s">
        <v>100</v>
      </c>
      <c r="F703" s="64">
        <f>'пр.4 вед.стр.'!G735</f>
        <v>320</v>
      </c>
      <c r="G703" s="64">
        <f>'пр.4 вед.стр.'!H735</f>
        <v>0</v>
      </c>
      <c r="H703" s="21">
        <f t="shared" si="47"/>
        <v>320</v>
      </c>
      <c r="I703" s="21">
        <f t="shared" si="48"/>
        <v>0</v>
      </c>
    </row>
    <row r="704" spans="1:9" s="30" customFormat="1" ht="12.75">
      <c r="A704" s="29" t="s">
        <v>179</v>
      </c>
      <c r="B704" s="65" t="s">
        <v>71</v>
      </c>
      <c r="C704" s="65" t="s">
        <v>64</v>
      </c>
      <c r="D704" s="185" t="s">
        <v>547</v>
      </c>
      <c r="E704" s="185"/>
      <c r="F704" s="64">
        <f>F705</f>
        <v>32</v>
      </c>
      <c r="G704" s="64">
        <f>G705</f>
        <v>0</v>
      </c>
      <c r="H704" s="21">
        <f t="shared" si="47"/>
        <v>32</v>
      </c>
      <c r="I704" s="21">
        <f t="shared" si="48"/>
        <v>0</v>
      </c>
    </row>
    <row r="705" spans="1:9" s="30" customFormat="1" ht="26.25">
      <c r="A705" s="29" t="s">
        <v>95</v>
      </c>
      <c r="B705" s="65" t="s">
        <v>71</v>
      </c>
      <c r="C705" s="65" t="s">
        <v>64</v>
      </c>
      <c r="D705" s="185" t="s">
        <v>547</v>
      </c>
      <c r="E705" s="185" t="s">
        <v>96</v>
      </c>
      <c r="F705" s="64">
        <f>F706</f>
        <v>32</v>
      </c>
      <c r="G705" s="64">
        <f>G706</f>
        <v>0</v>
      </c>
      <c r="H705" s="21">
        <f t="shared" si="47"/>
        <v>32</v>
      </c>
      <c r="I705" s="21">
        <f t="shared" si="48"/>
        <v>0</v>
      </c>
    </row>
    <row r="706" spans="1:9" s="30" customFormat="1" ht="12.75">
      <c r="A706" s="29" t="s">
        <v>99</v>
      </c>
      <c r="B706" s="65" t="s">
        <v>71</v>
      </c>
      <c r="C706" s="65" t="s">
        <v>64</v>
      </c>
      <c r="D706" s="185" t="s">
        <v>547</v>
      </c>
      <c r="E706" s="185" t="s">
        <v>100</v>
      </c>
      <c r="F706" s="64">
        <f>'пр.4 вед.стр.'!G738</f>
        <v>32</v>
      </c>
      <c r="G706" s="64">
        <f>'пр.4 вед.стр.'!H738</f>
        <v>0</v>
      </c>
      <c r="H706" s="21">
        <f t="shared" si="47"/>
        <v>32</v>
      </c>
      <c r="I706" s="21">
        <f t="shared" si="48"/>
        <v>0</v>
      </c>
    </row>
    <row r="707" spans="1:9" s="30" customFormat="1" ht="12.75">
      <c r="A707" s="16" t="s">
        <v>79</v>
      </c>
      <c r="B707" s="20" t="s">
        <v>71</v>
      </c>
      <c r="C707" s="20" t="s">
        <v>64</v>
      </c>
      <c r="D707" s="174" t="s">
        <v>548</v>
      </c>
      <c r="E707" s="174"/>
      <c r="F707" s="21">
        <f>F708+F715+F718</f>
        <v>2136.3</v>
      </c>
      <c r="G707" s="21">
        <f>G708+G715+G718</f>
        <v>436.49999999999994</v>
      </c>
      <c r="H707" s="21">
        <f t="shared" si="47"/>
        <v>1699.8000000000002</v>
      </c>
      <c r="I707" s="21">
        <f t="shared" si="48"/>
        <v>20.43252352197725</v>
      </c>
    </row>
    <row r="708" spans="1:10" s="76" customFormat="1" ht="12.75">
      <c r="A708" s="16" t="s">
        <v>549</v>
      </c>
      <c r="B708" s="20" t="s">
        <v>71</v>
      </c>
      <c r="C708" s="20" t="s">
        <v>64</v>
      </c>
      <c r="D708" s="174" t="s">
        <v>550</v>
      </c>
      <c r="E708" s="174"/>
      <c r="F708" s="21">
        <f>F709+F711+F713</f>
        <v>1846.3</v>
      </c>
      <c r="G708" s="21">
        <f>G709+G711+G713</f>
        <v>436.49999999999994</v>
      </c>
      <c r="H708" s="21">
        <f t="shared" si="47"/>
        <v>1409.8</v>
      </c>
      <c r="I708" s="21">
        <f t="shared" si="48"/>
        <v>23.641878351297187</v>
      </c>
      <c r="J708" s="11"/>
    </row>
    <row r="709" spans="1:9" s="30" customFormat="1" ht="39">
      <c r="A709" s="16" t="s">
        <v>92</v>
      </c>
      <c r="B709" s="20" t="s">
        <v>71</v>
      </c>
      <c r="C709" s="20" t="s">
        <v>64</v>
      </c>
      <c r="D709" s="174" t="s">
        <v>550</v>
      </c>
      <c r="E709" s="174" t="s">
        <v>93</v>
      </c>
      <c r="F709" s="21">
        <f>F710</f>
        <v>1542</v>
      </c>
      <c r="G709" s="21">
        <f>G710</f>
        <v>352.2</v>
      </c>
      <c r="H709" s="21">
        <f t="shared" si="47"/>
        <v>1189.8</v>
      </c>
      <c r="I709" s="21">
        <f t="shared" si="48"/>
        <v>22.84046692607004</v>
      </c>
    </row>
    <row r="710" spans="1:9" s="30" customFormat="1" ht="12.75">
      <c r="A710" s="16" t="s">
        <v>214</v>
      </c>
      <c r="B710" s="20" t="s">
        <v>71</v>
      </c>
      <c r="C710" s="20" t="s">
        <v>64</v>
      </c>
      <c r="D710" s="174" t="s">
        <v>550</v>
      </c>
      <c r="E710" s="174" t="s">
        <v>215</v>
      </c>
      <c r="F710" s="21">
        <f>'пр.4 вед.стр.'!G742</f>
        <v>1542</v>
      </c>
      <c r="G710" s="21">
        <f>'пр.4 вед.стр.'!H742</f>
        <v>352.2</v>
      </c>
      <c r="H710" s="21">
        <f t="shared" si="47"/>
        <v>1189.8</v>
      </c>
      <c r="I710" s="21">
        <f t="shared" si="48"/>
        <v>22.84046692607004</v>
      </c>
    </row>
    <row r="711" spans="1:9" s="30" customFormat="1" ht="12.75">
      <c r="A711" s="16" t="s">
        <v>353</v>
      </c>
      <c r="B711" s="20" t="s">
        <v>71</v>
      </c>
      <c r="C711" s="20" t="s">
        <v>64</v>
      </c>
      <c r="D711" s="174" t="s">
        <v>550</v>
      </c>
      <c r="E711" s="174" t="s">
        <v>94</v>
      </c>
      <c r="F711" s="21">
        <f>F712</f>
        <v>296.3</v>
      </c>
      <c r="G711" s="21">
        <f>G712</f>
        <v>84.1</v>
      </c>
      <c r="H711" s="21">
        <f t="shared" si="47"/>
        <v>212.20000000000002</v>
      </c>
      <c r="I711" s="21">
        <f t="shared" si="48"/>
        <v>28.383395207559904</v>
      </c>
    </row>
    <row r="712" spans="1:9" s="30" customFormat="1" ht="12.75">
      <c r="A712" s="16" t="s">
        <v>632</v>
      </c>
      <c r="B712" s="20" t="s">
        <v>71</v>
      </c>
      <c r="C712" s="20" t="s">
        <v>64</v>
      </c>
      <c r="D712" s="174" t="s">
        <v>550</v>
      </c>
      <c r="E712" s="174" t="s">
        <v>91</v>
      </c>
      <c r="F712" s="21">
        <f>'пр.4 вед.стр.'!G744</f>
        <v>296.3</v>
      </c>
      <c r="G712" s="21">
        <f>'пр.4 вед.стр.'!H744</f>
        <v>84.1</v>
      </c>
      <c r="H712" s="21">
        <f t="shared" si="47"/>
        <v>212.20000000000002</v>
      </c>
      <c r="I712" s="21">
        <f t="shared" si="48"/>
        <v>28.383395207559904</v>
      </c>
    </row>
    <row r="713" spans="1:9" s="30" customFormat="1" ht="12.75">
      <c r="A713" s="16" t="s">
        <v>110</v>
      </c>
      <c r="B713" s="20" t="s">
        <v>71</v>
      </c>
      <c r="C713" s="20" t="s">
        <v>64</v>
      </c>
      <c r="D713" s="174" t="s">
        <v>550</v>
      </c>
      <c r="E713" s="174" t="s">
        <v>111</v>
      </c>
      <c r="F713" s="21">
        <f>F714</f>
        <v>8</v>
      </c>
      <c r="G713" s="21">
        <f>G714</f>
        <v>0.2</v>
      </c>
      <c r="H713" s="21">
        <f t="shared" si="47"/>
        <v>7.8</v>
      </c>
      <c r="I713" s="21">
        <f t="shared" si="48"/>
        <v>2.5</v>
      </c>
    </row>
    <row r="714" spans="1:9" s="30" customFormat="1" ht="12.75">
      <c r="A714" s="16" t="s">
        <v>113</v>
      </c>
      <c r="B714" s="20" t="s">
        <v>71</v>
      </c>
      <c r="C714" s="20" t="s">
        <v>64</v>
      </c>
      <c r="D714" s="174" t="s">
        <v>550</v>
      </c>
      <c r="E714" s="174" t="s">
        <v>114</v>
      </c>
      <c r="F714" s="21">
        <f>'пр.4 вед.стр.'!G746</f>
        <v>8</v>
      </c>
      <c r="G714" s="21">
        <f>'пр.4 вед.стр.'!H746</f>
        <v>0.2</v>
      </c>
      <c r="H714" s="21">
        <f t="shared" si="47"/>
        <v>7.8</v>
      </c>
      <c r="I714" s="21">
        <f t="shared" si="48"/>
        <v>2.5</v>
      </c>
    </row>
    <row r="715" spans="1:9" s="30" customFormat="1" ht="39">
      <c r="A715" s="16" t="str">
        <f>'пр.4 вед.стр.'!A747</f>
        <v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v>
      </c>
      <c r="B715" s="20" t="s">
        <v>71</v>
      </c>
      <c r="C715" s="20" t="s">
        <v>64</v>
      </c>
      <c r="D715" s="174" t="str">
        <f>'пр.4 вед.стр.'!E747</f>
        <v>М3 0 00 00550</v>
      </c>
      <c r="E715" s="174"/>
      <c r="F715" s="21">
        <f>F716</f>
        <v>50</v>
      </c>
      <c r="G715" s="21">
        <f>G716</f>
        <v>0</v>
      </c>
      <c r="H715" s="21">
        <f aca="true" t="shared" si="52" ref="H715:H778">F715-G715</f>
        <v>50</v>
      </c>
      <c r="I715" s="21">
        <f aca="true" t="shared" si="53" ref="I715:I778">G715/F715*100</f>
        <v>0</v>
      </c>
    </row>
    <row r="716" spans="1:9" s="30" customFormat="1" ht="39">
      <c r="A716" s="16" t="str">
        <f>'пр.4 вед.стр.'!A748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16" s="20" t="s">
        <v>71</v>
      </c>
      <c r="C716" s="20" t="s">
        <v>64</v>
      </c>
      <c r="D716" s="174" t="str">
        <f>'пр.4 вед.стр.'!E748</f>
        <v>М3 0 00 00550</v>
      </c>
      <c r="E716" s="174" t="s">
        <v>93</v>
      </c>
      <c r="F716" s="21">
        <f>F717</f>
        <v>50</v>
      </c>
      <c r="G716" s="21">
        <f>G717</f>
        <v>0</v>
      </c>
      <c r="H716" s="21">
        <f t="shared" si="52"/>
        <v>50</v>
      </c>
      <c r="I716" s="21">
        <f t="shared" si="53"/>
        <v>0</v>
      </c>
    </row>
    <row r="717" spans="1:9" s="30" customFormat="1" ht="12.75">
      <c r="A717" s="16" t="str">
        <f>'пр.4 вед.стр.'!A749</f>
        <v>Расходы на выплаты персоналу государственных (муниципальных) органов</v>
      </c>
      <c r="B717" s="20" t="s">
        <v>71</v>
      </c>
      <c r="C717" s="20" t="s">
        <v>64</v>
      </c>
      <c r="D717" s="174" t="str">
        <f>'пр.4 вед.стр.'!E749</f>
        <v>М3 0 00 00550</v>
      </c>
      <c r="E717" s="174" t="s">
        <v>90</v>
      </c>
      <c r="F717" s="21">
        <f>'пр.4 вед.стр.'!G749</f>
        <v>50</v>
      </c>
      <c r="G717" s="21">
        <f>'пр.4 вед.стр.'!H749</f>
        <v>0</v>
      </c>
      <c r="H717" s="21">
        <f t="shared" si="52"/>
        <v>50</v>
      </c>
      <c r="I717" s="21">
        <f t="shared" si="53"/>
        <v>0</v>
      </c>
    </row>
    <row r="718" spans="1:9" s="30" customFormat="1" ht="12.75">
      <c r="A718" s="16" t="s">
        <v>179</v>
      </c>
      <c r="B718" s="20" t="s">
        <v>71</v>
      </c>
      <c r="C718" s="20" t="s">
        <v>64</v>
      </c>
      <c r="D718" s="174" t="str">
        <f>'пр.4 вед.стр.'!E750</f>
        <v>М3 0 00 00560</v>
      </c>
      <c r="E718" s="174"/>
      <c r="F718" s="21">
        <f>F719</f>
        <v>240</v>
      </c>
      <c r="G718" s="21">
        <f>G719</f>
        <v>0</v>
      </c>
      <c r="H718" s="21">
        <f t="shared" si="52"/>
        <v>240</v>
      </c>
      <c r="I718" s="21">
        <f t="shared" si="53"/>
        <v>0</v>
      </c>
    </row>
    <row r="719" spans="1:9" s="30" customFormat="1" ht="39">
      <c r="A719" s="16" t="s">
        <v>92</v>
      </c>
      <c r="B719" s="20" t="s">
        <v>71</v>
      </c>
      <c r="C719" s="20" t="s">
        <v>64</v>
      </c>
      <c r="D719" s="174" t="str">
        <f>'пр.4 вед.стр.'!E751</f>
        <v>М3 0 00 00560</v>
      </c>
      <c r="E719" s="174" t="s">
        <v>93</v>
      </c>
      <c r="F719" s="21">
        <f>F720</f>
        <v>240</v>
      </c>
      <c r="G719" s="21">
        <f>G720</f>
        <v>0</v>
      </c>
      <c r="H719" s="21">
        <f t="shared" si="52"/>
        <v>240</v>
      </c>
      <c r="I719" s="21">
        <f t="shared" si="53"/>
        <v>0</v>
      </c>
    </row>
    <row r="720" spans="1:9" s="30" customFormat="1" ht="12.75">
      <c r="A720" s="16" t="s">
        <v>89</v>
      </c>
      <c r="B720" s="20" t="s">
        <v>71</v>
      </c>
      <c r="C720" s="20" t="s">
        <v>64</v>
      </c>
      <c r="D720" s="174" t="str">
        <f>'пр.4 вед.стр.'!E752</f>
        <v>М3 0 00 00560</v>
      </c>
      <c r="E720" s="174" t="s">
        <v>90</v>
      </c>
      <c r="F720" s="21">
        <f>'пр.4 вед.стр.'!G752</f>
        <v>240</v>
      </c>
      <c r="G720" s="21">
        <f>'пр.4 вед.стр.'!H752</f>
        <v>0</v>
      </c>
      <c r="H720" s="21">
        <f t="shared" si="52"/>
        <v>240</v>
      </c>
      <c r="I720" s="21">
        <f t="shared" si="53"/>
        <v>0</v>
      </c>
    </row>
    <row r="721" spans="1:9" s="30" customFormat="1" ht="12.75">
      <c r="A721" s="15" t="s">
        <v>84</v>
      </c>
      <c r="B721" s="33" t="s">
        <v>71</v>
      </c>
      <c r="C721" s="33" t="s">
        <v>66</v>
      </c>
      <c r="D721" s="178"/>
      <c r="E721" s="178"/>
      <c r="F721" s="34">
        <f>F723+F730+F735+F740+F756</f>
        <v>13461.8</v>
      </c>
      <c r="G721" s="34">
        <f>G723+G730+G735+G740+G756</f>
        <v>2574</v>
      </c>
      <c r="H721" s="21">
        <f t="shared" si="52"/>
        <v>10887.8</v>
      </c>
      <c r="I721" s="21">
        <f t="shared" si="53"/>
        <v>19.120771367870567</v>
      </c>
    </row>
    <row r="722" spans="1:9" s="30" customFormat="1" ht="12.75">
      <c r="A722" s="16" t="s">
        <v>487</v>
      </c>
      <c r="B722" s="20" t="s">
        <v>71</v>
      </c>
      <c r="C722" s="20" t="s">
        <v>66</v>
      </c>
      <c r="D722" s="192" t="s">
        <v>488</v>
      </c>
      <c r="E722" s="174"/>
      <c r="F722" s="21">
        <f>F723+F730+F735</f>
        <v>304</v>
      </c>
      <c r="G722" s="21">
        <f>G723+G730+G735</f>
        <v>91</v>
      </c>
      <c r="H722" s="21">
        <f t="shared" si="52"/>
        <v>213</v>
      </c>
      <c r="I722" s="21">
        <f t="shared" si="53"/>
        <v>29.93421052631579</v>
      </c>
    </row>
    <row r="723" spans="1:9" s="350" customFormat="1" ht="26.25">
      <c r="A723" s="154" t="str">
        <f>'пр.4 вед.стр.'!A755</f>
        <v>Муниципальная программа "Развитие культуры в Сусуманском городском округе на 2018- 2020 годы"</v>
      </c>
      <c r="B723" s="155" t="s">
        <v>71</v>
      </c>
      <c r="C723" s="155" t="s">
        <v>66</v>
      </c>
      <c r="D723" s="190" t="str">
        <f>'пр.4 вед.стр.'!E755</f>
        <v>7Е 0 00 00000 </v>
      </c>
      <c r="E723" s="173"/>
      <c r="F723" s="157">
        <f>F724</f>
        <v>261.6</v>
      </c>
      <c r="G723" s="157">
        <f>G724</f>
        <v>91</v>
      </c>
      <c r="H723" s="157">
        <f t="shared" si="52"/>
        <v>170.60000000000002</v>
      </c>
      <c r="I723" s="157">
        <f t="shared" si="53"/>
        <v>34.785932721712534</v>
      </c>
    </row>
    <row r="724" spans="1:9" s="30" customFormat="1" ht="12.75">
      <c r="A724" s="28" t="str">
        <f>'пр.4 вед.стр.'!A756</f>
        <v>Основное мероприятие "Сохранение культурного наследия и развитие творческого потенциала"</v>
      </c>
      <c r="B724" s="20" t="s">
        <v>71</v>
      </c>
      <c r="C724" s="20" t="s">
        <v>66</v>
      </c>
      <c r="D724" s="192" t="str">
        <f>'пр.4 вед.стр.'!E756</f>
        <v>7Е 0 02 00000 </v>
      </c>
      <c r="E724" s="174"/>
      <c r="F724" s="21">
        <f>F725</f>
        <v>261.6</v>
      </c>
      <c r="G724" s="21">
        <f>G725</f>
        <v>91</v>
      </c>
      <c r="H724" s="21">
        <f t="shared" si="52"/>
        <v>170.60000000000002</v>
      </c>
      <c r="I724" s="21">
        <f t="shared" si="53"/>
        <v>34.785932721712534</v>
      </c>
    </row>
    <row r="725" spans="1:9" s="30" customFormat="1" ht="12.75">
      <c r="A725" s="28" t="str">
        <f>'пр.4 вед.стр.'!A757</f>
        <v>Проведение и участие в конкурсах, фестивалях, выставках, концертах, мастер- классах</v>
      </c>
      <c r="B725" s="20" t="s">
        <v>71</v>
      </c>
      <c r="C725" s="20" t="s">
        <v>66</v>
      </c>
      <c r="D725" s="192" t="s">
        <v>368</v>
      </c>
      <c r="E725" s="178"/>
      <c r="F725" s="21">
        <f>F726+F728</f>
        <v>261.6</v>
      </c>
      <c r="G725" s="21">
        <f>G726+G728</f>
        <v>91</v>
      </c>
      <c r="H725" s="21">
        <f t="shared" si="52"/>
        <v>170.60000000000002</v>
      </c>
      <c r="I725" s="21">
        <f t="shared" si="53"/>
        <v>34.785932721712534</v>
      </c>
    </row>
    <row r="726" spans="1:9" s="30" customFormat="1" ht="39">
      <c r="A726" s="28" t="str">
        <f>'пр.4 вед.стр.'!A758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26" s="20" t="s">
        <v>71</v>
      </c>
      <c r="C726" s="20" t="s">
        <v>66</v>
      </c>
      <c r="D726" s="192" t="str">
        <f>'пр.4 вед.стр.'!E758</f>
        <v>7Е 0 02 96120 </v>
      </c>
      <c r="E726" s="174" t="str">
        <f>'пр.4 вед.стр.'!F758</f>
        <v>100</v>
      </c>
      <c r="F726" s="21">
        <f>F727</f>
        <v>84</v>
      </c>
      <c r="G726" s="21">
        <f>G727</f>
        <v>82</v>
      </c>
      <c r="H726" s="21">
        <f t="shared" si="52"/>
        <v>2</v>
      </c>
      <c r="I726" s="21">
        <f t="shared" si="53"/>
        <v>97.61904761904762</v>
      </c>
    </row>
    <row r="727" spans="1:9" s="30" customFormat="1" ht="12.75">
      <c r="A727" s="28" t="str">
        <f>'пр.4 вед.стр.'!A759</f>
        <v>Расходы на выплаты персоналу казенных учреждений</v>
      </c>
      <c r="B727" s="20" t="s">
        <v>71</v>
      </c>
      <c r="C727" s="20" t="s">
        <v>66</v>
      </c>
      <c r="D727" s="192" t="str">
        <f>'пр.4 вед.стр.'!E759</f>
        <v>7Е 0 02 96120 </v>
      </c>
      <c r="E727" s="174" t="str">
        <f>'пр.4 вед.стр.'!F759</f>
        <v>110</v>
      </c>
      <c r="F727" s="21">
        <f>'пр.4 вед.стр.'!G759</f>
        <v>84</v>
      </c>
      <c r="G727" s="21">
        <f>'пр.4 вед.стр.'!H759</f>
        <v>82</v>
      </c>
      <c r="H727" s="21">
        <f t="shared" si="52"/>
        <v>2</v>
      </c>
      <c r="I727" s="21">
        <f t="shared" si="53"/>
        <v>97.61904761904762</v>
      </c>
    </row>
    <row r="728" spans="1:9" s="30" customFormat="1" ht="12.75">
      <c r="A728" s="28" t="str">
        <f>'пр.4 вед.стр.'!A760</f>
        <v>Закупка товаров, работ и услуг для обеспечения государственных (муниципальных) нужд</v>
      </c>
      <c r="B728" s="20" t="s">
        <v>71</v>
      </c>
      <c r="C728" s="20" t="s">
        <v>66</v>
      </c>
      <c r="D728" s="192" t="str">
        <f>'пр.4 вед.стр.'!E760</f>
        <v>7Е 0 02 96120 </v>
      </c>
      <c r="E728" s="174" t="str">
        <f>'пр.4 вед.стр.'!F760</f>
        <v>200</v>
      </c>
      <c r="F728" s="21">
        <f>F729</f>
        <v>177.6</v>
      </c>
      <c r="G728" s="21">
        <f>G729</f>
        <v>9</v>
      </c>
      <c r="H728" s="21">
        <f t="shared" si="52"/>
        <v>168.6</v>
      </c>
      <c r="I728" s="21">
        <f t="shared" si="53"/>
        <v>5.0675675675675675</v>
      </c>
    </row>
    <row r="729" spans="1:9" s="30" customFormat="1" ht="12.75">
      <c r="A729" s="16" t="s">
        <v>632</v>
      </c>
      <c r="B729" s="20" t="s">
        <v>71</v>
      </c>
      <c r="C729" s="20" t="s">
        <v>66</v>
      </c>
      <c r="D729" s="192" t="str">
        <f>'пр.4 вед.стр.'!E761</f>
        <v>7Е 0 02 96120 </v>
      </c>
      <c r="E729" s="174" t="str">
        <f>'пр.4 вед.стр.'!F761</f>
        <v>240</v>
      </c>
      <c r="F729" s="21">
        <f>'пр.4 вед.стр.'!G761</f>
        <v>177.6</v>
      </c>
      <c r="G729" s="21">
        <f>'пр.4 вед.стр.'!H761</f>
        <v>9</v>
      </c>
      <c r="H729" s="21">
        <f t="shared" si="52"/>
        <v>168.6</v>
      </c>
      <c r="I729" s="21">
        <f t="shared" si="53"/>
        <v>5.0675675675675675</v>
      </c>
    </row>
    <row r="730" spans="1:9" s="350" customFormat="1" ht="26.25">
      <c r="A730" s="154" t="str">
        <f>'пр.4 вед.стр.'!A762</f>
        <v>Муниципальная программа  "Пожарная безопасность в Сусуманском городском округе на 2018- 2020 годы"</v>
      </c>
      <c r="B730" s="155" t="s">
        <v>71</v>
      </c>
      <c r="C730" s="155" t="s">
        <v>66</v>
      </c>
      <c r="D730" s="190" t="str">
        <f>'пр.4 вед.стр.'!E762</f>
        <v>7П 0 00 00000 </v>
      </c>
      <c r="E730" s="173"/>
      <c r="F730" s="157">
        <f aca="true" t="shared" si="54" ref="F730:G733">F731</f>
        <v>36.4</v>
      </c>
      <c r="G730" s="157">
        <f t="shared" si="54"/>
        <v>0</v>
      </c>
      <c r="H730" s="157">
        <f t="shared" si="52"/>
        <v>36.4</v>
      </c>
      <c r="I730" s="157">
        <f t="shared" si="53"/>
        <v>0</v>
      </c>
    </row>
    <row r="731" spans="1:9" s="30" customFormat="1" ht="26.25">
      <c r="A731" s="28" t="str">
        <f>'пр.4 вед.стр.'!A763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31" s="20" t="s">
        <v>71</v>
      </c>
      <c r="C731" s="20" t="s">
        <v>66</v>
      </c>
      <c r="D731" s="192" t="str">
        <f>'пр.4 вед.стр.'!E763</f>
        <v>7П 0 01 00000 </v>
      </c>
      <c r="E731" s="174"/>
      <c r="F731" s="21">
        <f t="shared" si="54"/>
        <v>36.4</v>
      </c>
      <c r="G731" s="21">
        <f t="shared" si="54"/>
        <v>0</v>
      </c>
      <c r="H731" s="21">
        <f t="shared" si="52"/>
        <v>36.4</v>
      </c>
      <c r="I731" s="21">
        <f t="shared" si="53"/>
        <v>0</v>
      </c>
    </row>
    <row r="732" spans="1:9" s="30" customFormat="1" ht="12.75">
      <c r="A732" s="28" t="str">
        <f>'пр.4 вед.стр.'!A764</f>
        <v>Приобретение и заправка огнетушителей, средств индивидуальной защиты</v>
      </c>
      <c r="B732" s="20" t="s">
        <v>71</v>
      </c>
      <c r="C732" s="20" t="s">
        <v>66</v>
      </c>
      <c r="D732" s="192" t="str">
        <f>'пр.4 вед.стр.'!E764</f>
        <v>7П 0 01 94300 </v>
      </c>
      <c r="E732" s="174"/>
      <c r="F732" s="21">
        <f t="shared" si="54"/>
        <v>36.4</v>
      </c>
      <c r="G732" s="21">
        <f t="shared" si="54"/>
        <v>0</v>
      </c>
      <c r="H732" s="21">
        <f t="shared" si="52"/>
        <v>36.4</v>
      </c>
      <c r="I732" s="21">
        <f t="shared" si="53"/>
        <v>0</v>
      </c>
    </row>
    <row r="733" spans="1:9" s="30" customFormat="1" ht="12.75">
      <c r="A733" s="28" t="str">
        <f>'пр.4 вед.стр.'!A765</f>
        <v>Закупка товаров, работ и услуг для обеспечения государственных (муниципальных) нужд</v>
      </c>
      <c r="B733" s="20" t="s">
        <v>71</v>
      </c>
      <c r="C733" s="20" t="s">
        <v>66</v>
      </c>
      <c r="D733" s="192" t="str">
        <f>'пр.4 вед.стр.'!E765</f>
        <v>7П 0 01 94300 </v>
      </c>
      <c r="E733" s="174" t="str">
        <f>'пр.4 вед.стр.'!F765</f>
        <v>200</v>
      </c>
      <c r="F733" s="21">
        <f t="shared" si="54"/>
        <v>36.4</v>
      </c>
      <c r="G733" s="21">
        <f t="shared" si="54"/>
        <v>0</v>
      </c>
      <c r="H733" s="21">
        <f t="shared" si="52"/>
        <v>36.4</v>
      </c>
      <c r="I733" s="21">
        <f t="shared" si="53"/>
        <v>0</v>
      </c>
    </row>
    <row r="734" spans="1:9" s="30" customFormat="1" ht="12.75">
      <c r="A734" s="16" t="s">
        <v>632</v>
      </c>
      <c r="B734" s="20" t="s">
        <v>71</v>
      </c>
      <c r="C734" s="20" t="s">
        <v>66</v>
      </c>
      <c r="D734" s="192" t="str">
        <f>'пр.4 вед.стр.'!E766</f>
        <v>7П 0 01 94300 </v>
      </c>
      <c r="E734" s="174" t="str">
        <f>'пр.4 вед.стр.'!F766</f>
        <v>240</v>
      </c>
      <c r="F734" s="21">
        <f>'пр.4 вед.стр.'!G766</f>
        <v>36.4</v>
      </c>
      <c r="G734" s="21">
        <f>'пр.4 вед.стр.'!H766</f>
        <v>0</v>
      </c>
      <c r="H734" s="21">
        <f t="shared" si="52"/>
        <v>36.4</v>
      </c>
      <c r="I734" s="21">
        <f t="shared" si="53"/>
        <v>0</v>
      </c>
    </row>
    <row r="735" spans="1:9" s="350" customFormat="1" ht="39">
      <c r="A735" s="158" t="str">
        <f>'пр.4 вед.стр.'!A767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735" s="155" t="s">
        <v>71</v>
      </c>
      <c r="C735" s="155" t="s">
        <v>66</v>
      </c>
      <c r="D735" s="173" t="str">
        <f>'пр.4 вед.стр.'!E767</f>
        <v>7L 0 00 00000</v>
      </c>
      <c r="E735" s="180"/>
      <c r="F735" s="157">
        <f aca="true" t="shared" si="55" ref="F735:G738">F736</f>
        <v>6</v>
      </c>
      <c r="G735" s="157">
        <f t="shared" si="55"/>
        <v>0</v>
      </c>
      <c r="H735" s="157">
        <f t="shared" si="52"/>
        <v>6</v>
      </c>
      <c r="I735" s="157">
        <f t="shared" si="53"/>
        <v>0</v>
      </c>
    </row>
    <row r="736" spans="1:9" s="30" customFormat="1" ht="12.75">
      <c r="A736" s="16" t="str">
        <f>'пр.4 вед.стр.'!A768</f>
        <v>Основное мероприятие "Гармонизация межнациональных отношений"</v>
      </c>
      <c r="B736" s="20" t="s">
        <v>71</v>
      </c>
      <c r="C736" s="20" t="s">
        <v>66</v>
      </c>
      <c r="D736" s="174" t="str">
        <f>'пр.4 вед.стр.'!E768</f>
        <v>7L 0 03 00000</v>
      </c>
      <c r="E736" s="175"/>
      <c r="F736" s="21">
        <f t="shared" si="55"/>
        <v>6</v>
      </c>
      <c r="G736" s="21">
        <f t="shared" si="55"/>
        <v>0</v>
      </c>
      <c r="H736" s="21">
        <f t="shared" si="52"/>
        <v>6</v>
      </c>
      <c r="I736" s="21">
        <f t="shared" si="53"/>
        <v>0</v>
      </c>
    </row>
    <row r="737" spans="1:9" s="30" customFormat="1" ht="26.25">
      <c r="A737" s="16" t="str">
        <f>'пр.4 вед.стр.'!A769</f>
        <v>Организация мероприятий районного уровня с участием представителей коренных малочисленных народов Крайнего Севера </v>
      </c>
      <c r="B737" s="20" t="s">
        <v>71</v>
      </c>
      <c r="C737" s="20" t="s">
        <v>66</v>
      </c>
      <c r="D737" s="174" t="str">
        <f>'пр.4 вед.стр.'!E769</f>
        <v>7L 0 03 97200</v>
      </c>
      <c r="E737" s="175"/>
      <c r="F737" s="21">
        <f t="shared" si="55"/>
        <v>6</v>
      </c>
      <c r="G737" s="21">
        <f t="shared" si="55"/>
        <v>0</v>
      </c>
      <c r="H737" s="21">
        <f t="shared" si="52"/>
        <v>6</v>
      </c>
      <c r="I737" s="21">
        <f t="shared" si="53"/>
        <v>0</v>
      </c>
    </row>
    <row r="738" spans="1:9" s="30" customFormat="1" ht="12.75">
      <c r="A738" s="16" t="str">
        <f>'пр.4 вед.стр.'!A770</f>
        <v>Закупка товаров, работ и услуг для обеспечения государственных (муниципальных) нужд</v>
      </c>
      <c r="B738" s="20" t="s">
        <v>71</v>
      </c>
      <c r="C738" s="20" t="s">
        <v>66</v>
      </c>
      <c r="D738" s="174" t="str">
        <f>'пр.4 вед.стр.'!E770</f>
        <v>7L 0 03 97200</v>
      </c>
      <c r="E738" s="174" t="str">
        <f>'пр.4 вед.стр.'!F770</f>
        <v>200</v>
      </c>
      <c r="F738" s="21">
        <f t="shared" si="55"/>
        <v>6</v>
      </c>
      <c r="G738" s="21">
        <f t="shared" si="55"/>
        <v>0</v>
      </c>
      <c r="H738" s="21">
        <f t="shared" si="52"/>
        <v>6</v>
      </c>
      <c r="I738" s="21">
        <f t="shared" si="53"/>
        <v>0</v>
      </c>
    </row>
    <row r="739" spans="1:9" s="30" customFormat="1" ht="12.75">
      <c r="A739" s="16" t="s">
        <v>632</v>
      </c>
      <c r="B739" s="20" t="s">
        <v>71</v>
      </c>
      <c r="C739" s="20" t="s">
        <v>66</v>
      </c>
      <c r="D739" s="174" t="str">
        <f>'пр.4 вед.стр.'!E771</f>
        <v>7L 0 03 97200</v>
      </c>
      <c r="E739" s="174" t="str">
        <f>'пр.4 вед.стр.'!F771</f>
        <v>240</v>
      </c>
      <c r="F739" s="21">
        <f>'пр.4 вед.стр.'!G771</f>
        <v>6</v>
      </c>
      <c r="G739" s="21">
        <f>'пр.4 вед.стр.'!H771</f>
        <v>0</v>
      </c>
      <c r="H739" s="21">
        <f t="shared" si="52"/>
        <v>6</v>
      </c>
      <c r="I739" s="21">
        <f t="shared" si="53"/>
        <v>0</v>
      </c>
    </row>
    <row r="740" spans="1:9" s="30" customFormat="1" ht="26.25">
      <c r="A740" s="16" t="s">
        <v>287</v>
      </c>
      <c r="B740" s="20" t="s">
        <v>71</v>
      </c>
      <c r="C740" s="20" t="s">
        <v>66</v>
      </c>
      <c r="D740" s="174" t="s">
        <v>178</v>
      </c>
      <c r="E740" s="174"/>
      <c r="F740" s="21">
        <f>F741</f>
        <v>6759.900000000001</v>
      </c>
      <c r="G740" s="21">
        <f>G741</f>
        <v>1069.5</v>
      </c>
      <c r="H740" s="21">
        <f t="shared" si="52"/>
        <v>5690.400000000001</v>
      </c>
      <c r="I740" s="21">
        <f t="shared" si="53"/>
        <v>15.821239959170994</v>
      </c>
    </row>
    <row r="741" spans="1:9" s="30" customFormat="1" ht="12.75">
      <c r="A741" s="16" t="s">
        <v>48</v>
      </c>
      <c r="B741" s="20" t="s">
        <v>71</v>
      </c>
      <c r="C741" s="20" t="s">
        <v>66</v>
      </c>
      <c r="D741" s="174" t="s">
        <v>184</v>
      </c>
      <c r="E741" s="174"/>
      <c r="F741" s="21">
        <f>F742+F745+F750+F753</f>
        <v>6759.900000000001</v>
      </c>
      <c r="G741" s="21">
        <f>G742+G745+G750+G753</f>
        <v>1069.5</v>
      </c>
      <c r="H741" s="21">
        <f t="shared" si="52"/>
        <v>5690.400000000001</v>
      </c>
      <c r="I741" s="21">
        <f t="shared" si="53"/>
        <v>15.821239959170994</v>
      </c>
    </row>
    <row r="742" spans="1:9" s="30" customFormat="1" ht="12.75">
      <c r="A742" s="16" t="s">
        <v>180</v>
      </c>
      <c r="B742" s="20" t="s">
        <v>71</v>
      </c>
      <c r="C742" s="20" t="s">
        <v>66</v>
      </c>
      <c r="D742" s="174" t="s">
        <v>185</v>
      </c>
      <c r="E742" s="174"/>
      <c r="F742" s="21">
        <f>F743</f>
        <v>5775.1</v>
      </c>
      <c r="G742" s="21">
        <f>G743</f>
        <v>967.4</v>
      </c>
      <c r="H742" s="21">
        <f t="shared" si="52"/>
        <v>4807.700000000001</v>
      </c>
      <c r="I742" s="21">
        <f t="shared" si="53"/>
        <v>16.751225087011477</v>
      </c>
    </row>
    <row r="743" spans="1:9" s="30" customFormat="1" ht="39">
      <c r="A743" s="16" t="s">
        <v>92</v>
      </c>
      <c r="B743" s="20" t="s">
        <v>71</v>
      </c>
      <c r="C743" s="20" t="s">
        <v>66</v>
      </c>
      <c r="D743" s="174" t="s">
        <v>185</v>
      </c>
      <c r="E743" s="174" t="s">
        <v>93</v>
      </c>
      <c r="F743" s="21">
        <f>F744</f>
        <v>5775.1</v>
      </c>
      <c r="G743" s="21">
        <f>G744</f>
        <v>967.4</v>
      </c>
      <c r="H743" s="21">
        <f t="shared" si="52"/>
        <v>4807.700000000001</v>
      </c>
      <c r="I743" s="21">
        <f t="shared" si="53"/>
        <v>16.751225087011477</v>
      </c>
    </row>
    <row r="744" spans="1:9" s="30" customFormat="1" ht="12.75">
      <c r="A744" s="16" t="s">
        <v>89</v>
      </c>
      <c r="B744" s="20" t="s">
        <v>71</v>
      </c>
      <c r="C744" s="20" t="s">
        <v>66</v>
      </c>
      <c r="D744" s="174" t="s">
        <v>185</v>
      </c>
      <c r="E744" s="174" t="s">
        <v>90</v>
      </c>
      <c r="F744" s="21">
        <f>'пр.4 вед.стр.'!G776</f>
        <v>5775.1</v>
      </c>
      <c r="G744" s="21">
        <f>'пр.4 вед.стр.'!H776</f>
        <v>967.4</v>
      </c>
      <c r="H744" s="21">
        <f t="shared" si="52"/>
        <v>4807.700000000001</v>
      </c>
      <c r="I744" s="21">
        <f t="shared" si="53"/>
        <v>16.751225087011477</v>
      </c>
    </row>
    <row r="745" spans="1:9" s="30" customFormat="1" ht="12.75">
      <c r="A745" s="16" t="s">
        <v>181</v>
      </c>
      <c r="B745" s="20" t="s">
        <v>71</v>
      </c>
      <c r="C745" s="20" t="s">
        <v>66</v>
      </c>
      <c r="D745" s="174" t="s">
        <v>186</v>
      </c>
      <c r="E745" s="174"/>
      <c r="F745" s="21">
        <f>F746+F748</f>
        <v>408.70000000000005</v>
      </c>
      <c r="G745" s="21">
        <f>G746+G748</f>
        <v>21.9</v>
      </c>
      <c r="H745" s="21">
        <f t="shared" si="52"/>
        <v>386.80000000000007</v>
      </c>
      <c r="I745" s="21">
        <f t="shared" si="53"/>
        <v>5.358453633471984</v>
      </c>
    </row>
    <row r="746" spans="1:9" s="30" customFormat="1" ht="12.75">
      <c r="A746" s="16" t="s">
        <v>353</v>
      </c>
      <c r="B746" s="20" t="s">
        <v>71</v>
      </c>
      <c r="C746" s="20" t="s">
        <v>66</v>
      </c>
      <c r="D746" s="174" t="s">
        <v>186</v>
      </c>
      <c r="E746" s="174" t="s">
        <v>94</v>
      </c>
      <c r="F746" s="21">
        <f>F747</f>
        <v>329.6</v>
      </c>
      <c r="G746" s="21">
        <f>G747</f>
        <v>21.4</v>
      </c>
      <c r="H746" s="21">
        <f t="shared" si="52"/>
        <v>308.20000000000005</v>
      </c>
      <c r="I746" s="21">
        <f t="shared" si="53"/>
        <v>6.49271844660194</v>
      </c>
    </row>
    <row r="747" spans="1:9" s="30" customFormat="1" ht="12.75">
      <c r="A747" s="16" t="s">
        <v>632</v>
      </c>
      <c r="B747" s="20" t="s">
        <v>71</v>
      </c>
      <c r="C747" s="20" t="s">
        <v>66</v>
      </c>
      <c r="D747" s="174" t="s">
        <v>186</v>
      </c>
      <c r="E747" s="174" t="s">
        <v>91</v>
      </c>
      <c r="F747" s="21">
        <f>'пр.4 вед.стр.'!G779</f>
        <v>329.6</v>
      </c>
      <c r="G747" s="21">
        <f>'пр.4 вед.стр.'!H779</f>
        <v>21.4</v>
      </c>
      <c r="H747" s="21">
        <f t="shared" si="52"/>
        <v>308.20000000000005</v>
      </c>
      <c r="I747" s="21">
        <f t="shared" si="53"/>
        <v>6.49271844660194</v>
      </c>
    </row>
    <row r="748" spans="1:9" s="30" customFormat="1" ht="12.75">
      <c r="A748" s="16" t="s">
        <v>110</v>
      </c>
      <c r="B748" s="20" t="s">
        <v>71</v>
      </c>
      <c r="C748" s="20" t="s">
        <v>66</v>
      </c>
      <c r="D748" s="174" t="s">
        <v>186</v>
      </c>
      <c r="E748" s="174" t="s">
        <v>111</v>
      </c>
      <c r="F748" s="21">
        <f>F749</f>
        <v>79.1</v>
      </c>
      <c r="G748" s="21">
        <f>G749</f>
        <v>0.5</v>
      </c>
      <c r="H748" s="21">
        <f t="shared" si="52"/>
        <v>78.6</v>
      </c>
      <c r="I748" s="21">
        <f t="shared" si="53"/>
        <v>0.6321112515802781</v>
      </c>
    </row>
    <row r="749" spans="1:9" s="30" customFormat="1" ht="12.75">
      <c r="A749" s="16" t="s">
        <v>113</v>
      </c>
      <c r="B749" s="20" t="s">
        <v>71</v>
      </c>
      <c r="C749" s="20" t="s">
        <v>66</v>
      </c>
      <c r="D749" s="174" t="s">
        <v>186</v>
      </c>
      <c r="E749" s="174" t="s">
        <v>114</v>
      </c>
      <c r="F749" s="21">
        <f>'пр.4 вед.стр.'!G781</f>
        <v>79.1</v>
      </c>
      <c r="G749" s="21">
        <f>'пр.4 вед.стр.'!H781</f>
        <v>0.5</v>
      </c>
      <c r="H749" s="21">
        <f t="shared" si="52"/>
        <v>78.6</v>
      </c>
      <c r="I749" s="21">
        <f t="shared" si="53"/>
        <v>0.6321112515802781</v>
      </c>
    </row>
    <row r="750" spans="1:9" s="30" customFormat="1" ht="39">
      <c r="A750" s="16" t="s">
        <v>210</v>
      </c>
      <c r="B750" s="20" t="s">
        <v>71</v>
      </c>
      <c r="C750" s="20" t="s">
        <v>66</v>
      </c>
      <c r="D750" s="174" t="s">
        <v>470</v>
      </c>
      <c r="E750" s="174"/>
      <c r="F750" s="21">
        <f>F751</f>
        <v>325</v>
      </c>
      <c r="G750" s="21">
        <f>G751</f>
        <v>80</v>
      </c>
      <c r="H750" s="21">
        <f t="shared" si="52"/>
        <v>245</v>
      </c>
      <c r="I750" s="21">
        <f t="shared" si="53"/>
        <v>24.615384615384617</v>
      </c>
    </row>
    <row r="751" spans="1:9" s="30" customFormat="1" ht="39">
      <c r="A751" s="16" t="s">
        <v>92</v>
      </c>
      <c r="B751" s="20" t="s">
        <v>71</v>
      </c>
      <c r="C751" s="20" t="s">
        <v>66</v>
      </c>
      <c r="D751" s="174" t="s">
        <v>470</v>
      </c>
      <c r="E751" s="174" t="s">
        <v>93</v>
      </c>
      <c r="F751" s="21">
        <f>F752</f>
        <v>325</v>
      </c>
      <c r="G751" s="21">
        <f>G752</f>
        <v>80</v>
      </c>
      <c r="H751" s="21">
        <f t="shared" si="52"/>
        <v>245</v>
      </c>
      <c r="I751" s="21">
        <f t="shared" si="53"/>
        <v>24.615384615384617</v>
      </c>
    </row>
    <row r="752" spans="1:9" s="30" customFormat="1" ht="12.75">
      <c r="A752" s="16" t="s">
        <v>89</v>
      </c>
      <c r="B752" s="20" t="s">
        <v>71</v>
      </c>
      <c r="C752" s="20" t="s">
        <v>66</v>
      </c>
      <c r="D752" s="174" t="s">
        <v>470</v>
      </c>
      <c r="E752" s="174" t="s">
        <v>90</v>
      </c>
      <c r="F752" s="21">
        <f>'пр.4 вед.стр.'!G784</f>
        <v>325</v>
      </c>
      <c r="G752" s="21">
        <f>'пр.4 вед.стр.'!H784</f>
        <v>80</v>
      </c>
      <c r="H752" s="21">
        <f t="shared" si="52"/>
        <v>245</v>
      </c>
      <c r="I752" s="21">
        <f t="shared" si="53"/>
        <v>24.615384615384617</v>
      </c>
    </row>
    <row r="753" spans="1:9" s="30" customFormat="1" ht="12.75">
      <c r="A753" s="16" t="s">
        <v>179</v>
      </c>
      <c r="B753" s="20" t="s">
        <v>71</v>
      </c>
      <c r="C753" s="20" t="s">
        <v>66</v>
      </c>
      <c r="D753" s="174" t="s">
        <v>471</v>
      </c>
      <c r="E753" s="174"/>
      <c r="F753" s="21">
        <f>F754</f>
        <v>251.1</v>
      </c>
      <c r="G753" s="21">
        <f>G754</f>
        <v>0.2</v>
      </c>
      <c r="H753" s="21">
        <f t="shared" si="52"/>
        <v>250.9</v>
      </c>
      <c r="I753" s="21">
        <f t="shared" si="53"/>
        <v>0.07964954201513343</v>
      </c>
    </row>
    <row r="754" spans="1:9" s="30" customFormat="1" ht="39">
      <c r="A754" s="16" t="s">
        <v>92</v>
      </c>
      <c r="B754" s="20" t="s">
        <v>71</v>
      </c>
      <c r="C754" s="20" t="s">
        <v>66</v>
      </c>
      <c r="D754" s="174" t="s">
        <v>471</v>
      </c>
      <c r="E754" s="174" t="s">
        <v>93</v>
      </c>
      <c r="F754" s="21">
        <f>F755</f>
        <v>251.1</v>
      </c>
      <c r="G754" s="21">
        <f>G755</f>
        <v>0.2</v>
      </c>
      <c r="H754" s="21">
        <f t="shared" si="52"/>
        <v>250.9</v>
      </c>
      <c r="I754" s="21">
        <f t="shared" si="53"/>
        <v>0.07964954201513343</v>
      </c>
    </row>
    <row r="755" spans="1:9" s="30" customFormat="1" ht="12.75">
      <c r="A755" s="16" t="s">
        <v>89</v>
      </c>
      <c r="B755" s="20" t="s">
        <v>71</v>
      </c>
      <c r="C755" s="20" t="s">
        <v>66</v>
      </c>
      <c r="D755" s="174" t="s">
        <v>471</v>
      </c>
      <c r="E755" s="174" t="s">
        <v>90</v>
      </c>
      <c r="F755" s="21">
        <f>'пр.4 вед.стр.'!G787</f>
        <v>251.1</v>
      </c>
      <c r="G755" s="21">
        <f>'пр.4 вед.стр.'!H787</f>
        <v>0.2</v>
      </c>
      <c r="H755" s="21">
        <f t="shared" si="52"/>
        <v>250.9</v>
      </c>
      <c r="I755" s="21">
        <f t="shared" si="53"/>
        <v>0.07964954201513343</v>
      </c>
    </row>
    <row r="756" spans="1:9" ht="12.75">
      <c r="A756" s="16" t="s">
        <v>527</v>
      </c>
      <c r="B756" s="20" t="s">
        <v>71</v>
      </c>
      <c r="C756" s="20" t="s">
        <v>66</v>
      </c>
      <c r="D756" s="174" t="s">
        <v>528</v>
      </c>
      <c r="E756" s="174"/>
      <c r="F756" s="21">
        <f>F757+F764+F767</f>
        <v>6397.9</v>
      </c>
      <c r="G756" s="21">
        <f>G757+G764+G767</f>
        <v>1413.5000000000002</v>
      </c>
      <c r="H756" s="21">
        <f t="shared" si="52"/>
        <v>4984.4</v>
      </c>
      <c r="I756" s="21">
        <f t="shared" si="53"/>
        <v>22.093186826927592</v>
      </c>
    </row>
    <row r="757" spans="1:9" s="30" customFormat="1" ht="12.75">
      <c r="A757" s="16" t="s">
        <v>273</v>
      </c>
      <c r="B757" s="20" t="s">
        <v>71</v>
      </c>
      <c r="C757" s="20" t="s">
        <v>66</v>
      </c>
      <c r="D757" s="174" t="s">
        <v>529</v>
      </c>
      <c r="E757" s="174"/>
      <c r="F757" s="21">
        <f>F758+F760+F762</f>
        <v>5782.9</v>
      </c>
      <c r="G757" s="21">
        <f>G758+G760+G762</f>
        <v>1083.3000000000002</v>
      </c>
      <c r="H757" s="21">
        <f t="shared" si="52"/>
        <v>4699.599999999999</v>
      </c>
      <c r="I757" s="21">
        <f t="shared" si="53"/>
        <v>18.732815715298557</v>
      </c>
    </row>
    <row r="758" spans="1:9" s="30" customFormat="1" ht="39">
      <c r="A758" s="16" t="s">
        <v>92</v>
      </c>
      <c r="B758" s="20" t="s">
        <v>71</v>
      </c>
      <c r="C758" s="20" t="s">
        <v>66</v>
      </c>
      <c r="D758" s="174" t="s">
        <v>529</v>
      </c>
      <c r="E758" s="174" t="s">
        <v>93</v>
      </c>
      <c r="F758" s="21">
        <f>F759</f>
        <v>5430.9</v>
      </c>
      <c r="G758" s="21">
        <f>G759</f>
        <v>1032.9</v>
      </c>
      <c r="H758" s="21">
        <f t="shared" si="52"/>
        <v>4398</v>
      </c>
      <c r="I758" s="21">
        <f t="shared" si="53"/>
        <v>19.01894713583384</v>
      </c>
    </row>
    <row r="759" spans="1:9" s="30" customFormat="1" ht="12.75">
      <c r="A759" s="16" t="s">
        <v>214</v>
      </c>
      <c r="B759" s="20" t="s">
        <v>71</v>
      </c>
      <c r="C759" s="20" t="s">
        <v>66</v>
      </c>
      <c r="D759" s="174" t="s">
        <v>529</v>
      </c>
      <c r="E759" s="174" t="s">
        <v>215</v>
      </c>
      <c r="F759" s="21">
        <f>'пр.4 вед.стр.'!G791</f>
        <v>5430.9</v>
      </c>
      <c r="G759" s="21">
        <f>'пр.4 вед.стр.'!H791</f>
        <v>1032.9</v>
      </c>
      <c r="H759" s="21">
        <f t="shared" si="52"/>
        <v>4398</v>
      </c>
      <c r="I759" s="21">
        <f t="shared" si="53"/>
        <v>19.01894713583384</v>
      </c>
    </row>
    <row r="760" spans="1:9" s="30" customFormat="1" ht="12.75">
      <c r="A760" s="16" t="s">
        <v>353</v>
      </c>
      <c r="B760" s="65" t="s">
        <v>71</v>
      </c>
      <c r="C760" s="65" t="s">
        <v>66</v>
      </c>
      <c r="D760" s="174" t="s">
        <v>529</v>
      </c>
      <c r="E760" s="185" t="s">
        <v>94</v>
      </c>
      <c r="F760" s="64">
        <f>F761</f>
        <v>342</v>
      </c>
      <c r="G760" s="64">
        <f>G761</f>
        <v>49.9</v>
      </c>
      <c r="H760" s="21">
        <f t="shared" si="52"/>
        <v>292.1</v>
      </c>
      <c r="I760" s="21">
        <f t="shared" si="53"/>
        <v>14.590643274853802</v>
      </c>
    </row>
    <row r="761" spans="1:9" s="30" customFormat="1" ht="12.75">
      <c r="A761" s="16" t="s">
        <v>632</v>
      </c>
      <c r="B761" s="20" t="s">
        <v>71</v>
      </c>
      <c r="C761" s="20" t="s">
        <v>66</v>
      </c>
      <c r="D761" s="174" t="s">
        <v>529</v>
      </c>
      <c r="E761" s="174" t="s">
        <v>91</v>
      </c>
      <c r="F761" s="21">
        <f>'пр.4 вед.стр.'!G793</f>
        <v>342</v>
      </c>
      <c r="G761" s="21">
        <f>'пр.4 вед.стр.'!H793</f>
        <v>49.9</v>
      </c>
      <c r="H761" s="21">
        <f t="shared" si="52"/>
        <v>292.1</v>
      </c>
      <c r="I761" s="21">
        <f t="shared" si="53"/>
        <v>14.590643274853802</v>
      </c>
    </row>
    <row r="762" spans="1:9" s="30" customFormat="1" ht="12.75">
      <c r="A762" s="16" t="s">
        <v>110</v>
      </c>
      <c r="B762" s="20" t="s">
        <v>71</v>
      </c>
      <c r="C762" s="20" t="s">
        <v>66</v>
      </c>
      <c r="D762" s="174" t="s">
        <v>529</v>
      </c>
      <c r="E762" s="174" t="s">
        <v>111</v>
      </c>
      <c r="F762" s="21">
        <f>F763</f>
        <v>10</v>
      </c>
      <c r="G762" s="21">
        <f>G763</f>
        <v>0.5</v>
      </c>
      <c r="H762" s="21">
        <f t="shared" si="52"/>
        <v>9.5</v>
      </c>
      <c r="I762" s="21">
        <f t="shared" si="53"/>
        <v>5</v>
      </c>
    </row>
    <row r="763" spans="1:9" s="30" customFormat="1" ht="12.75">
      <c r="A763" s="16" t="s">
        <v>113</v>
      </c>
      <c r="B763" s="20" t="s">
        <v>71</v>
      </c>
      <c r="C763" s="20" t="s">
        <v>66</v>
      </c>
      <c r="D763" s="174" t="s">
        <v>529</v>
      </c>
      <c r="E763" s="174" t="s">
        <v>114</v>
      </c>
      <c r="F763" s="21">
        <f>'пр.4 вед.стр.'!G795</f>
        <v>10</v>
      </c>
      <c r="G763" s="21">
        <f>'пр.4 вед.стр.'!H795</f>
        <v>0.5</v>
      </c>
      <c r="H763" s="21">
        <f t="shared" si="52"/>
        <v>9.5</v>
      </c>
      <c r="I763" s="21">
        <f t="shared" si="53"/>
        <v>5</v>
      </c>
    </row>
    <row r="764" spans="1:9" s="30" customFormat="1" ht="39">
      <c r="A764" s="16" t="s">
        <v>210</v>
      </c>
      <c r="B764" s="20" t="s">
        <v>71</v>
      </c>
      <c r="C764" s="20" t="s">
        <v>66</v>
      </c>
      <c r="D764" s="174" t="s">
        <v>530</v>
      </c>
      <c r="E764" s="174"/>
      <c r="F764" s="21">
        <f>F765</f>
        <v>600</v>
      </c>
      <c r="G764" s="21">
        <f>G765</f>
        <v>330</v>
      </c>
      <c r="H764" s="21">
        <f t="shared" si="52"/>
        <v>270</v>
      </c>
      <c r="I764" s="21">
        <f t="shared" si="53"/>
        <v>55.00000000000001</v>
      </c>
    </row>
    <row r="765" spans="1:9" s="30" customFormat="1" ht="39">
      <c r="A765" s="16" t="s">
        <v>92</v>
      </c>
      <c r="B765" s="20" t="s">
        <v>71</v>
      </c>
      <c r="C765" s="20" t="s">
        <v>66</v>
      </c>
      <c r="D765" s="174" t="s">
        <v>530</v>
      </c>
      <c r="E765" s="174" t="s">
        <v>93</v>
      </c>
      <c r="F765" s="21">
        <f>F766</f>
        <v>600</v>
      </c>
      <c r="G765" s="21">
        <f>G766</f>
        <v>330</v>
      </c>
      <c r="H765" s="21">
        <f t="shared" si="52"/>
        <v>270</v>
      </c>
      <c r="I765" s="21">
        <f t="shared" si="53"/>
        <v>55.00000000000001</v>
      </c>
    </row>
    <row r="766" spans="1:9" s="30" customFormat="1" ht="12.75">
      <c r="A766" s="16" t="s">
        <v>214</v>
      </c>
      <c r="B766" s="20" t="s">
        <v>71</v>
      </c>
      <c r="C766" s="20" t="s">
        <v>66</v>
      </c>
      <c r="D766" s="174" t="s">
        <v>530</v>
      </c>
      <c r="E766" s="174" t="s">
        <v>215</v>
      </c>
      <c r="F766" s="21">
        <f>'пр.4 вед.стр.'!G798</f>
        <v>600</v>
      </c>
      <c r="G766" s="21">
        <f>'пр.4 вед.стр.'!H798</f>
        <v>330</v>
      </c>
      <c r="H766" s="21">
        <f t="shared" si="52"/>
        <v>270</v>
      </c>
      <c r="I766" s="21">
        <f t="shared" si="53"/>
        <v>55.00000000000001</v>
      </c>
    </row>
    <row r="767" spans="1:9" s="30" customFormat="1" ht="12.75">
      <c r="A767" s="16" t="s">
        <v>179</v>
      </c>
      <c r="B767" s="20" t="s">
        <v>71</v>
      </c>
      <c r="C767" s="20" t="s">
        <v>66</v>
      </c>
      <c r="D767" s="174" t="s">
        <v>531</v>
      </c>
      <c r="E767" s="174"/>
      <c r="F767" s="21">
        <f>F768</f>
        <v>15</v>
      </c>
      <c r="G767" s="21">
        <f>G768</f>
        <v>0.2</v>
      </c>
      <c r="H767" s="21">
        <f t="shared" si="52"/>
        <v>14.8</v>
      </c>
      <c r="I767" s="21">
        <f t="shared" si="53"/>
        <v>1.3333333333333335</v>
      </c>
    </row>
    <row r="768" spans="1:9" s="30" customFormat="1" ht="39">
      <c r="A768" s="16" t="s">
        <v>92</v>
      </c>
      <c r="B768" s="20" t="s">
        <v>71</v>
      </c>
      <c r="C768" s="20" t="s">
        <v>66</v>
      </c>
      <c r="D768" s="174" t="s">
        <v>531</v>
      </c>
      <c r="E768" s="174" t="s">
        <v>93</v>
      </c>
      <c r="F768" s="21">
        <f>F769</f>
        <v>15</v>
      </c>
      <c r="G768" s="21">
        <f>G769</f>
        <v>0.2</v>
      </c>
      <c r="H768" s="21">
        <f t="shared" si="52"/>
        <v>14.8</v>
      </c>
      <c r="I768" s="21">
        <f t="shared" si="53"/>
        <v>1.3333333333333335</v>
      </c>
    </row>
    <row r="769" spans="1:9" s="30" customFormat="1" ht="12.75">
      <c r="A769" s="16" t="s">
        <v>214</v>
      </c>
      <c r="B769" s="20" t="s">
        <v>71</v>
      </c>
      <c r="C769" s="20" t="s">
        <v>66</v>
      </c>
      <c r="D769" s="174" t="s">
        <v>531</v>
      </c>
      <c r="E769" s="174" t="s">
        <v>215</v>
      </c>
      <c r="F769" s="21">
        <f>'пр.4 вед.стр.'!G801</f>
        <v>15</v>
      </c>
      <c r="G769" s="21">
        <f>'пр.4 вед.стр.'!H801</f>
        <v>0.2</v>
      </c>
      <c r="H769" s="21">
        <f t="shared" si="52"/>
        <v>14.8</v>
      </c>
      <c r="I769" s="21">
        <f t="shared" si="53"/>
        <v>1.3333333333333335</v>
      </c>
    </row>
    <row r="770" spans="1:9" ht="12.75">
      <c r="A770" s="15" t="s">
        <v>60</v>
      </c>
      <c r="B770" s="33" t="s">
        <v>69</v>
      </c>
      <c r="C770" s="33" t="s">
        <v>34</v>
      </c>
      <c r="D770" s="174"/>
      <c r="E770" s="174"/>
      <c r="F770" s="34">
        <f>F772+F776+F800</f>
        <v>9375.599999999999</v>
      </c>
      <c r="G770" s="34">
        <f>G772+G776+G800</f>
        <v>2119.7999999999997</v>
      </c>
      <c r="H770" s="21">
        <f t="shared" si="52"/>
        <v>7255.799999999999</v>
      </c>
      <c r="I770" s="21">
        <f t="shared" si="53"/>
        <v>22.60975297580955</v>
      </c>
    </row>
    <row r="771" spans="1:9" ht="12.75">
      <c r="A771" s="15" t="s">
        <v>56</v>
      </c>
      <c r="B771" s="33" t="s">
        <v>69</v>
      </c>
      <c r="C771" s="33" t="s">
        <v>64</v>
      </c>
      <c r="D771" s="174"/>
      <c r="E771" s="174"/>
      <c r="F771" s="34">
        <f aca="true" t="shared" si="56" ref="F771:G774">F772</f>
        <v>5461.5</v>
      </c>
      <c r="G771" s="34">
        <f t="shared" si="56"/>
        <v>1946.6</v>
      </c>
      <c r="H771" s="21">
        <f t="shared" si="52"/>
        <v>3514.9</v>
      </c>
      <c r="I771" s="21">
        <f t="shared" si="53"/>
        <v>35.64222283255516</v>
      </c>
    </row>
    <row r="772" spans="1:9" ht="12.75">
      <c r="A772" s="16" t="s">
        <v>18</v>
      </c>
      <c r="B772" s="20" t="s">
        <v>69</v>
      </c>
      <c r="C772" s="20" t="s">
        <v>64</v>
      </c>
      <c r="D772" s="174" t="s">
        <v>370</v>
      </c>
      <c r="E772" s="174"/>
      <c r="F772" s="21">
        <f t="shared" si="56"/>
        <v>5461.5</v>
      </c>
      <c r="G772" s="21">
        <f t="shared" si="56"/>
        <v>1946.6</v>
      </c>
      <c r="H772" s="21">
        <f t="shared" si="52"/>
        <v>3514.9</v>
      </c>
      <c r="I772" s="21">
        <f t="shared" si="53"/>
        <v>35.64222283255516</v>
      </c>
    </row>
    <row r="773" spans="1:9" ht="12.75">
      <c r="A773" s="16" t="str">
        <f>'пр.4 вед.стр.'!A153</f>
        <v>Выплата доплаты к пенсии</v>
      </c>
      <c r="B773" s="20" t="s">
        <v>69</v>
      </c>
      <c r="C773" s="20" t="s">
        <v>64</v>
      </c>
      <c r="D773" s="174" t="s">
        <v>495</v>
      </c>
      <c r="E773" s="174"/>
      <c r="F773" s="21">
        <f t="shared" si="56"/>
        <v>5461.5</v>
      </c>
      <c r="G773" s="21">
        <f t="shared" si="56"/>
        <v>1946.6</v>
      </c>
      <c r="H773" s="21">
        <f t="shared" si="52"/>
        <v>3514.9</v>
      </c>
      <c r="I773" s="21">
        <f t="shared" si="53"/>
        <v>35.64222283255516</v>
      </c>
    </row>
    <row r="774" spans="1:9" ht="12.75">
      <c r="A774" s="16" t="s">
        <v>101</v>
      </c>
      <c r="B774" s="20" t="s">
        <v>69</v>
      </c>
      <c r="C774" s="20" t="s">
        <v>64</v>
      </c>
      <c r="D774" s="174" t="s">
        <v>495</v>
      </c>
      <c r="E774" s="174" t="s">
        <v>102</v>
      </c>
      <c r="F774" s="21">
        <f t="shared" si="56"/>
        <v>5461.5</v>
      </c>
      <c r="G774" s="21">
        <f t="shared" si="56"/>
        <v>1946.6</v>
      </c>
      <c r="H774" s="21">
        <f t="shared" si="52"/>
        <v>3514.9</v>
      </c>
      <c r="I774" s="21">
        <f t="shared" si="53"/>
        <v>35.64222283255516</v>
      </c>
    </row>
    <row r="775" spans="1:9" ht="12.75">
      <c r="A775" s="16" t="s">
        <v>103</v>
      </c>
      <c r="B775" s="20" t="s">
        <v>69</v>
      </c>
      <c r="C775" s="20" t="s">
        <v>64</v>
      </c>
      <c r="D775" s="174" t="s">
        <v>495</v>
      </c>
      <c r="E775" s="174" t="s">
        <v>104</v>
      </c>
      <c r="F775" s="21">
        <f>'пр.4 вед.стр.'!G155</f>
        <v>5461.5</v>
      </c>
      <c r="G775" s="21">
        <f>'пр.4 вед.стр.'!H155</f>
        <v>1946.6</v>
      </c>
      <c r="H775" s="21">
        <f t="shared" si="52"/>
        <v>3514.9</v>
      </c>
      <c r="I775" s="21">
        <f t="shared" si="53"/>
        <v>35.64222283255516</v>
      </c>
    </row>
    <row r="776" spans="1:9" ht="12.75">
      <c r="A776" s="24" t="s">
        <v>59</v>
      </c>
      <c r="B776" s="39" t="s">
        <v>69</v>
      </c>
      <c r="C776" s="39" t="s">
        <v>68</v>
      </c>
      <c r="D776" s="192"/>
      <c r="E776" s="192"/>
      <c r="F776" s="17">
        <f>F777</f>
        <v>507.2</v>
      </c>
      <c r="G776" s="17">
        <f>G777</f>
        <v>0</v>
      </c>
      <c r="H776" s="21">
        <f t="shared" si="52"/>
        <v>507.2</v>
      </c>
      <c r="I776" s="21">
        <f t="shared" si="53"/>
        <v>0</v>
      </c>
    </row>
    <row r="777" spans="1:9" ht="12.75">
      <c r="A777" s="16" t="s">
        <v>487</v>
      </c>
      <c r="B777" s="20" t="s">
        <v>69</v>
      </c>
      <c r="C777" s="20" t="s">
        <v>68</v>
      </c>
      <c r="D777" s="192" t="s">
        <v>488</v>
      </c>
      <c r="E777" s="192"/>
      <c r="F777" s="18">
        <f>F795+F778+F786</f>
        <v>507.2</v>
      </c>
      <c r="G777" s="18">
        <f>G795+G778+G786</f>
        <v>0</v>
      </c>
      <c r="H777" s="21">
        <f t="shared" si="52"/>
        <v>507.2</v>
      </c>
      <c r="I777" s="21">
        <f t="shared" si="53"/>
        <v>0</v>
      </c>
    </row>
    <row r="778" spans="1:9" s="347" customFormat="1" ht="26.25">
      <c r="A778" s="158" t="str">
        <f>'пр.4 вед.стр.'!A158</f>
        <v>Муниципальная программа "Патриотическое воспитание  жителей Сусуманского городского округа  на 2018- 2020 годы"</v>
      </c>
      <c r="B778" s="155" t="s">
        <v>69</v>
      </c>
      <c r="C778" s="155" t="s">
        <v>68</v>
      </c>
      <c r="D778" s="190" t="str">
        <f>'пр.4 вед.стр.'!E158</f>
        <v>7В 0 00 00000 </v>
      </c>
      <c r="E778" s="190"/>
      <c r="F778" s="259">
        <f>F779</f>
        <v>117.19999999999999</v>
      </c>
      <c r="G778" s="259">
        <f>G779</f>
        <v>0</v>
      </c>
      <c r="H778" s="157">
        <f t="shared" si="52"/>
        <v>117.19999999999999</v>
      </c>
      <c r="I778" s="157">
        <f t="shared" si="53"/>
        <v>0</v>
      </c>
    </row>
    <row r="779" spans="1:9" ht="26.25">
      <c r="A779" s="16" t="str">
        <f>'пр.4 вед.стр.'!A159</f>
        <v>Основное мероприятие "Реализация мероприятий по оказанию адресной помощи ветеранам Великой Отечественной войны 1941- 1945 годов"</v>
      </c>
      <c r="B779" s="20" t="s">
        <v>69</v>
      </c>
      <c r="C779" s="20" t="s">
        <v>68</v>
      </c>
      <c r="D779" s="192" t="str">
        <f>'пр.4 вед.стр.'!E159</f>
        <v>7В 0 02 00000</v>
      </c>
      <c r="E779" s="192"/>
      <c r="F779" s="18">
        <f>F780</f>
        <v>117.19999999999999</v>
      </c>
      <c r="G779" s="18">
        <f>G780</f>
        <v>0</v>
      </c>
      <c r="H779" s="21">
        <f aca="true" t="shared" si="57" ref="H779:H842">F779-G779</f>
        <v>117.19999999999999</v>
      </c>
      <c r="I779" s="21">
        <f aca="true" t="shared" si="58" ref="I779:I842">G779/F779*100</f>
        <v>0</v>
      </c>
    </row>
    <row r="780" spans="1:9" ht="12.75">
      <c r="A780" s="16" t="str">
        <f>'пр.4 вед.стр.'!A160</f>
        <v>Оказание материальной помощи, единовременной выплаты</v>
      </c>
      <c r="B780" s="20" t="s">
        <v>69</v>
      </c>
      <c r="C780" s="20" t="s">
        <v>68</v>
      </c>
      <c r="D780" s="192" t="str">
        <f>'пр.4 вед.стр.'!E160</f>
        <v>7В 0 02 91200</v>
      </c>
      <c r="E780" s="192"/>
      <c r="F780" s="18">
        <f>F781+F784</f>
        <v>117.19999999999999</v>
      </c>
      <c r="G780" s="18">
        <f>G781+G784</f>
        <v>0</v>
      </c>
      <c r="H780" s="21">
        <f t="shared" si="57"/>
        <v>117.19999999999999</v>
      </c>
      <c r="I780" s="21">
        <f t="shared" si="58"/>
        <v>0</v>
      </c>
    </row>
    <row r="781" spans="1:9" ht="12.75">
      <c r="A781" s="16" t="str">
        <f>'пр.4 вед.стр.'!A161</f>
        <v>Социальное обеспечение и иные выплаты населению</v>
      </c>
      <c r="B781" s="20" t="s">
        <v>69</v>
      </c>
      <c r="C781" s="20" t="s">
        <v>68</v>
      </c>
      <c r="D781" s="192" t="str">
        <f>'пр.4 вед.стр.'!E161</f>
        <v>7В 0 02 91200</v>
      </c>
      <c r="E781" s="226" t="s">
        <v>102</v>
      </c>
      <c r="F781" s="18" t="str">
        <f>F782</f>
        <v>27,6</v>
      </c>
      <c r="G781" s="18">
        <f>G782</f>
        <v>0</v>
      </c>
      <c r="H781" s="21">
        <f t="shared" si="57"/>
        <v>27.6</v>
      </c>
      <c r="I781" s="21">
        <f t="shared" si="58"/>
        <v>0</v>
      </c>
    </row>
    <row r="782" spans="1:9" ht="12.75">
      <c r="A782" s="16" t="str">
        <f>'пр.4 вед.стр.'!A162</f>
        <v>Иные выплаты населению</v>
      </c>
      <c r="B782" s="20" t="s">
        <v>69</v>
      </c>
      <c r="C782" s="20" t="s">
        <v>68</v>
      </c>
      <c r="D782" s="192" t="str">
        <f>'пр.4 вед.стр.'!E162</f>
        <v>7В 0 02 91200</v>
      </c>
      <c r="E782" s="226" t="s">
        <v>106</v>
      </c>
      <c r="F782" s="18" t="str">
        <f>'пр.4 вед.стр.'!G162</f>
        <v>27,6</v>
      </c>
      <c r="G782" s="18">
        <f>'пр.4 вед.стр.'!H162</f>
        <v>0</v>
      </c>
      <c r="H782" s="21">
        <f t="shared" si="57"/>
        <v>27.6</v>
      </c>
      <c r="I782" s="21">
        <f t="shared" si="58"/>
        <v>0</v>
      </c>
    </row>
    <row r="783" spans="1:9" ht="12.75">
      <c r="A783" s="16" t="str">
        <f>'пр.4 вед.стр.'!A163</f>
        <v>Предоставление льготы по оплате жилищно- коммунальных услуг</v>
      </c>
      <c r="B783" s="20" t="s">
        <v>69</v>
      </c>
      <c r="C783" s="20" t="s">
        <v>68</v>
      </c>
      <c r="D783" s="192" t="str">
        <f>'пр.4 вед.стр.'!E163</f>
        <v>7В 0 02 91410</v>
      </c>
      <c r="E783" s="66"/>
      <c r="F783" s="18" t="str">
        <f>F784</f>
        <v>89,6</v>
      </c>
      <c r="G783" s="18">
        <f>G784</f>
        <v>0</v>
      </c>
      <c r="H783" s="21">
        <f t="shared" si="57"/>
        <v>89.6</v>
      </c>
      <c r="I783" s="21">
        <f t="shared" si="58"/>
        <v>0</v>
      </c>
    </row>
    <row r="784" spans="1:9" ht="12.75">
      <c r="A784" s="16" t="str">
        <f>'пр.4 вед.стр.'!A164</f>
        <v>Социальное обеспечение и иные выплаты населению</v>
      </c>
      <c r="B784" s="20" t="s">
        <v>69</v>
      </c>
      <c r="C784" s="20" t="s">
        <v>68</v>
      </c>
      <c r="D784" s="192" t="str">
        <f>'пр.4 вед.стр.'!E164</f>
        <v>7В 0 02 91410</v>
      </c>
      <c r="E784" s="226">
        <v>300</v>
      </c>
      <c r="F784" s="18" t="str">
        <f>F785</f>
        <v>89,6</v>
      </c>
      <c r="G784" s="18">
        <f>G785</f>
        <v>0</v>
      </c>
      <c r="H784" s="21">
        <f t="shared" si="57"/>
        <v>89.6</v>
      </c>
      <c r="I784" s="21">
        <f t="shared" si="58"/>
        <v>0</v>
      </c>
    </row>
    <row r="785" spans="1:9" ht="12.75">
      <c r="A785" s="16" t="str">
        <f>'пр.4 вед.стр.'!A165</f>
        <v>Иные выплаты населению</v>
      </c>
      <c r="B785" s="20" t="s">
        <v>69</v>
      </c>
      <c r="C785" s="20" t="s">
        <v>68</v>
      </c>
      <c r="D785" s="192" t="str">
        <f>'пр.4 вед.стр.'!E165</f>
        <v>7В 0 02 91410</v>
      </c>
      <c r="E785" s="226" t="s">
        <v>106</v>
      </c>
      <c r="F785" s="18" t="str">
        <f>'пр.4 вед.стр.'!G165</f>
        <v>89,6</v>
      </c>
      <c r="G785" s="18">
        <f>'пр.4 вед.стр.'!H165</f>
        <v>0</v>
      </c>
      <c r="H785" s="21">
        <f t="shared" si="57"/>
        <v>89.6</v>
      </c>
      <c r="I785" s="21">
        <f t="shared" si="58"/>
        <v>0</v>
      </c>
    </row>
    <row r="786" spans="1:9" s="347" customFormat="1" ht="26.25">
      <c r="A786" s="158" t="str">
        <f>'пр.4 вед.стр.'!A166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86" s="155" t="s">
        <v>69</v>
      </c>
      <c r="C786" s="155" t="s">
        <v>68</v>
      </c>
      <c r="D786" s="190" t="str">
        <f>'пр.4 вед.стр.'!E166</f>
        <v>7Т 0 00 00000 </v>
      </c>
      <c r="E786" s="156"/>
      <c r="F786" s="259">
        <f>F787+F791</f>
        <v>188</v>
      </c>
      <c r="G786" s="259">
        <f>G787+G791</f>
        <v>0</v>
      </c>
      <c r="H786" s="157">
        <f t="shared" si="57"/>
        <v>188</v>
      </c>
      <c r="I786" s="157">
        <f t="shared" si="58"/>
        <v>0</v>
      </c>
    </row>
    <row r="787" spans="1:9" ht="12.75">
      <c r="A787" s="29" t="str">
        <f>'пр.4 вед.стр.'!A167</f>
        <v>Основное мероприятие "Борьба с преступностью"</v>
      </c>
      <c r="B787" s="20" t="s">
        <v>69</v>
      </c>
      <c r="C787" s="20" t="s">
        <v>68</v>
      </c>
      <c r="D787" s="192" t="str">
        <f>'пр.4 вед.стр.'!E167</f>
        <v>7Т 0 06 00000</v>
      </c>
      <c r="E787" s="226"/>
      <c r="F787" s="18">
        <f aca="true" t="shared" si="59" ref="F787:G789">F788</f>
        <v>6</v>
      </c>
      <c r="G787" s="18">
        <f t="shared" si="59"/>
        <v>0</v>
      </c>
      <c r="H787" s="21">
        <f t="shared" si="57"/>
        <v>6</v>
      </c>
      <c r="I787" s="21">
        <f t="shared" si="58"/>
        <v>0</v>
      </c>
    </row>
    <row r="788" spans="1:9" ht="12.75">
      <c r="A788" s="29" t="str">
        <f>'пр.4 вед.стр.'!A168</f>
        <v>Профилактика повторных преступлений лицами, освободившимися из мест лишения свободы</v>
      </c>
      <c r="B788" s="20" t="s">
        <v>69</v>
      </c>
      <c r="C788" s="20" t="s">
        <v>68</v>
      </c>
      <c r="D788" s="192" t="str">
        <f>'пр.4 вед.стр.'!E168</f>
        <v>7Т 0 06 95210 </v>
      </c>
      <c r="E788" s="226"/>
      <c r="F788" s="18">
        <f t="shared" si="59"/>
        <v>6</v>
      </c>
      <c r="G788" s="18">
        <f t="shared" si="59"/>
        <v>0</v>
      </c>
      <c r="H788" s="21">
        <f t="shared" si="57"/>
        <v>6</v>
      </c>
      <c r="I788" s="21">
        <f t="shared" si="58"/>
        <v>0</v>
      </c>
    </row>
    <row r="789" spans="1:9" ht="12.75">
      <c r="A789" s="29" t="str">
        <f>'пр.4 вед.стр.'!A169</f>
        <v>Социальное обеспечение и иные выплаты населению</v>
      </c>
      <c r="B789" s="20" t="s">
        <v>69</v>
      </c>
      <c r="C789" s="20" t="s">
        <v>68</v>
      </c>
      <c r="D789" s="192" t="str">
        <f>'пр.4 вед.стр.'!E169</f>
        <v>7Т 0 06 95210 </v>
      </c>
      <c r="E789" s="174" t="s">
        <v>102</v>
      </c>
      <c r="F789" s="18">
        <f t="shared" si="59"/>
        <v>6</v>
      </c>
      <c r="G789" s="18">
        <f t="shared" si="59"/>
        <v>0</v>
      </c>
      <c r="H789" s="21">
        <f t="shared" si="57"/>
        <v>6</v>
      </c>
      <c r="I789" s="21">
        <f t="shared" si="58"/>
        <v>0</v>
      </c>
    </row>
    <row r="790" spans="1:9" ht="12.75">
      <c r="A790" s="29" t="str">
        <f>'пр.4 вед.стр.'!A170</f>
        <v>Иные выплаты населению</v>
      </c>
      <c r="B790" s="20" t="s">
        <v>69</v>
      </c>
      <c r="C790" s="20" t="s">
        <v>68</v>
      </c>
      <c r="D790" s="192" t="str">
        <f>'пр.4 вед.стр.'!E170</f>
        <v>7Т 0 06 95210 </v>
      </c>
      <c r="E790" s="174" t="s">
        <v>106</v>
      </c>
      <c r="F790" s="18">
        <f>'пр.4 вед.стр.'!G170</f>
        <v>6</v>
      </c>
      <c r="G790" s="18">
        <f>'пр.4 вед.стр.'!H170</f>
        <v>0</v>
      </c>
      <c r="H790" s="21">
        <f t="shared" si="57"/>
        <v>6</v>
      </c>
      <c r="I790" s="21">
        <f t="shared" si="58"/>
        <v>0</v>
      </c>
    </row>
    <row r="791" spans="1:9" s="310" customFormat="1" ht="26.25">
      <c r="A791" s="29" t="str">
        <f>'пр.4 вед.стр.'!A171</f>
        <v>Основное мероприятие:"Реализация мероприятий по оказанию адресной помощи гражданам, попавшим в сложную жизненную ситуацию"</v>
      </c>
      <c r="B791" s="65" t="s">
        <v>69</v>
      </c>
      <c r="C791" s="65" t="s">
        <v>68</v>
      </c>
      <c r="D791" s="199" t="str">
        <f>'пр.4 вед.стр.'!E171</f>
        <v>7Т 0 08 00000 </v>
      </c>
      <c r="E791" s="185"/>
      <c r="F791" s="291">
        <f aca="true" t="shared" si="60" ref="F791:G793">F792</f>
        <v>182</v>
      </c>
      <c r="G791" s="291">
        <f t="shared" si="60"/>
        <v>0</v>
      </c>
      <c r="H791" s="21">
        <f t="shared" si="57"/>
        <v>182</v>
      </c>
      <c r="I791" s="21">
        <f t="shared" si="58"/>
        <v>0</v>
      </c>
    </row>
    <row r="792" spans="1:9" ht="12.75">
      <c r="A792" s="29" t="str">
        <f>'пр.4 вед.стр.'!A173</f>
        <v>Социальное обеспечение и иные выплаты населению</v>
      </c>
      <c r="B792" s="20" t="s">
        <v>69</v>
      </c>
      <c r="C792" s="20" t="s">
        <v>68</v>
      </c>
      <c r="D792" s="192" t="str">
        <f>'пр.4 вед.стр.'!E172</f>
        <v>7Т 0 08 95220</v>
      </c>
      <c r="E792" s="174"/>
      <c r="F792" s="18">
        <f t="shared" si="60"/>
        <v>182</v>
      </c>
      <c r="G792" s="18">
        <f t="shared" si="60"/>
        <v>0</v>
      </c>
      <c r="H792" s="21">
        <f t="shared" si="57"/>
        <v>182</v>
      </c>
      <c r="I792" s="21">
        <f t="shared" si="58"/>
        <v>0</v>
      </c>
    </row>
    <row r="793" spans="1:9" ht="12.75">
      <c r="A793" s="16" t="s">
        <v>101</v>
      </c>
      <c r="B793" s="20" t="s">
        <v>69</v>
      </c>
      <c r="C793" s="20" t="s">
        <v>68</v>
      </c>
      <c r="D793" s="192" t="str">
        <f>'пр.4 вед.стр.'!E173</f>
        <v>7Т 0 08 95220</v>
      </c>
      <c r="E793" s="174" t="s">
        <v>102</v>
      </c>
      <c r="F793" s="18">
        <f t="shared" si="60"/>
        <v>182</v>
      </c>
      <c r="G793" s="18">
        <f t="shared" si="60"/>
        <v>0</v>
      </c>
      <c r="H793" s="21">
        <f t="shared" si="57"/>
        <v>182</v>
      </c>
      <c r="I793" s="21">
        <f t="shared" si="58"/>
        <v>0</v>
      </c>
    </row>
    <row r="794" spans="1:9" ht="12.75">
      <c r="A794" s="29" t="str">
        <f>'пр.4 вед.стр.'!A174</f>
        <v>Иные выплаты населению</v>
      </c>
      <c r="B794" s="20" t="s">
        <v>69</v>
      </c>
      <c r="C794" s="20" t="s">
        <v>68</v>
      </c>
      <c r="D794" s="192" t="str">
        <f>'пр.4 вед.стр.'!E174</f>
        <v>7Т 0 08 95220</v>
      </c>
      <c r="E794" s="174" t="s">
        <v>106</v>
      </c>
      <c r="F794" s="18">
        <f>'пр.4 вед.стр.'!G174</f>
        <v>182</v>
      </c>
      <c r="G794" s="18">
        <f>'пр.4 вед.стр.'!H174</f>
        <v>0</v>
      </c>
      <c r="H794" s="21">
        <f t="shared" si="57"/>
        <v>182</v>
      </c>
      <c r="I794" s="21">
        <f t="shared" si="58"/>
        <v>0</v>
      </c>
    </row>
    <row r="795" spans="1:9" s="350" customFormat="1" ht="26.25">
      <c r="A795" s="154" t="str">
        <f>'пр.4 вед.стр.'!A805</f>
        <v>Муниципальная программа "Обеспечение жильем молодых семей  в Сусуманском городском округе  на 2018- 2020 годы"</v>
      </c>
      <c r="B795" s="155" t="s">
        <v>69</v>
      </c>
      <c r="C795" s="155" t="s">
        <v>68</v>
      </c>
      <c r="D795" s="190" t="str">
        <f>'пр.4 вед.стр.'!E805</f>
        <v>7Ж 0 00 00000 </v>
      </c>
      <c r="E795" s="173"/>
      <c r="F795" s="157">
        <f aca="true" t="shared" si="61" ref="F795:G798">F796</f>
        <v>202</v>
      </c>
      <c r="G795" s="157">
        <f t="shared" si="61"/>
        <v>0</v>
      </c>
      <c r="H795" s="157">
        <f t="shared" si="57"/>
        <v>202</v>
      </c>
      <c r="I795" s="157">
        <f t="shared" si="58"/>
        <v>0</v>
      </c>
    </row>
    <row r="796" spans="1:9" s="30" customFormat="1" ht="39">
      <c r="A796" s="28" t="str">
        <f>'пр.4 вед.стр.'!A806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796" s="20" t="s">
        <v>69</v>
      </c>
      <c r="C796" s="20" t="s">
        <v>68</v>
      </c>
      <c r="D796" s="192" t="str">
        <f>'пр.4 вед.стр.'!E806</f>
        <v>7Ж 0 01 00000 </v>
      </c>
      <c r="E796" s="174"/>
      <c r="F796" s="21">
        <f t="shared" si="61"/>
        <v>202</v>
      </c>
      <c r="G796" s="21">
        <f t="shared" si="61"/>
        <v>0</v>
      </c>
      <c r="H796" s="21">
        <f t="shared" si="57"/>
        <v>202</v>
      </c>
      <c r="I796" s="21">
        <f t="shared" si="58"/>
        <v>0</v>
      </c>
    </row>
    <row r="797" spans="1:9" ht="12.75">
      <c r="A797" s="28" t="str">
        <f>'пр.4 вед.стр.'!A807</f>
        <v>Социальная выплата на приобретение (строительство) жилья молодым семьям </v>
      </c>
      <c r="B797" s="20" t="s">
        <v>69</v>
      </c>
      <c r="C797" s="20" t="s">
        <v>68</v>
      </c>
      <c r="D797" s="192" t="str">
        <f>'пр.4 вед.стр.'!E807</f>
        <v>7Ж 0 01 94970 </v>
      </c>
      <c r="E797" s="174"/>
      <c r="F797" s="21">
        <f t="shared" si="61"/>
        <v>202</v>
      </c>
      <c r="G797" s="21">
        <f t="shared" si="61"/>
        <v>0</v>
      </c>
      <c r="H797" s="21">
        <f t="shared" si="57"/>
        <v>202</v>
      </c>
      <c r="I797" s="21">
        <f t="shared" si="58"/>
        <v>0</v>
      </c>
    </row>
    <row r="798" spans="1:9" s="30" customFormat="1" ht="12.75">
      <c r="A798" s="28" t="str">
        <f>'пр.4 вед.стр.'!A808</f>
        <v>Социальное обеспечение и иные выплаты населению</v>
      </c>
      <c r="B798" s="20" t="s">
        <v>69</v>
      </c>
      <c r="C798" s="20" t="s">
        <v>68</v>
      </c>
      <c r="D798" s="192" t="str">
        <f>'пр.4 вед.стр.'!E808</f>
        <v>7Ж 0 01 94970 </v>
      </c>
      <c r="E798" s="174" t="s">
        <v>102</v>
      </c>
      <c r="F798" s="21">
        <f t="shared" si="61"/>
        <v>202</v>
      </c>
      <c r="G798" s="21">
        <f t="shared" si="61"/>
        <v>0</v>
      </c>
      <c r="H798" s="21">
        <f t="shared" si="57"/>
        <v>202</v>
      </c>
      <c r="I798" s="21">
        <f t="shared" si="58"/>
        <v>0</v>
      </c>
    </row>
    <row r="799" spans="1:9" s="30" customFormat="1" ht="12.75">
      <c r="A799" s="28" t="str">
        <f>'пр.4 вед.стр.'!A809</f>
        <v>Социальные выплаты гражданам, кроме публичных нормативных социальных выплат</v>
      </c>
      <c r="B799" s="20" t="s">
        <v>69</v>
      </c>
      <c r="C799" s="20" t="s">
        <v>68</v>
      </c>
      <c r="D799" s="192" t="str">
        <f>'пр.4 вед.стр.'!E809</f>
        <v>7Ж 0 01 94970 </v>
      </c>
      <c r="E799" s="174" t="s">
        <v>115</v>
      </c>
      <c r="F799" s="21">
        <f>'пр.4 вед.стр.'!G809</f>
        <v>202</v>
      </c>
      <c r="G799" s="21">
        <f>'пр.4 вед.стр.'!H809</f>
        <v>0</v>
      </c>
      <c r="H799" s="21">
        <f t="shared" si="57"/>
        <v>202</v>
      </c>
      <c r="I799" s="21">
        <f t="shared" si="58"/>
        <v>0</v>
      </c>
    </row>
    <row r="800" spans="1:9" ht="12.75">
      <c r="A800" s="15" t="s">
        <v>129</v>
      </c>
      <c r="B800" s="33" t="s">
        <v>69</v>
      </c>
      <c r="C800" s="33" t="s">
        <v>74</v>
      </c>
      <c r="D800" s="178"/>
      <c r="E800" s="178"/>
      <c r="F800" s="17">
        <f>F801+F814</f>
        <v>3406.8999999999996</v>
      </c>
      <c r="G800" s="17">
        <f>G801+G814</f>
        <v>173.2</v>
      </c>
      <c r="H800" s="21">
        <f t="shared" si="57"/>
        <v>3233.7</v>
      </c>
      <c r="I800" s="21">
        <f t="shared" si="58"/>
        <v>5.083800522469107</v>
      </c>
    </row>
    <row r="801" spans="1:9" ht="12.75">
      <c r="A801" s="16" t="s">
        <v>487</v>
      </c>
      <c r="B801" s="20" t="s">
        <v>69</v>
      </c>
      <c r="C801" s="20" t="s">
        <v>74</v>
      </c>
      <c r="D801" s="192" t="s">
        <v>488</v>
      </c>
      <c r="E801" s="178"/>
      <c r="F801" s="18">
        <f>F802+F809</f>
        <v>2633.8999999999996</v>
      </c>
      <c r="G801" s="18">
        <f>G802+G809</f>
        <v>173.2</v>
      </c>
      <c r="H801" s="21">
        <f t="shared" si="57"/>
        <v>2460.7</v>
      </c>
      <c r="I801" s="21">
        <f t="shared" si="58"/>
        <v>6.575800144272752</v>
      </c>
    </row>
    <row r="802" spans="1:9" s="347" customFormat="1" ht="26.25">
      <c r="A802" s="154" t="str">
        <f>'пр.4 вед.стр.'!A177</f>
        <v>Муниципальная  программа  "Развитие образования в Сусуманском городском округе  на 2018- 2020 годы"</v>
      </c>
      <c r="B802" s="155" t="s">
        <v>69</v>
      </c>
      <c r="C802" s="155" t="s">
        <v>74</v>
      </c>
      <c r="D802" s="173" t="str">
        <f>'пр.4 вед.стр.'!E177</f>
        <v>7Р 0 00 00000 </v>
      </c>
      <c r="E802" s="173"/>
      <c r="F802" s="157">
        <f>F803</f>
        <v>2603.8999999999996</v>
      </c>
      <c r="G802" s="157">
        <f>G803</f>
        <v>173.2</v>
      </c>
      <c r="H802" s="157">
        <f t="shared" si="57"/>
        <v>2430.7</v>
      </c>
      <c r="I802" s="157">
        <f t="shared" si="58"/>
        <v>6.651561119858675</v>
      </c>
    </row>
    <row r="803" spans="1:9" s="76" customFormat="1" ht="26.25">
      <c r="A803" s="149" t="str">
        <f>'пр.4 вед.стр.'!A178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803" s="150" t="s">
        <v>69</v>
      </c>
      <c r="C803" s="150" t="s">
        <v>74</v>
      </c>
      <c r="D803" s="179" t="str">
        <f>'пр.4 вед.стр.'!E178</f>
        <v>7Р 0 04 00000</v>
      </c>
      <c r="E803" s="179"/>
      <c r="F803" s="151">
        <f>F804</f>
        <v>2603.8999999999996</v>
      </c>
      <c r="G803" s="151">
        <f>G804</f>
        <v>173.2</v>
      </c>
      <c r="H803" s="21">
        <f t="shared" si="57"/>
        <v>2430.7</v>
      </c>
      <c r="I803" s="21">
        <f t="shared" si="58"/>
        <v>6.651561119858675</v>
      </c>
    </row>
    <row r="804" spans="1:9" s="76" customFormat="1" ht="26.25">
      <c r="A804" s="149" t="str">
        <f>'пр.4 вед.стр.'!A179</f>
        <v>Осуществление государственных полномочий по организации и осуществлению деятельности по опеке и попечительству </v>
      </c>
      <c r="B804" s="150" t="s">
        <v>69</v>
      </c>
      <c r="C804" s="150" t="s">
        <v>74</v>
      </c>
      <c r="D804" s="179" t="str">
        <f>'пр.4 вед.стр.'!E179</f>
        <v>7Р 0 04 74090</v>
      </c>
      <c r="E804" s="179"/>
      <c r="F804" s="151">
        <f>F805+F807</f>
        <v>2603.8999999999996</v>
      </c>
      <c r="G804" s="151">
        <f>G805+G807</f>
        <v>173.2</v>
      </c>
      <c r="H804" s="21">
        <f t="shared" si="57"/>
        <v>2430.7</v>
      </c>
      <c r="I804" s="21">
        <f t="shared" si="58"/>
        <v>6.651561119858675</v>
      </c>
    </row>
    <row r="805" spans="1:9" ht="39">
      <c r="A805" s="149" t="str">
        <f>'пр.4 вед.стр.'!A180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5" s="150" t="s">
        <v>69</v>
      </c>
      <c r="C805" s="150" t="s">
        <v>74</v>
      </c>
      <c r="D805" s="179" t="str">
        <f>'пр.4 вед.стр.'!E180</f>
        <v>7Р 0 04 74090</v>
      </c>
      <c r="E805" s="179" t="s">
        <v>93</v>
      </c>
      <c r="F805" s="151">
        <f>F806</f>
        <v>2420.2</v>
      </c>
      <c r="G805" s="151">
        <f>G806</f>
        <v>165.39999999999998</v>
      </c>
      <c r="H805" s="21">
        <f t="shared" si="57"/>
        <v>2254.7999999999997</v>
      </c>
      <c r="I805" s="21">
        <f t="shared" si="58"/>
        <v>6.834145938352202</v>
      </c>
    </row>
    <row r="806" spans="1:9" ht="12.75">
      <c r="A806" s="149" t="str">
        <f>'пр.4 вед.стр.'!A181</f>
        <v>Расходы на выплаты персоналу государственных (муниципальных) органов</v>
      </c>
      <c r="B806" s="150" t="s">
        <v>69</v>
      </c>
      <c r="C806" s="150" t="s">
        <v>74</v>
      </c>
      <c r="D806" s="179" t="str">
        <f>'пр.4 вед.стр.'!E181</f>
        <v>7Р 0 04 74090</v>
      </c>
      <c r="E806" s="179" t="s">
        <v>90</v>
      </c>
      <c r="F806" s="151">
        <f>'пр.4 вед.стр.'!G181</f>
        <v>2420.2</v>
      </c>
      <c r="G806" s="151">
        <f>'пр.4 вед.стр.'!H181</f>
        <v>165.39999999999998</v>
      </c>
      <c r="H806" s="21">
        <f t="shared" si="57"/>
        <v>2254.7999999999997</v>
      </c>
      <c r="I806" s="21">
        <f t="shared" si="58"/>
        <v>6.834145938352202</v>
      </c>
    </row>
    <row r="807" spans="1:9" ht="12.75">
      <c r="A807" s="149" t="str">
        <f>'пр.4 вед.стр.'!A182</f>
        <v>Закупка товаров, работ и услуг для обеспечения государственных (муниципальных) нужд</v>
      </c>
      <c r="B807" s="150" t="s">
        <v>69</v>
      </c>
      <c r="C807" s="150" t="s">
        <v>74</v>
      </c>
      <c r="D807" s="179" t="str">
        <f>'пр.4 вед.стр.'!E182</f>
        <v>7Р 0 04 74090</v>
      </c>
      <c r="E807" s="179" t="s">
        <v>94</v>
      </c>
      <c r="F807" s="151">
        <f>F808</f>
        <v>183.7</v>
      </c>
      <c r="G807" s="151">
        <f>G808</f>
        <v>7.8</v>
      </c>
      <c r="H807" s="21">
        <f t="shared" si="57"/>
        <v>175.89999999999998</v>
      </c>
      <c r="I807" s="21">
        <f t="shared" si="58"/>
        <v>4.246053347849755</v>
      </c>
    </row>
    <row r="808" spans="1:9" ht="12.75">
      <c r="A808" s="16" t="s">
        <v>632</v>
      </c>
      <c r="B808" s="150" t="s">
        <v>69</v>
      </c>
      <c r="C808" s="150" t="s">
        <v>74</v>
      </c>
      <c r="D808" s="179" t="str">
        <f>'пр.4 вед.стр.'!E183</f>
        <v>7Р 0 04 74090</v>
      </c>
      <c r="E808" s="179" t="s">
        <v>91</v>
      </c>
      <c r="F808" s="151">
        <f>'пр.4 вед.стр.'!G183</f>
        <v>183.7</v>
      </c>
      <c r="G808" s="151">
        <f>'пр.4 вед.стр.'!H183</f>
        <v>7.8</v>
      </c>
      <c r="H808" s="21">
        <f t="shared" si="57"/>
        <v>175.89999999999998</v>
      </c>
      <c r="I808" s="21">
        <f t="shared" si="58"/>
        <v>4.246053347849755</v>
      </c>
    </row>
    <row r="809" spans="1:9" s="347" customFormat="1" ht="39">
      <c r="A809" s="158" t="str">
        <f>'пр.4 вед.стр.'!A184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809" s="155" t="s">
        <v>69</v>
      </c>
      <c r="C809" s="155" t="s">
        <v>74</v>
      </c>
      <c r="D809" s="173" t="str">
        <f>'пр.4 вед.стр.'!E184</f>
        <v>7L 0 00 00000</v>
      </c>
      <c r="E809" s="173"/>
      <c r="F809" s="157">
        <f aca="true" t="shared" si="62" ref="F809:G812">F810</f>
        <v>30</v>
      </c>
      <c r="G809" s="157">
        <f t="shared" si="62"/>
        <v>0</v>
      </c>
      <c r="H809" s="157">
        <f t="shared" si="57"/>
        <v>30</v>
      </c>
      <c r="I809" s="157">
        <f t="shared" si="58"/>
        <v>0</v>
      </c>
    </row>
    <row r="810" spans="1:9" ht="26.25">
      <c r="A810" s="28" t="str">
        <f>'пр.4 вед.стр.'!A185</f>
        <v>Основное мероприятие "Оказание финансовой поддержки деятельности социально ориентированных некоммерческих организаций"</v>
      </c>
      <c r="B810" s="20" t="s">
        <v>69</v>
      </c>
      <c r="C810" s="20" t="s">
        <v>74</v>
      </c>
      <c r="D810" s="174" t="str">
        <f>'пр.4 вед.стр.'!E185</f>
        <v>7L 0 01 00000</v>
      </c>
      <c r="E810" s="174"/>
      <c r="F810" s="21">
        <f t="shared" si="62"/>
        <v>30</v>
      </c>
      <c r="G810" s="21">
        <f t="shared" si="62"/>
        <v>0</v>
      </c>
      <c r="H810" s="21">
        <f t="shared" si="57"/>
        <v>30</v>
      </c>
      <c r="I810" s="21">
        <f t="shared" si="58"/>
        <v>0</v>
      </c>
    </row>
    <row r="811" spans="1:9" ht="12.75">
      <c r="A811" s="28" t="str">
        <f>'пр.4 вед.стр.'!A186</f>
        <v>Поддержка деятельности социально ориентированных некоммерческих организаций</v>
      </c>
      <c r="B811" s="20" t="s">
        <v>69</v>
      </c>
      <c r="C811" s="20" t="s">
        <v>74</v>
      </c>
      <c r="D811" s="174" t="str">
        <f>'пр.4 вед.стр.'!E186</f>
        <v>7L 0 01 91700</v>
      </c>
      <c r="E811" s="174"/>
      <c r="F811" s="21">
        <f t="shared" si="62"/>
        <v>30</v>
      </c>
      <c r="G811" s="21">
        <f t="shared" si="62"/>
        <v>0</v>
      </c>
      <c r="H811" s="21">
        <f t="shared" si="57"/>
        <v>30</v>
      </c>
      <c r="I811" s="21">
        <f t="shared" si="58"/>
        <v>0</v>
      </c>
    </row>
    <row r="812" spans="1:9" s="30" customFormat="1" ht="26.25">
      <c r="A812" s="28" t="str">
        <f>'пр.4 вед.стр.'!A187</f>
        <v>Предоставление субсидий бюджетным, автономным учреждениям и иным некоммерческим организациям</v>
      </c>
      <c r="B812" s="20" t="s">
        <v>69</v>
      </c>
      <c r="C812" s="20" t="s">
        <v>74</v>
      </c>
      <c r="D812" s="174" t="str">
        <f>'пр.4 вед.стр.'!E187</f>
        <v>7L 0 01 91700</v>
      </c>
      <c r="E812" s="174" t="str">
        <f>'пр.4 вед.стр.'!F187</f>
        <v>600</v>
      </c>
      <c r="F812" s="21">
        <f t="shared" si="62"/>
        <v>30</v>
      </c>
      <c r="G812" s="21">
        <f t="shared" si="62"/>
        <v>0</v>
      </c>
      <c r="H812" s="21">
        <f t="shared" si="57"/>
        <v>30</v>
      </c>
      <c r="I812" s="21">
        <f t="shared" si="58"/>
        <v>0</v>
      </c>
    </row>
    <row r="813" spans="1:9" s="30" customFormat="1" ht="26.25">
      <c r="A813" s="28" t="str">
        <f>'пр.4 вед.стр.'!A188</f>
        <v>Субсидии некоммерческим организациям (за исключением государственных (муниципальных) учреждений)</v>
      </c>
      <c r="B813" s="20" t="s">
        <v>69</v>
      </c>
      <c r="C813" s="20" t="s">
        <v>74</v>
      </c>
      <c r="D813" s="174" t="str">
        <f>'пр.4 вед.стр.'!E188</f>
        <v>7L 0 01 91700</v>
      </c>
      <c r="E813" s="265">
        <f>'пр.4 вед.стр.'!F188</f>
        <v>630</v>
      </c>
      <c r="F813" s="21">
        <f>'пр.4 вед.стр.'!G187</f>
        <v>30</v>
      </c>
      <c r="G813" s="21">
        <f>'пр.4 вед.стр.'!H187</f>
        <v>0</v>
      </c>
      <c r="H813" s="21">
        <f t="shared" si="57"/>
        <v>30</v>
      </c>
      <c r="I813" s="21">
        <f t="shared" si="58"/>
        <v>0</v>
      </c>
    </row>
    <row r="814" spans="1:9" s="76" customFormat="1" ht="39">
      <c r="A814" s="204" t="str">
        <f>'пр.4 вед.стр.'!A189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814" s="150" t="s">
        <v>69</v>
      </c>
      <c r="C814" s="150" t="s">
        <v>74</v>
      </c>
      <c r="D814" s="179" t="s">
        <v>472</v>
      </c>
      <c r="E814" s="179"/>
      <c r="F814" s="161">
        <f>F815</f>
        <v>773</v>
      </c>
      <c r="G814" s="161">
        <f>G815</f>
        <v>0</v>
      </c>
      <c r="H814" s="21">
        <f t="shared" si="57"/>
        <v>773</v>
      </c>
      <c r="I814" s="21">
        <f t="shared" si="58"/>
        <v>0</v>
      </c>
    </row>
    <row r="815" spans="1:9" s="76" customFormat="1" ht="26.25">
      <c r="A815" s="149" t="s">
        <v>496</v>
      </c>
      <c r="B815" s="150" t="s">
        <v>69</v>
      </c>
      <c r="C815" s="150" t="s">
        <v>74</v>
      </c>
      <c r="D815" s="179" t="str">
        <f>'пр.4 вед.стр.'!E190</f>
        <v>Р1 6 00 00000</v>
      </c>
      <c r="E815" s="179"/>
      <c r="F815" s="161">
        <f>F816</f>
        <v>773</v>
      </c>
      <c r="G815" s="161">
        <f>G816</f>
        <v>0</v>
      </c>
      <c r="H815" s="21">
        <f t="shared" si="57"/>
        <v>773</v>
      </c>
      <c r="I815" s="21">
        <f t="shared" si="58"/>
        <v>0</v>
      </c>
    </row>
    <row r="816" spans="1:9" s="76" customFormat="1" ht="26.25">
      <c r="A816" s="149" t="str">
        <f>'пр.4 вед.стр.'!A191</f>
        <v>Осуществление государственных полномочий по организации и осуществлению деятельности по опеке и попечительству</v>
      </c>
      <c r="B816" s="150" t="s">
        <v>69</v>
      </c>
      <c r="C816" s="150" t="s">
        <v>74</v>
      </c>
      <c r="D816" s="179" t="str">
        <f>'пр.4 вед.стр.'!E191</f>
        <v>Р1 6 00  74090</v>
      </c>
      <c r="E816" s="179"/>
      <c r="F816" s="161">
        <f>F817+F819</f>
        <v>773</v>
      </c>
      <c r="G816" s="161">
        <f>G817+G819</f>
        <v>0</v>
      </c>
      <c r="H816" s="21">
        <f t="shared" si="57"/>
        <v>773</v>
      </c>
      <c r="I816" s="21">
        <f t="shared" si="58"/>
        <v>0</v>
      </c>
    </row>
    <row r="817" spans="1:9" s="30" customFormat="1" ht="39">
      <c r="A817" s="149" t="s">
        <v>92</v>
      </c>
      <c r="B817" s="150" t="s">
        <v>69</v>
      </c>
      <c r="C817" s="150" t="s">
        <v>74</v>
      </c>
      <c r="D817" s="179" t="str">
        <f>'пр.4 вед.стр.'!E192</f>
        <v>Р1 6 00  74090</v>
      </c>
      <c r="E817" s="179" t="s">
        <v>93</v>
      </c>
      <c r="F817" s="151">
        <f>F818</f>
        <v>564.3</v>
      </c>
      <c r="G817" s="151">
        <f>G818</f>
        <v>0</v>
      </c>
      <c r="H817" s="21">
        <f t="shared" si="57"/>
        <v>564.3</v>
      </c>
      <c r="I817" s="21">
        <f t="shared" si="58"/>
        <v>0</v>
      </c>
    </row>
    <row r="818" spans="1:9" s="30" customFormat="1" ht="12.75">
      <c r="A818" s="149" t="s">
        <v>89</v>
      </c>
      <c r="B818" s="150" t="s">
        <v>69</v>
      </c>
      <c r="C818" s="150" t="s">
        <v>74</v>
      </c>
      <c r="D818" s="179" t="str">
        <f>'пр.4 вед.стр.'!E193</f>
        <v>Р1 6 00  74090</v>
      </c>
      <c r="E818" s="179" t="s">
        <v>90</v>
      </c>
      <c r="F818" s="151">
        <f>'пр.4 вед.стр.'!G193</f>
        <v>564.3</v>
      </c>
      <c r="G818" s="151">
        <f>'пр.4 вед.стр.'!H193</f>
        <v>0</v>
      </c>
      <c r="H818" s="21">
        <f t="shared" si="57"/>
        <v>564.3</v>
      </c>
      <c r="I818" s="21">
        <f t="shared" si="58"/>
        <v>0</v>
      </c>
    </row>
    <row r="819" spans="1:9" s="30" customFormat="1" ht="12.75">
      <c r="A819" s="149" t="s">
        <v>353</v>
      </c>
      <c r="B819" s="150" t="s">
        <v>69</v>
      </c>
      <c r="C819" s="150" t="s">
        <v>74</v>
      </c>
      <c r="D819" s="179" t="str">
        <f>'пр.4 вед.стр.'!E194</f>
        <v>Р1 6 00  74090</v>
      </c>
      <c r="E819" s="179" t="s">
        <v>94</v>
      </c>
      <c r="F819" s="151">
        <f>F820</f>
        <v>208.7</v>
      </c>
      <c r="G819" s="151">
        <f>G820</f>
        <v>0</v>
      </c>
      <c r="H819" s="21">
        <f t="shared" si="57"/>
        <v>208.7</v>
      </c>
      <c r="I819" s="21">
        <f t="shared" si="58"/>
        <v>0</v>
      </c>
    </row>
    <row r="820" spans="1:9" ht="12.75">
      <c r="A820" s="16" t="s">
        <v>632</v>
      </c>
      <c r="B820" s="150" t="s">
        <v>69</v>
      </c>
      <c r="C820" s="150" t="s">
        <v>74</v>
      </c>
      <c r="D820" s="179" t="str">
        <f>'пр.4 вед.стр.'!E195</f>
        <v>Р1 6 00  74090</v>
      </c>
      <c r="E820" s="179" t="s">
        <v>91</v>
      </c>
      <c r="F820" s="151">
        <f>'пр.4 вед.стр.'!G195</f>
        <v>208.7</v>
      </c>
      <c r="G820" s="151">
        <f>'пр.4 вед.стр.'!H195</f>
        <v>0</v>
      </c>
      <c r="H820" s="21">
        <f t="shared" si="57"/>
        <v>208.7</v>
      </c>
      <c r="I820" s="21">
        <f t="shared" si="58"/>
        <v>0</v>
      </c>
    </row>
    <row r="821" spans="1:9" s="30" customFormat="1" ht="12.75">
      <c r="A821" s="15" t="s">
        <v>81</v>
      </c>
      <c r="B821" s="33" t="s">
        <v>72</v>
      </c>
      <c r="C821" s="33" t="s">
        <v>34</v>
      </c>
      <c r="D821" s="174"/>
      <c r="E821" s="174"/>
      <c r="F821" s="34">
        <f>F822</f>
        <v>28733.600000000002</v>
      </c>
      <c r="G821" s="34">
        <f>G822</f>
        <v>6839.8</v>
      </c>
      <c r="H821" s="21">
        <f t="shared" si="57"/>
        <v>21893.800000000003</v>
      </c>
      <c r="I821" s="21">
        <f t="shared" si="58"/>
        <v>23.804187432135198</v>
      </c>
    </row>
    <row r="822" spans="1:9" s="30" customFormat="1" ht="12.75">
      <c r="A822" s="15" t="s">
        <v>82</v>
      </c>
      <c r="B822" s="33" t="s">
        <v>72</v>
      </c>
      <c r="C822" s="33" t="s">
        <v>64</v>
      </c>
      <c r="D822" s="178"/>
      <c r="E822" s="178"/>
      <c r="F822" s="34">
        <f>F823+F854+F864</f>
        <v>28733.600000000002</v>
      </c>
      <c r="G822" s="34">
        <f>G823+G854+G864</f>
        <v>6839.8</v>
      </c>
      <c r="H822" s="21">
        <f t="shared" si="57"/>
        <v>21893.800000000003</v>
      </c>
      <c r="I822" s="21">
        <f t="shared" si="58"/>
        <v>23.804187432135198</v>
      </c>
    </row>
    <row r="823" spans="1:9" s="30" customFormat="1" ht="12.75">
      <c r="A823" s="48" t="s">
        <v>487</v>
      </c>
      <c r="B823" s="20" t="s">
        <v>72</v>
      </c>
      <c r="C823" s="20" t="s">
        <v>64</v>
      </c>
      <c r="D823" s="192" t="s">
        <v>488</v>
      </c>
      <c r="E823" s="174"/>
      <c r="F823" s="21">
        <f>F824+F843+F838</f>
        <v>1779.1</v>
      </c>
      <c r="G823" s="21">
        <f>G824+G843+G838</f>
        <v>507.5</v>
      </c>
      <c r="H823" s="21">
        <f t="shared" si="57"/>
        <v>1271.6</v>
      </c>
      <c r="I823" s="21">
        <f t="shared" si="58"/>
        <v>28.52565904108819</v>
      </c>
    </row>
    <row r="824" spans="1:9" s="350" customFormat="1" ht="26.25">
      <c r="A824" s="154" t="str">
        <f>'пр.4 вед.стр.'!A813</f>
        <v>Муниципальная программа  "Пожарная безопасность в Сусуманском городском округе на 2018- 2020 годы"</v>
      </c>
      <c r="B824" s="155" t="s">
        <v>72</v>
      </c>
      <c r="C824" s="155" t="s">
        <v>64</v>
      </c>
      <c r="D824" s="190" t="str">
        <f>'пр.4 вед.стр.'!E813</f>
        <v>7П 0 00 00000 </v>
      </c>
      <c r="E824" s="173"/>
      <c r="F824" s="157">
        <f>F825</f>
        <v>329.1</v>
      </c>
      <c r="G824" s="157">
        <f>G825</f>
        <v>15</v>
      </c>
      <c r="H824" s="157">
        <f t="shared" si="57"/>
        <v>314.1</v>
      </c>
      <c r="I824" s="157">
        <f t="shared" si="58"/>
        <v>4.557885141294439</v>
      </c>
    </row>
    <row r="825" spans="1:9" s="30" customFormat="1" ht="26.25">
      <c r="A825" s="28" t="str">
        <f>'пр.4 вед.стр.'!A814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25" s="20" t="s">
        <v>72</v>
      </c>
      <c r="C825" s="20" t="s">
        <v>64</v>
      </c>
      <c r="D825" s="192" t="str">
        <f>'пр.4 вед.стр.'!E814</f>
        <v>7П 0 01 00000 </v>
      </c>
      <c r="E825" s="174"/>
      <c r="F825" s="21">
        <f>F826+F829+F832+F835</f>
        <v>329.1</v>
      </c>
      <c r="G825" s="21">
        <f>G826+G829+G832+G835</f>
        <v>15</v>
      </c>
      <c r="H825" s="21">
        <f t="shared" si="57"/>
        <v>314.1</v>
      </c>
      <c r="I825" s="21">
        <f t="shared" si="58"/>
        <v>4.557885141294439</v>
      </c>
    </row>
    <row r="826" spans="1:9" s="30" customFormat="1" ht="26.25">
      <c r="A826" s="28" t="str">
        <f>'пр.4 вед.стр.'!A815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6" s="20" t="s">
        <v>72</v>
      </c>
      <c r="C826" s="20" t="s">
        <v>64</v>
      </c>
      <c r="D826" s="192" t="str">
        <f>'пр.4 вед.стр.'!E815</f>
        <v>7П 0 01 94100 </v>
      </c>
      <c r="E826" s="174"/>
      <c r="F826" s="21">
        <f>F827</f>
        <v>180</v>
      </c>
      <c r="G826" s="21">
        <f>G827</f>
        <v>15</v>
      </c>
      <c r="H826" s="21">
        <f t="shared" si="57"/>
        <v>165</v>
      </c>
      <c r="I826" s="21">
        <f t="shared" si="58"/>
        <v>8.333333333333332</v>
      </c>
    </row>
    <row r="827" spans="1:9" s="30" customFormat="1" ht="26.25">
      <c r="A827" s="28" t="str">
        <f>'пр.4 вед.стр.'!A816</f>
        <v>Предоставление субсидий бюджетным, автономным учреждениям и иным некоммерческим организациям</v>
      </c>
      <c r="B827" s="20" t="s">
        <v>72</v>
      </c>
      <c r="C827" s="20" t="s">
        <v>64</v>
      </c>
      <c r="D827" s="192" t="str">
        <f>'пр.4 вед.стр.'!E816</f>
        <v>7П 0 01 94100 </v>
      </c>
      <c r="E827" s="174" t="str">
        <f>'пр.4 вед.стр.'!F816</f>
        <v>600</v>
      </c>
      <c r="F827" s="21">
        <f>F828</f>
        <v>180</v>
      </c>
      <c r="G827" s="21">
        <f>G828</f>
        <v>15</v>
      </c>
      <c r="H827" s="21">
        <f t="shared" si="57"/>
        <v>165</v>
      </c>
      <c r="I827" s="21">
        <f t="shared" si="58"/>
        <v>8.333333333333332</v>
      </c>
    </row>
    <row r="828" spans="1:9" s="30" customFormat="1" ht="12.75">
      <c r="A828" s="28" t="str">
        <f>'пр.4 вед.стр.'!A817</f>
        <v>Субсидии бюджетным учреждениям</v>
      </c>
      <c r="B828" s="20" t="s">
        <v>72</v>
      </c>
      <c r="C828" s="20" t="s">
        <v>64</v>
      </c>
      <c r="D828" s="192" t="str">
        <f>'пр.4 вед.стр.'!E817</f>
        <v>7П 0 01 94100 </v>
      </c>
      <c r="E828" s="174" t="str">
        <f>'пр.4 вед.стр.'!F817</f>
        <v>610</v>
      </c>
      <c r="F828" s="21">
        <f>'пр.4 вед.стр.'!G817</f>
        <v>180</v>
      </c>
      <c r="G828" s="21">
        <f>'пр.4 вед.стр.'!H817</f>
        <v>15</v>
      </c>
      <c r="H828" s="21">
        <f t="shared" si="57"/>
        <v>165</v>
      </c>
      <c r="I828" s="21">
        <f t="shared" si="58"/>
        <v>8.333333333333332</v>
      </c>
    </row>
    <row r="829" spans="1:9" s="30" customFormat="1" ht="12.75">
      <c r="A829" s="28" t="str">
        <f>'пр.4 вед.стр.'!A818</f>
        <v>Приобретение и заправка огнетушителей, средств индивидуальной защиты</v>
      </c>
      <c r="B829" s="20" t="s">
        <v>72</v>
      </c>
      <c r="C829" s="20" t="s">
        <v>64</v>
      </c>
      <c r="D829" s="192" t="str">
        <f>'пр.4 вед.стр.'!E818</f>
        <v>7П 0 01 94300 </v>
      </c>
      <c r="E829" s="174"/>
      <c r="F829" s="21">
        <f>F830</f>
        <v>33.6</v>
      </c>
      <c r="G829" s="21">
        <f>G830</f>
        <v>0</v>
      </c>
      <c r="H829" s="21">
        <f t="shared" si="57"/>
        <v>33.6</v>
      </c>
      <c r="I829" s="21">
        <f t="shared" si="58"/>
        <v>0</v>
      </c>
    </row>
    <row r="830" spans="1:9" s="30" customFormat="1" ht="26.25">
      <c r="A830" s="28" t="str">
        <f>'пр.4 вед.стр.'!A819</f>
        <v>Предоставление субсидий бюджетным, автономным учреждениям и иным некоммерческим организациям</v>
      </c>
      <c r="B830" s="20" t="s">
        <v>72</v>
      </c>
      <c r="C830" s="20" t="s">
        <v>64</v>
      </c>
      <c r="D830" s="192" t="str">
        <f>'пр.4 вед.стр.'!E819</f>
        <v>7П 0 01 94300 </v>
      </c>
      <c r="E830" s="174" t="str">
        <f>'пр.4 вед.стр.'!F819</f>
        <v>600</v>
      </c>
      <c r="F830" s="21">
        <f>F831</f>
        <v>33.6</v>
      </c>
      <c r="G830" s="21">
        <f>G831</f>
        <v>0</v>
      </c>
      <c r="H830" s="21">
        <f t="shared" si="57"/>
        <v>33.6</v>
      </c>
      <c r="I830" s="21">
        <f t="shared" si="58"/>
        <v>0</v>
      </c>
    </row>
    <row r="831" spans="1:9" s="30" customFormat="1" ht="12.75">
      <c r="A831" s="28" t="str">
        <f>'пр.4 вед.стр.'!A820</f>
        <v>Субсидии бюджетным учреждениям</v>
      </c>
      <c r="B831" s="20" t="s">
        <v>72</v>
      </c>
      <c r="C831" s="20" t="s">
        <v>64</v>
      </c>
      <c r="D831" s="192" t="str">
        <f>'пр.4 вед.стр.'!E820</f>
        <v>7П 0 01 94300 </v>
      </c>
      <c r="E831" s="174" t="str">
        <f>'пр.4 вед.стр.'!F820</f>
        <v>610</v>
      </c>
      <c r="F831" s="21">
        <f>'пр.4 вед.стр.'!G820</f>
        <v>33.6</v>
      </c>
      <c r="G831" s="21">
        <f>'пр.4 вед.стр.'!H820</f>
        <v>0</v>
      </c>
      <c r="H831" s="21">
        <f t="shared" si="57"/>
        <v>33.6</v>
      </c>
      <c r="I831" s="21">
        <f t="shared" si="58"/>
        <v>0</v>
      </c>
    </row>
    <row r="832" spans="1:9" s="30" customFormat="1" ht="26.25">
      <c r="A832" s="28" t="str">
        <f>'пр.4 вед.стр.'!A821</f>
        <v>Проведение проверок исправности и ремонт систем противопожарного водоснабжения, приобретение и обслуживание гидрантов</v>
      </c>
      <c r="B832" s="20" t="s">
        <v>72</v>
      </c>
      <c r="C832" s="20" t="s">
        <v>64</v>
      </c>
      <c r="D832" s="192" t="str">
        <f>'пр.4 вед.стр.'!E821</f>
        <v>7П 0 01 94500 </v>
      </c>
      <c r="E832" s="174"/>
      <c r="F832" s="21">
        <f>F833</f>
        <v>94.5</v>
      </c>
      <c r="G832" s="21">
        <f>G833</f>
        <v>0</v>
      </c>
      <c r="H832" s="21">
        <f t="shared" si="57"/>
        <v>94.5</v>
      </c>
      <c r="I832" s="21">
        <f t="shared" si="58"/>
        <v>0</v>
      </c>
    </row>
    <row r="833" spans="1:9" s="30" customFormat="1" ht="26.25">
      <c r="A833" s="28" t="str">
        <f>'пр.4 вед.стр.'!A822</f>
        <v>Предоставление субсидий бюджетным, автономным учреждениям и иным некоммерческим организациям</v>
      </c>
      <c r="B833" s="20" t="s">
        <v>72</v>
      </c>
      <c r="C833" s="20" t="s">
        <v>64</v>
      </c>
      <c r="D833" s="192" t="str">
        <f>'пр.4 вед.стр.'!E822</f>
        <v>7П 0 01 94500 </v>
      </c>
      <c r="E833" s="174" t="str">
        <f>'пр.4 вед.стр.'!F822</f>
        <v>600</v>
      </c>
      <c r="F833" s="21">
        <f>F834</f>
        <v>94.5</v>
      </c>
      <c r="G833" s="21">
        <f>G834</f>
        <v>0</v>
      </c>
      <c r="H833" s="21">
        <f t="shared" si="57"/>
        <v>94.5</v>
      </c>
      <c r="I833" s="21">
        <f t="shared" si="58"/>
        <v>0</v>
      </c>
    </row>
    <row r="834" spans="1:9" s="30" customFormat="1" ht="12.75">
      <c r="A834" s="28" t="str">
        <f>'пр.4 вед.стр.'!A823</f>
        <v>Субсидии бюджетным учреждениям</v>
      </c>
      <c r="B834" s="20" t="s">
        <v>72</v>
      </c>
      <c r="C834" s="20" t="s">
        <v>64</v>
      </c>
      <c r="D834" s="192" t="str">
        <f>'пр.4 вед.стр.'!E823</f>
        <v>7П 0 01 94500 </v>
      </c>
      <c r="E834" s="174" t="str">
        <f>'пр.4 вед.стр.'!F823</f>
        <v>610</v>
      </c>
      <c r="F834" s="21">
        <f>'пр.4 вед.стр.'!G823</f>
        <v>94.5</v>
      </c>
      <c r="G834" s="21">
        <f>'пр.4 вед.стр.'!H823</f>
        <v>0</v>
      </c>
      <c r="H834" s="21">
        <f t="shared" si="57"/>
        <v>94.5</v>
      </c>
      <c r="I834" s="21">
        <f t="shared" si="58"/>
        <v>0</v>
      </c>
    </row>
    <row r="835" spans="1:9" s="30" customFormat="1" ht="12.75">
      <c r="A835" s="28" t="str">
        <f>'пр.4 вед.стр.'!A824</f>
        <v>Изготовление планов эвакуации</v>
      </c>
      <c r="B835" s="20" t="s">
        <v>72</v>
      </c>
      <c r="C835" s="20" t="s">
        <v>64</v>
      </c>
      <c r="D835" s="192" t="str">
        <f>'пр.4 вед.стр.'!E824</f>
        <v>7П 0 01 94700 </v>
      </c>
      <c r="E835" s="174"/>
      <c r="F835" s="21">
        <f>F836</f>
        <v>21</v>
      </c>
      <c r="G835" s="21">
        <f>G836</f>
        <v>0</v>
      </c>
      <c r="H835" s="21">
        <f t="shared" si="57"/>
        <v>21</v>
      </c>
      <c r="I835" s="21">
        <f t="shared" si="58"/>
        <v>0</v>
      </c>
    </row>
    <row r="836" spans="1:9" s="30" customFormat="1" ht="26.25">
      <c r="A836" s="28" t="str">
        <f>'пр.4 вед.стр.'!A825</f>
        <v>Предоставление субсидий бюджетным, автономным учреждениям и иным некоммерческим организациям</v>
      </c>
      <c r="B836" s="20" t="s">
        <v>72</v>
      </c>
      <c r="C836" s="20" t="s">
        <v>64</v>
      </c>
      <c r="D836" s="192" t="str">
        <f>'пр.4 вед.стр.'!E825</f>
        <v>7П 0 01 94700 </v>
      </c>
      <c r="E836" s="174" t="str">
        <f>'пр.4 вед.стр.'!F825</f>
        <v>600</v>
      </c>
      <c r="F836" s="21">
        <f>F837</f>
        <v>21</v>
      </c>
      <c r="G836" s="21">
        <f>G837</f>
        <v>0</v>
      </c>
      <c r="H836" s="21">
        <f t="shared" si="57"/>
        <v>21</v>
      </c>
      <c r="I836" s="21">
        <f t="shared" si="58"/>
        <v>0</v>
      </c>
    </row>
    <row r="837" spans="1:9" s="30" customFormat="1" ht="12.75">
      <c r="A837" s="28" t="str">
        <f>'пр.4 вед.стр.'!A826</f>
        <v>Субсидии бюджетным учреждениям</v>
      </c>
      <c r="B837" s="20" t="s">
        <v>72</v>
      </c>
      <c r="C837" s="20" t="s">
        <v>64</v>
      </c>
      <c r="D837" s="192" t="str">
        <f>'пр.4 вед.стр.'!E826</f>
        <v>7П 0 01 94700 </v>
      </c>
      <c r="E837" s="174" t="str">
        <f>'пр.4 вед.стр.'!F826</f>
        <v>610</v>
      </c>
      <c r="F837" s="21">
        <f>'пр.4 вед.стр.'!G826</f>
        <v>21</v>
      </c>
      <c r="G837" s="21">
        <f>'пр.4 вед.стр.'!H826</f>
        <v>0</v>
      </c>
      <c r="H837" s="21">
        <f t="shared" si="57"/>
        <v>21</v>
      </c>
      <c r="I837" s="21">
        <f t="shared" si="58"/>
        <v>0</v>
      </c>
    </row>
    <row r="838" spans="1:9" s="350" customFormat="1" ht="26.25">
      <c r="A838" s="260" t="str">
        <f>'пр.4 вед.стр.'!A827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38" s="155" t="s">
        <v>72</v>
      </c>
      <c r="C838" s="155" t="s">
        <v>64</v>
      </c>
      <c r="D838" s="190" t="str">
        <f>'пр.4 вед.стр.'!E827</f>
        <v>7Т 0 00 00000 </v>
      </c>
      <c r="E838" s="173"/>
      <c r="F838" s="157">
        <f aca="true" t="shared" si="63" ref="F838:G841">F839</f>
        <v>300</v>
      </c>
      <c r="G838" s="157">
        <f t="shared" si="63"/>
        <v>0</v>
      </c>
      <c r="H838" s="157">
        <f t="shared" si="57"/>
        <v>300</v>
      </c>
      <c r="I838" s="157">
        <f t="shared" si="58"/>
        <v>0</v>
      </c>
    </row>
    <row r="839" spans="1:9" s="30" customFormat="1" ht="26.25">
      <c r="A839" s="261" t="str">
        <f>'пр.4 вед.стр.'!A828</f>
        <v>Основное мероприятие "Профилактика правонарушений по отдельным видам противоправной деятельности"</v>
      </c>
      <c r="B839" s="20" t="s">
        <v>72</v>
      </c>
      <c r="C839" s="20" t="s">
        <v>64</v>
      </c>
      <c r="D839" s="192" t="str">
        <f>'пр.4 вед.стр.'!E828</f>
        <v>7Т 0 05 00000 </v>
      </c>
      <c r="E839" s="174"/>
      <c r="F839" s="21">
        <f t="shared" si="63"/>
        <v>300</v>
      </c>
      <c r="G839" s="21">
        <f t="shared" si="63"/>
        <v>0</v>
      </c>
      <c r="H839" s="21">
        <f t="shared" si="57"/>
        <v>300</v>
      </c>
      <c r="I839" s="21">
        <f t="shared" si="58"/>
        <v>0</v>
      </c>
    </row>
    <row r="840" spans="1:9" s="30" customFormat="1" ht="12.75">
      <c r="A840" s="261" t="str">
        <f>'пр.4 вед.стр.'!A829</f>
        <v>Установка видеонаблюдения </v>
      </c>
      <c r="B840" s="20" t="s">
        <v>72</v>
      </c>
      <c r="C840" s="20" t="s">
        <v>64</v>
      </c>
      <c r="D840" s="192" t="str">
        <f>'пр.4 вед.стр.'!E829</f>
        <v>7Т 0 05 95100 </v>
      </c>
      <c r="E840" s="174"/>
      <c r="F840" s="21">
        <f t="shared" si="63"/>
        <v>300</v>
      </c>
      <c r="G840" s="21">
        <f t="shared" si="63"/>
        <v>0</v>
      </c>
      <c r="H840" s="21">
        <f t="shared" si="57"/>
        <v>300</v>
      </c>
      <c r="I840" s="21">
        <f t="shared" si="58"/>
        <v>0</v>
      </c>
    </row>
    <row r="841" spans="1:9" s="30" customFormat="1" ht="26.25">
      <c r="A841" s="261" t="str">
        <f>'пр.4 вед.стр.'!A830</f>
        <v>Предоставление субсидий бюджетным, автономным учреждениям и иным некоммерческим организациям</v>
      </c>
      <c r="B841" s="20" t="s">
        <v>72</v>
      </c>
      <c r="C841" s="20" t="s">
        <v>64</v>
      </c>
      <c r="D841" s="192" t="str">
        <f>'пр.4 вед.стр.'!E830</f>
        <v>7Т 0 05 95100 </v>
      </c>
      <c r="E841" s="174" t="s">
        <v>96</v>
      </c>
      <c r="F841" s="21">
        <f t="shared" si="63"/>
        <v>300</v>
      </c>
      <c r="G841" s="21">
        <f t="shared" si="63"/>
        <v>0</v>
      </c>
      <c r="H841" s="21">
        <f t="shared" si="57"/>
        <v>300</v>
      </c>
      <c r="I841" s="21">
        <f t="shared" si="58"/>
        <v>0</v>
      </c>
    </row>
    <row r="842" spans="1:9" s="30" customFormat="1" ht="12.75">
      <c r="A842" s="261" t="str">
        <f>'пр.4 вед.стр.'!A831</f>
        <v>Субсидии бюджетным учреждениям</v>
      </c>
      <c r="B842" s="20" t="s">
        <v>72</v>
      </c>
      <c r="C842" s="20" t="s">
        <v>64</v>
      </c>
      <c r="D842" s="192" t="str">
        <f>'пр.4 вед.стр.'!E831</f>
        <v>7Т 0 05 95100 </v>
      </c>
      <c r="E842" s="174" t="s">
        <v>100</v>
      </c>
      <c r="F842" s="21">
        <f>'пр.4 вед.стр.'!G831</f>
        <v>300</v>
      </c>
      <c r="G842" s="21">
        <f>'пр.4 вед.стр.'!H831</f>
        <v>0</v>
      </c>
      <c r="H842" s="21">
        <f t="shared" si="57"/>
        <v>300</v>
      </c>
      <c r="I842" s="21">
        <f t="shared" si="58"/>
        <v>0</v>
      </c>
    </row>
    <row r="843" spans="1:9" s="350" customFormat="1" ht="26.25">
      <c r="A843" s="154" t="str">
        <f>'пр.4 вед.стр.'!A832</f>
        <v>Муниципальная программа "Развитие физической культуры и спорта в Сусуманском городском округе на 2018- 2020 годы"</v>
      </c>
      <c r="B843" s="155" t="s">
        <v>72</v>
      </c>
      <c r="C843" s="155" t="s">
        <v>64</v>
      </c>
      <c r="D843" s="190" t="str">
        <f>'пр.4 вед.стр.'!E832</f>
        <v>7Ф 0 00 00000 </v>
      </c>
      <c r="E843" s="173"/>
      <c r="F843" s="157">
        <f>F844</f>
        <v>1150</v>
      </c>
      <c r="G843" s="157">
        <f>G844</f>
        <v>492.5</v>
      </c>
      <c r="H843" s="157">
        <f aca="true" t="shared" si="64" ref="H843:H880">F843-G843</f>
        <v>657.5</v>
      </c>
      <c r="I843" s="157">
        <f aca="true" t="shared" si="65" ref="I843:I880">G843/F843*100</f>
        <v>42.82608695652174</v>
      </c>
    </row>
    <row r="844" spans="1:9" s="30" customFormat="1" ht="26.25">
      <c r="A844" s="28" t="str">
        <f>'пр.4 вед.стр.'!A833</f>
        <v>Основное мероприятие "Приобщение различных слоев населения к регулярным занятиям физической культурой и спортом"</v>
      </c>
      <c r="B844" s="20" t="s">
        <v>72</v>
      </c>
      <c r="C844" s="20" t="s">
        <v>64</v>
      </c>
      <c r="D844" s="192" t="str">
        <f>'пр.4 вед.стр.'!E833</f>
        <v>7Ф 0 01 00000 </v>
      </c>
      <c r="E844" s="174"/>
      <c r="F844" s="21">
        <f>F845+F848+F851</f>
        <v>1150</v>
      </c>
      <c r="G844" s="21">
        <f>G845+G848+G851</f>
        <v>492.5</v>
      </c>
      <c r="H844" s="21">
        <f t="shared" si="64"/>
        <v>657.5</v>
      </c>
      <c r="I844" s="21">
        <f t="shared" si="65"/>
        <v>42.82608695652174</v>
      </c>
    </row>
    <row r="845" spans="1:9" s="30" customFormat="1" ht="12.75">
      <c r="A845" s="28" t="str">
        <f>'пр.4 вед.стр.'!A834</f>
        <v>Укрепление материально- технической базы</v>
      </c>
      <c r="B845" s="20" t="s">
        <v>72</v>
      </c>
      <c r="C845" s="20" t="s">
        <v>64</v>
      </c>
      <c r="D845" s="192" t="str">
        <f>'пр.4 вед.стр.'!E834</f>
        <v>7Ф 0 01 92500 </v>
      </c>
      <c r="E845" s="174"/>
      <c r="F845" s="21">
        <f>F846</f>
        <v>300</v>
      </c>
      <c r="G845" s="21">
        <f>G846</f>
        <v>60.1</v>
      </c>
      <c r="H845" s="21">
        <f t="shared" si="64"/>
        <v>239.9</v>
      </c>
      <c r="I845" s="21">
        <f t="shared" si="65"/>
        <v>20.033333333333335</v>
      </c>
    </row>
    <row r="846" spans="1:9" s="30" customFormat="1" ht="26.25">
      <c r="A846" s="28" t="str">
        <f>'пр.4 вед.стр.'!A835</f>
        <v>Предоставление субсидий бюджетным, автономным учреждениям и иным некоммерческим организациям</v>
      </c>
      <c r="B846" s="20" t="s">
        <v>72</v>
      </c>
      <c r="C846" s="20" t="s">
        <v>64</v>
      </c>
      <c r="D846" s="192" t="str">
        <f>'пр.4 вед.стр.'!E835</f>
        <v>7Ф 0 01 92500 </v>
      </c>
      <c r="E846" s="174" t="str">
        <f>'пр.4 вед.стр.'!F835</f>
        <v>600</v>
      </c>
      <c r="F846" s="21">
        <f>F847</f>
        <v>300</v>
      </c>
      <c r="G846" s="21">
        <f>G847</f>
        <v>60.1</v>
      </c>
      <c r="H846" s="21">
        <f t="shared" si="64"/>
        <v>239.9</v>
      </c>
      <c r="I846" s="21">
        <f t="shared" si="65"/>
        <v>20.033333333333335</v>
      </c>
    </row>
    <row r="847" spans="1:9" s="30" customFormat="1" ht="12.75">
      <c r="A847" s="28" t="str">
        <f>'пр.4 вед.стр.'!A836</f>
        <v>Субсидии бюджетным учреждениям</v>
      </c>
      <c r="B847" s="20" t="s">
        <v>72</v>
      </c>
      <c r="C847" s="20" t="s">
        <v>64</v>
      </c>
      <c r="D847" s="192" t="str">
        <f>'пр.4 вед.стр.'!E836</f>
        <v>7Ф 0 01 92500 </v>
      </c>
      <c r="E847" s="174" t="str">
        <f>'пр.4 вед.стр.'!F836</f>
        <v>610</v>
      </c>
      <c r="F847" s="21">
        <f>'пр.4 вед.стр.'!G836</f>
        <v>300</v>
      </c>
      <c r="G847" s="21">
        <f>'пр.4 вед.стр.'!H836</f>
        <v>60.1</v>
      </c>
      <c r="H847" s="21">
        <f t="shared" si="64"/>
        <v>239.9</v>
      </c>
      <c r="I847" s="21">
        <f t="shared" si="65"/>
        <v>20.033333333333335</v>
      </c>
    </row>
    <row r="848" spans="1:9" s="30" customFormat="1" ht="12.75">
      <c r="A848" s="28" t="str">
        <f>'пр.4 вед.стр.'!A837</f>
        <v>Оздоровительная, спортивно- массовая работа с населением, проведение мероприятий</v>
      </c>
      <c r="B848" s="20" t="s">
        <v>72</v>
      </c>
      <c r="C848" s="20" t="s">
        <v>64</v>
      </c>
      <c r="D848" s="192" t="str">
        <f>'пр.4 вед.стр.'!E837</f>
        <v>7Ф 0 01 93100 </v>
      </c>
      <c r="E848" s="174"/>
      <c r="F848" s="21">
        <f>F849</f>
        <v>580</v>
      </c>
      <c r="G848" s="21">
        <f>G849</f>
        <v>432.4</v>
      </c>
      <c r="H848" s="21">
        <f t="shared" si="64"/>
        <v>147.60000000000002</v>
      </c>
      <c r="I848" s="21">
        <f t="shared" si="65"/>
        <v>74.55172413793103</v>
      </c>
    </row>
    <row r="849" spans="1:9" ht="26.25">
      <c r="A849" s="28" t="str">
        <f>'пр.4 вед.стр.'!A838</f>
        <v>Предоставление субсидий бюджетным, автономным учреждениям и иным некоммерческим организациям</v>
      </c>
      <c r="B849" s="20" t="s">
        <v>72</v>
      </c>
      <c r="C849" s="20" t="s">
        <v>64</v>
      </c>
      <c r="D849" s="192" t="str">
        <f>'пр.4 вед.стр.'!E838</f>
        <v>7Ф 0 01 93100 </v>
      </c>
      <c r="E849" s="174" t="str">
        <f>'пр.4 вед.стр.'!F838</f>
        <v>600</v>
      </c>
      <c r="F849" s="21">
        <f>F850</f>
        <v>580</v>
      </c>
      <c r="G849" s="21">
        <f>G850</f>
        <v>432.4</v>
      </c>
      <c r="H849" s="21">
        <f t="shared" si="64"/>
        <v>147.60000000000002</v>
      </c>
      <c r="I849" s="21">
        <f t="shared" si="65"/>
        <v>74.55172413793103</v>
      </c>
    </row>
    <row r="850" spans="1:9" s="30" customFormat="1" ht="12.75">
      <c r="A850" s="28" t="str">
        <f>'пр.4 вед.стр.'!A839</f>
        <v>Субсидии бюджетным учреждениям</v>
      </c>
      <c r="B850" s="20" t="s">
        <v>72</v>
      </c>
      <c r="C850" s="20" t="s">
        <v>64</v>
      </c>
      <c r="D850" s="192" t="str">
        <f>'пр.4 вед.стр.'!E839</f>
        <v>7Ф 0 01 93100 </v>
      </c>
      <c r="E850" s="174" t="str">
        <f>'пр.4 вед.стр.'!F839</f>
        <v>610</v>
      </c>
      <c r="F850" s="21">
        <f>'пр.4 вед.стр.'!G839</f>
        <v>580</v>
      </c>
      <c r="G850" s="21">
        <f>'пр.4 вед.стр.'!H839</f>
        <v>432.4</v>
      </c>
      <c r="H850" s="21">
        <f t="shared" si="64"/>
        <v>147.60000000000002</v>
      </c>
      <c r="I850" s="21">
        <f t="shared" si="65"/>
        <v>74.55172413793103</v>
      </c>
    </row>
    <row r="851" spans="1:9" s="30" customFormat="1" ht="12.75">
      <c r="A851" s="28" t="str">
        <f>'пр.4 вед.стр.'!A840</f>
        <v>Устройство спортивных сооружений</v>
      </c>
      <c r="B851" s="20" t="s">
        <v>72</v>
      </c>
      <c r="C851" s="20" t="s">
        <v>64</v>
      </c>
      <c r="D851" s="192" t="str">
        <f>'пр.4 вед.стр.'!E840</f>
        <v>7Ф 0 01 93200 </v>
      </c>
      <c r="E851" s="174"/>
      <c r="F851" s="21">
        <f>F852</f>
        <v>270</v>
      </c>
      <c r="G851" s="21">
        <f>G852</f>
        <v>0</v>
      </c>
      <c r="H851" s="21">
        <f t="shared" si="64"/>
        <v>270</v>
      </c>
      <c r="I851" s="21">
        <f t="shared" si="65"/>
        <v>0</v>
      </c>
    </row>
    <row r="852" spans="1:9" s="30" customFormat="1" ht="26.25">
      <c r="A852" s="28" t="str">
        <f>'пр.4 вед.стр.'!A841</f>
        <v>Предоставление субсидий бюджетным, автономным учреждениям и иным некоммерческим организациям</v>
      </c>
      <c r="B852" s="20" t="s">
        <v>72</v>
      </c>
      <c r="C852" s="20" t="s">
        <v>64</v>
      </c>
      <c r="D852" s="192" t="str">
        <f>'пр.4 вед.стр.'!E841</f>
        <v>7Ф 0 01 93200 </v>
      </c>
      <c r="E852" s="174" t="str">
        <f>'пр.4 вед.стр.'!F841</f>
        <v>600</v>
      </c>
      <c r="F852" s="21">
        <f>F853</f>
        <v>270</v>
      </c>
      <c r="G852" s="21">
        <f>G853</f>
        <v>0</v>
      </c>
      <c r="H852" s="21">
        <f t="shared" si="64"/>
        <v>270</v>
      </c>
      <c r="I852" s="21">
        <f t="shared" si="65"/>
        <v>0</v>
      </c>
    </row>
    <row r="853" spans="1:9" ht="12.75">
      <c r="A853" s="28" t="str">
        <f>'пр.4 вед.стр.'!A842</f>
        <v>Субсидии бюджетным учреждениям</v>
      </c>
      <c r="B853" s="20" t="s">
        <v>72</v>
      </c>
      <c r="C853" s="20" t="s">
        <v>64</v>
      </c>
      <c r="D853" s="192" t="str">
        <f>'пр.4 вед.стр.'!E842</f>
        <v>7Ф 0 01 93200 </v>
      </c>
      <c r="E853" s="174" t="str">
        <f>'пр.4 вед.стр.'!F842</f>
        <v>610</v>
      </c>
      <c r="F853" s="21">
        <f>'пр.4 вед.стр.'!G842</f>
        <v>270</v>
      </c>
      <c r="G853" s="21">
        <f>'пр.4 вед.стр.'!H842</f>
        <v>0</v>
      </c>
      <c r="H853" s="21">
        <f t="shared" si="64"/>
        <v>270</v>
      </c>
      <c r="I853" s="21">
        <f t="shared" si="65"/>
        <v>0</v>
      </c>
    </row>
    <row r="854" spans="1:9" ht="12.75">
      <c r="A854" s="16" t="s">
        <v>553</v>
      </c>
      <c r="B854" s="20" t="s">
        <v>72</v>
      </c>
      <c r="C854" s="20" t="s">
        <v>64</v>
      </c>
      <c r="D854" s="174" t="s">
        <v>554</v>
      </c>
      <c r="E854" s="174"/>
      <c r="F854" s="21">
        <f>F855+F858+F861</f>
        <v>26754.500000000004</v>
      </c>
      <c r="G854" s="21">
        <f>G855+G858+G861</f>
        <v>5991.6</v>
      </c>
      <c r="H854" s="21">
        <f t="shared" si="64"/>
        <v>20762.9</v>
      </c>
      <c r="I854" s="21">
        <f t="shared" si="65"/>
        <v>22.394737333906445</v>
      </c>
    </row>
    <row r="855" spans="1:9" ht="12.75">
      <c r="A855" s="29" t="s">
        <v>189</v>
      </c>
      <c r="B855" s="35" t="s">
        <v>72</v>
      </c>
      <c r="C855" s="35" t="s">
        <v>64</v>
      </c>
      <c r="D855" s="174" t="s">
        <v>555</v>
      </c>
      <c r="E855" s="174"/>
      <c r="F855" s="21">
        <f>F856</f>
        <v>26442.500000000004</v>
      </c>
      <c r="G855" s="21">
        <f>G856</f>
        <v>5914.4</v>
      </c>
      <c r="H855" s="21">
        <f t="shared" si="64"/>
        <v>20528.100000000006</v>
      </c>
      <c r="I855" s="21">
        <f t="shared" si="65"/>
        <v>22.367022785288828</v>
      </c>
    </row>
    <row r="856" spans="1:9" ht="26.25">
      <c r="A856" s="29" t="s">
        <v>95</v>
      </c>
      <c r="B856" s="20" t="s">
        <v>72</v>
      </c>
      <c r="C856" s="20" t="s">
        <v>64</v>
      </c>
      <c r="D856" s="174" t="s">
        <v>555</v>
      </c>
      <c r="E856" s="174" t="s">
        <v>96</v>
      </c>
      <c r="F856" s="21">
        <f>F857</f>
        <v>26442.500000000004</v>
      </c>
      <c r="G856" s="21">
        <f>G857</f>
        <v>5914.4</v>
      </c>
      <c r="H856" s="21">
        <f t="shared" si="64"/>
        <v>20528.100000000006</v>
      </c>
      <c r="I856" s="21">
        <f t="shared" si="65"/>
        <v>22.367022785288828</v>
      </c>
    </row>
    <row r="857" spans="1:9" ht="12.75">
      <c r="A857" s="29" t="s">
        <v>99</v>
      </c>
      <c r="B857" s="20" t="s">
        <v>72</v>
      </c>
      <c r="C857" s="20" t="s">
        <v>64</v>
      </c>
      <c r="D857" s="174" t="s">
        <v>555</v>
      </c>
      <c r="E857" s="174" t="s">
        <v>100</v>
      </c>
      <c r="F857" s="21">
        <f>'пр.4 вед.стр.'!G846</f>
        <v>26442.500000000004</v>
      </c>
      <c r="G857" s="21">
        <f>'пр.4 вед.стр.'!H846</f>
        <v>5914.4</v>
      </c>
      <c r="H857" s="21">
        <f t="shared" si="64"/>
        <v>20528.100000000006</v>
      </c>
      <c r="I857" s="21">
        <f t="shared" si="65"/>
        <v>22.367022785288828</v>
      </c>
    </row>
    <row r="858" spans="1:9" ht="39">
      <c r="A858" s="16" t="s">
        <v>210</v>
      </c>
      <c r="B858" s="20" t="s">
        <v>72</v>
      </c>
      <c r="C858" s="20" t="s">
        <v>64</v>
      </c>
      <c r="D858" s="174" t="s">
        <v>556</v>
      </c>
      <c r="E858" s="174"/>
      <c r="F858" s="21">
        <f>F859</f>
        <v>275</v>
      </c>
      <c r="G858" s="21">
        <f>G859</f>
        <v>77.1</v>
      </c>
      <c r="H858" s="21">
        <f t="shared" si="64"/>
        <v>197.9</v>
      </c>
      <c r="I858" s="21">
        <f t="shared" si="65"/>
        <v>28.03636363636364</v>
      </c>
    </row>
    <row r="859" spans="1:9" ht="26.25">
      <c r="A859" s="29" t="s">
        <v>95</v>
      </c>
      <c r="B859" s="20" t="s">
        <v>72</v>
      </c>
      <c r="C859" s="20" t="s">
        <v>64</v>
      </c>
      <c r="D859" s="174" t="s">
        <v>556</v>
      </c>
      <c r="E859" s="174" t="s">
        <v>96</v>
      </c>
      <c r="F859" s="21">
        <f>F860</f>
        <v>275</v>
      </c>
      <c r="G859" s="21">
        <f>G860</f>
        <v>77.1</v>
      </c>
      <c r="H859" s="21">
        <f t="shared" si="64"/>
        <v>197.9</v>
      </c>
      <c r="I859" s="21">
        <f t="shared" si="65"/>
        <v>28.03636363636364</v>
      </c>
    </row>
    <row r="860" spans="1:9" ht="12.75">
      <c r="A860" s="29" t="s">
        <v>99</v>
      </c>
      <c r="B860" s="20" t="s">
        <v>72</v>
      </c>
      <c r="C860" s="20" t="s">
        <v>64</v>
      </c>
      <c r="D860" s="174" t="s">
        <v>556</v>
      </c>
      <c r="E860" s="174" t="s">
        <v>100</v>
      </c>
      <c r="F860" s="21">
        <f>'пр.4 вед.стр.'!G849</f>
        <v>275</v>
      </c>
      <c r="G860" s="21">
        <f>'пр.4 вед.стр.'!H849</f>
        <v>77.1</v>
      </c>
      <c r="H860" s="21">
        <f t="shared" si="64"/>
        <v>197.9</v>
      </c>
      <c r="I860" s="21">
        <f t="shared" si="65"/>
        <v>28.03636363636364</v>
      </c>
    </row>
    <row r="861" spans="1:9" ht="12.75">
      <c r="A861" s="16" t="s">
        <v>179</v>
      </c>
      <c r="B861" s="20" t="s">
        <v>72</v>
      </c>
      <c r="C861" s="20" t="s">
        <v>64</v>
      </c>
      <c r="D861" s="174" t="s">
        <v>557</v>
      </c>
      <c r="E861" s="174"/>
      <c r="F861" s="21">
        <f>F862</f>
        <v>37</v>
      </c>
      <c r="G861" s="21">
        <f>G862</f>
        <v>0.1</v>
      </c>
      <c r="H861" s="21">
        <f t="shared" si="64"/>
        <v>36.9</v>
      </c>
      <c r="I861" s="21">
        <f t="shared" si="65"/>
        <v>0.2702702702702703</v>
      </c>
    </row>
    <row r="862" spans="1:9" ht="26.25">
      <c r="A862" s="29" t="s">
        <v>95</v>
      </c>
      <c r="B862" s="20" t="s">
        <v>72</v>
      </c>
      <c r="C862" s="20" t="s">
        <v>64</v>
      </c>
      <c r="D862" s="174" t="s">
        <v>557</v>
      </c>
      <c r="E862" s="174" t="s">
        <v>96</v>
      </c>
      <c r="F862" s="21">
        <f>F863</f>
        <v>37</v>
      </c>
      <c r="G862" s="21">
        <f>G863</f>
        <v>0.1</v>
      </c>
      <c r="H862" s="21">
        <f t="shared" si="64"/>
        <v>36.9</v>
      </c>
      <c r="I862" s="21">
        <f t="shared" si="65"/>
        <v>0.2702702702702703</v>
      </c>
    </row>
    <row r="863" spans="1:9" ht="12.75">
      <c r="A863" s="29" t="s">
        <v>99</v>
      </c>
      <c r="B863" s="20" t="s">
        <v>72</v>
      </c>
      <c r="C863" s="20" t="s">
        <v>64</v>
      </c>
      <c r="D863" s="174" t="s">
        <v>557</v>
      </c>
      <c r="E863" s="174" t="s">
        <v>100</v>
      </c>
      <c r="F863" s="21">
        <f>'пр.4 вед.стр.'!G852</f>
        <v>37</v>
      </c>
      <c r="G863" s="21">
        <f>'пр.4 вед.стр.'!H852</f>
        <v>0.1</v>
      </c>
      <c r="H863" s="21">
        <f t="shared" si="64"/>
        <v>36.9</v>
      </c>
      <c r="I863" s="21">
        <f t="shared" si="65"/>
        <v>0.2702702702702703</v>
      </c>
    </row>
    <row r="864" spans="1:9" ht="12.75">
      <c r="A864" s="16" t="s">
        <v>28</v>
      </c>
      <c r="B864" s="20" t="s">
        <v>72</v>
      </c>
      <c r="C864" s="20" t="s">
        <v>64</v>
      </c>
      <c r="D864" s="174" t="s">
        <v>558</v>
      </c>
      <c r="E864" s="174"/>
      <c r="F864" s="21">
        <f aca="true" t="shared" si="66" ref="F864:G866">F865</f>
        <v>200</v>
      </c>
      <c r="G864" s="21">
        <f t="shared" si="66"/>
        <v>340.7</v>
      </c>
      <c r="H864" s="21">
        <f t="shared" si="64"/>
        <v>-140.7</v>
      </c>
      <c r="I864" s="21">
        <f t="shared" si="65"/>
        <v>170.35</v>
      </c>
    </row>
    <row r="865" spans="1:9" ht="12.75">
      <c r="A865" s="5" t="s">
        <v>559</v>
      </c>
      <c r="B865" s="35" t="s">
        <v>72</v>
      </c>
      <c r="C865" s="20" t="s">
        <v>64</v>
      </c>
      <c r="D865" s="185" t="s">
        <v>560</v>
      </c>
      <c r="E865" s="174"/>
      <c r="F865" s="21">
        <f t="shared" si="66"/>
        <v>200</v>
      </c>
      <c r="G865" s="21">
        <f t="shared" si="66"/>
        <v>340.7</v>
      </c>
      <c r="H865" s="21">
        <f t="shared" si="64"/>
        <v>-140.7</v>
      </c>
      <c r="I865" s="21">
        <f t="shared" si="65"/>
        <v>170.35</v>
      </c>
    </row>
    <row r="866" spans="1:9" ht="26.25">
      <c r="A866" s="29" t="s">
        <v>95</v>
      </c>
      <c r="B866" s="35" t="s">
        <v>72</v>
      </c>
      <c r="C866" s="20" t="s">
        <v>64</v>
      </c>
      <c r="D866" s="185" t="s">
        <v>560</v>
      </c>
      <c r="E866" s="174" t="s">
        <v>96</v>
      </c>
      <c r="F866" s="21">
        <f t="shared" si="66"/>
        <v>200</v>
      </c>
      <c r="G866" s="21">
        <f t="shared" si="66"/>
        <v>340.7</v>
      </c>
      <c r="H866" s="21">
        <f t="shared" si="64"/>
        <v>-140.7</v>
      </c>
      <c r="I866" s="21">
        <f t="shared" si="65"/>
        <v>170.35</v>
      </c>
    </row>
    <row r="867" spans="1:9" ht="12.75">
      <c r="A867" s="29" t="s">
        <v>99</v>
      </c>
      <c r="B867" s="35" t="s">
        <v>72</v>
      </c>
      <c r="C867" s="20" t="s">
        <v>64</v>
      </c>
      <c r="D867" s="185" t="s">
        <v>560</v>
      </c>
      <c r="E867" s="174" t="s">
        <v>100</v>
      </c>
      <c r="F867" s="21">
        <f>'пр.4 вед.стр.'!G856</f>
        <v>200</v>
      </c>
      <c r="G867" s="21">
        <f>'пр.4 вед.стр.'!H856</f>
        <v>340.7</v>
      </c>
      <c r="H867" s="21">
        <f t="shared" si="64"/>
        <v>-140.7</v>
      </c>
      <c r="I867" s="21">
        <f t="shared" si="65"/>
        <v>170.35</v>
      </c>
    </row>
    <row r="868" spans="1:9" s="30" customFormat="1" ht="12.75">
      <c r="A868" s="15" t="s">
        <v>83</v>
      </c>
      <c r="B868" s="33" t="s">
        <v>76</v>
      </c>
      <c r="C868" s="33" t="s">
        <v>34</v>
      </c>
      <c r="D868" s="174"/>
      <c r="E868" s="174"/>
      <c r="F868" s="34">
        <f aca="true" t="shared" si="67" ref="F868:G872">F869</f>
        <v>5617</v>
      </c>
      <c r="G868" s="34">
        <f t="shared" si="67"/>
        <v>1404.2</v>
      </c>
      <c r="H868" s="21">
        <f t="shared" si="64"/>
        <v>4212.8</v>
      </c>
      <c r="I868" s="21">
        <f t="shared" si="65"/>
        <v>24.99910984511305</v>
      </c>
    </row>
    <row r="869" spans="1:9" s="30" customFormat="1" ht="12.75">
      <c r="A869" s="15" t="s">
        <v>13</v>
      </c>
      <c r="B869" s="33" t="s">
        <v>76</v>
      </c>
      <c r="C869" s="33" t="s">
        <v>65</v>
      </c>
      <c r="D869" s="178"/>
      <c r="E869" s="174"/>
      <c r="F869" s="34">
        <f t="shared" si="67"/>
        <v>5617</v>
      </c>
      <c r="G869" s="34">
        <f t="shared" si="67"/>
        <v>1404.2</v>
      </c>
      <c r="H869" s="21">
        <f t="shared" si="64"/>
        <v>4212.8</v>
      </c>
      <c r="I869" s="21">
        <f t="shared" si="65"/>
        <v>24.99910984511305</v>
      </c>
    </row>
    <row r="870" spans="1:9" s="30" customFormat="1" ht="12.75">
      <c r="A870" s="16" t="s">
        <v>174</v>
      </c>
      <c r="B870" s="20" t="s">
        <v>76</v>
      </c>
      <c r="C870" s="20" t="s">
        <v>65</v>
      </c>
      <c r="D870" s="174" t="s">
        <v>513</v>
      </c>
      <c r="E870" s="174"/>
      <c r="F870" s="21">
        <f t="shared" si="67"/>
        <v>5617</v>
      </c>
      <c r="G870" s="21">
        <f t="shared" si="67"/>
        <v>1404.2</v>
      </c>
      <c r="H870" s="21">
        <f t="shared" si="64"/>
        <v>4212.8</v>
      </c>
      <c r="I870" s="21">
        <f t="shared" si="65"/>
        <v>24.99910984511305</v>
      </c>
    </row>
    <row r="871" spans="1:9" s="30" customFormat="1" ht="12.75">
      <c r="A871" s="29" t="s">
        <v>189</v>
      </c>
      <c r="B871" s="20" t="s">
        <v>76</v>
      </c>
      <c r="C871" s="20" t="s">
        <v>65</v>
      </c>
      <c r="D871" s="174" t="s">
        <v>514</v>
      </c>
      <c r="E871" s="174"/>
      <c r="F871" s="21">
        <f t="shared" si="67"/>
        <v>5617</v>
      </c>
      <c r="G871" s="21">
        <f t="shared" si="67"/>
        <v>1404.2</v>
      </c>
      <c r="H871" s="21">
        <f t="shared" si="64"/>
        <v>4212.8</v>
      </c>
      <c r="I871" s="21">
        <f t="shared" si="65"/>
        <v>24.99910984511305</v>
      </c>
    </row>
    <row r="872" spans="1:9" s="30" customFormat="1" ht="26.25">
      <c r="A872" s="29" t="s">
        <v>95</v>
      </c>
      <c r="B872" s="20" t="s">
        <v>76</v>
      </c>
      <c r="C872" s="20" t="s">
        <v>65</v>
      </c>
      <c r="D872" s="174" t="s">
        <v>514</v>
      </c>
      <c r="E872" s="174" t="s">
        <v>96</v>
      </c>
      <c r="F872" s="21">
        <f t="shared" si="67"/>
        <v>5617</v>
      </c>
      <c r="G872" s="21">
        <f t="shared" si="67"/>
        <v>1404.2</v>
      </c>
      <c r="H872" s="21">
        <f t="shared" si="64"/>
        <v>4212.8</v>
      </c>
      <c r="I872" s="21">
        <f t="shared" si="65"/>
        <v>24.99910984511305</v>
      </c>
    </row>
    <row r="873" spans="1:9" s="30" customFormat="1" ht="12.75">
      <c r="A873" s="29" t="s">
        <v>97</v>
      </c>
      <c r="B873" s="20" t="s">
        <v>76</v>
      </c>
      <c r="C873" s="20" t="s">
        <v>65</v>
      </c>
      <c r="D873" s="174" t="s">
        <v>514</v>
      </c>
      <c r="E873" s="174" t="s">
        <v>98</v>
      </c>
      <c r="F873" s="21">
        <f>'пр.4 вед.стр.'!G316</f>
        <v>5617</v>
      </c>
      <c r="G873" s="21">
        <f>'пр.4 вед.стр.'!H316</f>
        <v>1404.2</v>
      </c>
      <c r="H873" s="21">
        <f t="shared" si="64"/>
        <v>4212.8</v>
      </c>
      <c r="I873" s="21">
        <f t="shared" si="65"/>
        <v>24.99910984511305</v>
      </c>
    </row>
    <row r="874" spans="1:9" s="30" customFormat="1" ht="12.75">
      <c r="A874" s="15" t="s">
        <v>203</v>
      </c>
      <c r="B874" s="33" t="s">
        <v>85</v>
      </c>
      <c r="C874" s="33" t="s">
        <v>34</v>
      </c>
      <c r="D874" s="178"/>
      <c r="E874" s="178"/>
      <c r="F874" s="34">
        <f aca="true" t="shared" si="68" ref="F874:G878">F875</f>
        <v>12</v>
      </c>
      <c r="G874" s="34">
        <f t="shared" si="68"/>
        <v>0</v>
      </c>
      <c r="H874" s="21">
        <f t="shared" si="64"/>
        <v>12</v>
      </c>
      <c r="I874" s="21">
        <f t="shared" si="65"/>
        <v>0</v>
      </c>
    </row>
    <row r="875" spans="1:9" s="71" customFormat="1" ht="12.75">
      <c r="A875" s="15" t="str">
        <f>'пр.4 вед.стр.'!A221</f>
        <v>Обслуживание государственного внутреннего  (муниципального) долга</v>
      </c>
      <c r="B875" s="33" t="s">
        <v>85</v>
      </c>
      <c r="C875" s="33" t="s">
        <v>64</v>
      </c>
      <c r="D875" s="178"/>
      <c r="E875" s="178"/>
      <c r="F875" s="34">
        <f t="shared" si="68"/>
        <v>12</v>
      </c>
      <c r="G875" s="34">
        <f t="shared" si="68"/>
        <v>0</v>
      </c>
      <c r="H875" s="21">
        <f t="shared" si="64"/>
        <v>12</v>
      </c>
      <c r="I875" s="21">
        <f t="shared" si="65"/>
        <v>0</v>
      </c>
    </row>
    <row r="876" spans="1:9" s="71" customFormat="1" ht="12.75">
      <c r="A876" s="16" t="str">
        <f>'пр.4 вед.стр.'!A222</f>
        <v>Процентные платежи по долговым обязательствам</v>
      </c>
      <c r="B876" s="20" t="s">
        <v>85</v>
      </c>
      <c r="C876" s="20" t="s">
        <v>64</v>
      </c>
      <c r="D876" s="174" t="s">
        <v>500</v>
      </c>
      <c r="E876" s="174"/>
      <c r="F876" s="21">
        <f t="shared" si="68"/>
        <v>12</v>
      </c>
      <c r="G876" s="21">
        <f t="shared" si="68"/>
        <v>0</v>
      </c>
      <c r="H876" s="21">
        <f t="shared" si="64"/>
        <v>12</v>
      </c>
      <c r="I876" s="21">
        <f t="shared" si="65"/>
        <v>0</v>
      </c>
    </row>
    <row r="877" spans="1:9" s="71" customFormat="1" ht="12.75">
      <c r="A877" s="16" t="str">
        <f>'пр.4 вед.стр.'!A223</f>
        <v>Процентные платежи по муниципальному долгу</v>
      </c>
      <c r="B877" s="20" t="s">
        <v>85</v>
      </c>
      <c r="C877" s="20" t="s">
        <v>64</v>
      </c>
      <c r="D877" s="174" t="s">
        <v>501</v>
      </c>
      <c r="E877" s="174"/>
      <c r="F877" s="21">
        <f t="shared" si="68"/>
        <v>12</v>
      </c>
      <c r="G877" s="21">
        <f t="shared" si="68"/>
        <v>0</v>
      </c>
      <c r="H877" s="21">
        <f t="shared" si="64"/>
        <v>12</v>
      </c>
      <c r="I877" s="21">
        <f t="shared" si="65"/>
        <v>0</v>
      </c>
    </row>
    <row r="878" spans="1:9" s="71" customFormat="1" ht="12.75">
      <c r="A878" s="16" t="str">
        <f>'пр.4 вед.стр.'!A224</f>
        <v>Обслуживание государственного (муниципального) долга</v>
      </c>
      <c r="B878" s="20" t="s">
        <v>85</v>
      </c>
      <c r="C878" s="20" t="s">
        <v>64</v>
      </c>
      <c r="D878" s="174" t="s">
        <v>501</v>
      </c>
      <c r="E878" s="174" t="s">
        <v>107</v>
      </c>
      <c r="F878" s="21">
        <f t="shared" si="68"/>
        <v>12</v>
      </c>
      <c r="G878" s="21">
        <f t="shared" si="68"/>
        <v>0</v>
      </c>
      <c r="H878" s="21">
        <f t="shared" si="64"/>
        <v>12</v>
      </c>
      <c r="I878" s="21">
        <f t="shared" si="65"/>
        <v>0</v>
      </c>
    </row>
    <row r="879" spans="1:9" s="71" customFormat="1" ht="12.75">
      <c r="A879" s="16" t="str">
        <f>'пр.4 вед.стр.'!A225</f>
        <v>Обслуживание муниципального долга</v>
      </c>
      <c r="B879" s="20" t="s">
        <v>85</v>
      </c>
      <c r="C879" s="20" t="s">
        <v>64</v>
      </c>
      <c r="D879" s="174" t="s">
        <v>501</v>
      </c>
      <c r="E879" s="174" t="s">
        <v>109</v>
      </c>
      <c r="F879" s="21">
        <f>'пр.4 вед.стр.'!G225</f>
        <v>12</v>
      </c>
      <c r="G879" s="21">
        <f>'пр.4 вед.стр.'!H225</f>
        <v>0</v>
      </c>
      <c r="H879" s="21">
        <f t="shared" si="64"/>
        <v>12</v>
      </c>
      <c r="I879" s="21">
        <f t="shared" si="65"/>
        <v>0</v>
      </c>
    </row>
    <row r="880" spans="1:9" ht="12.75">
      <c r="A880" s="32" t="s">
        <v>75</v>
      </c>
      <c r="B880" s="36"/>
      <c r="C880" s="36"/>
      <c r="D880" s="174"/>
      <c r="E880" s="174"/>
      <c r="F880" s="449">
        <f>F5+F158+F165+F182+F235+F310+F318+F647+F770+F821+F868+F874</f>
        <v>688173.2999999999</v>
      </c>
      <c r="G880" s="449">
        <f>G5+G158+G165+G182+G235+G310+G318+G647+G770+G821+G868+G874</f>
        <v>147146.29999999996</v>
      </c>
      <c r="H880" s="34">
        <f t="shared" si="64"/>
        <v>541027</v>
      </c>
      <c r="I880" s="21">
        <f t="shared" si="65"/>
        <v>21.38215766290264</v>
      </c>
    </row>
    <row r="882" spans="6:7" ht="12.75">
      <c r="F882" s="257"/>
      <c r="G882" s="257"/>
    </row>
    <row r="940" spans="1:6" s="86" customFormat="1" ht="12.75">
      <c r="A940" s="205"/>
      <c r="B940" s="206"/>
      <c r="C940" s="206"/>
      <c r="D940" s="207"/>
      <c r="E940" s="207"/>
      <c r="F940" s="208"/>
    </row>
  </sheetData>
  <sheetProtection/>
  <autoFilter ref="A4:J880"/>
  <mergeCells count="1">
    <mergeCell ref="A1:I1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985"/>
  <sheetViews>
    <sheetView view="pageBreakPreview" zoomScale="90" zoomScaleSheetLayoutView="90" zoomScalePageLayoutView="0" workbookViewId="0" topLeftCell="A1">
      <selection activeCell="K29" sqref="K1:T29"/>
    </sheetView>
  </sheetViews>
  <sheetFormatPr defaultColWidth="9.125" defaultRowHeight="12.75"/>
  <cols>
    <col min="1" max="1" width="71.25390625" style="11" customWidth="1"/>
    <col min="2" max="2" width="4.50390625" style="40" customWidth="1"/>
    <col min="3" max="3" width="3.875" style="40" customWidth="1"/>
    <col min="4" max="4" width="3.625" style="40" customWidth="1"/>
    <col min="5" max="5" width="15.00390625" style="177" customWidth="1"/>
    <col min="6" max="6" width="5.375" style="177" customWidth="1"/>
    <col min="7" max="7" width="13.375" style="263" customWidth="1"/>
    <col min="8" max="8" width="11.375" style="310" customWidth="1"/>
    <col min="9" max="9" width="9.50390625" style="11" bestFit="1" customWidth="1"/>
    <col min="10" max="10" width="9.125" style="11" customWidth="1"/>
    <col min="11" max="11" width="7.375" style="11" customWidth="1"/>
    <col min="12" max="13" width="9.125" style="11" hidden="1" customWidth="1"/>
    <col min="14" max="14" width="76.50390625" style="11" customWidth="1"/>
    <col min="15" max="16384" width="9.125" style="11" customWidth="1"/>
  </cols>
  <sheetData>
    <row r="1" spans="1:20" ht="12.75">
      <c r="A1" s="429" t="s">
        <v>675</v>
      </c>
      <c r="B1" s="428"/>
      <c r="C1" s="428"/>
      <c r="D1" s="428"/>
      <c r="E1" s="428"/>
      <c r="F1" s="428"/>
      <c r="G1" s="428"/>
      <c r="H1" s="428"/>
      <c r="I1" s="428"/>
      <c r="J1" s="428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2.75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.75">
      <c r="A3" s="337"/>
      <c r="B3" s="337"/>
      <c r="C3" s="337"/>
      <c r="D3" s="337"/>
      <c r="E3" s="337"/>
      <c r="F3" s="337"/>
      <c r="G3" s="337"/>
      <c r="H3" s="337"/>
      <c r="I3" s="391" t="str">
        <f>'пр.3'!D2</f>
        <v>тыс.руб.</v>
      </c>
      <c r="J3" s="337"/>
      <c r="K3" s="86"/>
      <c r="L3" s="86"/>
      <c r="M3" s="86"/>
      <c r="N3" s="438"/>
      <c r="O3" s="438"/>
      <c r="P3" s="438"/>
      <c r="Q3" s="438"/>
      <c r="R3" s="86"/>
      <c r="S3" s="86"/>
      <c r="T3" s="86"/>
    </row>
    <row r="4" spans="1:20" ht="20.25">
      <c r="A4" s="25" t="s">
        <v>30</v>
      </c>
      <c r="B4" s="41" t="s">
        <v>0</v>
      </c>
      <c r="C4" s="41" t="s">
        <v>44</v>
      </c>
      <c r="D4" s="41" t="s">
        <v>43</v>
      </c>
      <c r="E4" s="178" t="s">
        <v>45</v>
      </c>
      <c r="F4" s="178" t="s">
        <v>46</v>
      </c>
      <c r="G4" s="92" t="str">
        <f>'пр.3'!F3</f>
        <v>Утверждено</v>
      </c>
      <c r="H4" s="340" t="s">
        <v>671</v>
      </c>
      <c r="I4" s="343" t="s">
        <v>672</v>
      </c>
      <c r="J4" s="450" t="s">
        <v>673</v>
      </c>
      <c r="K4" s="86"/>
      <c r="L4" s="86"/>
      <c r="M4" s="86"/>
      <c r="N4" s="438"/>
      <c r="O4" s="439"/>
      <c r="P4" s="440"/>
      <c r="Q4" s="441"/>
      <c r="R4" s="86"/>
      <c r="S4" s="86"/>
      <c r="T4" s="86"/>
    </row>
    <row r="5" spans="1:20" ht="12.75">
      <c r="A5" s="25">
        <v>1</v>
      </c>
      <c r="B5" s="41">
        <v>2</v>
      </c>
      <c r="C5" s="41">
        <v>3</v>
      </c>
      <c r="D5" s="41">
        <v>4</v>
      </c>
      <c r="E5" s="209">
        <v>5</v>
      </c>
      <c r="F5" s="209">
        <v>6</v>
      </c>
      <c r="G5" s="41">
        <v>7</v>
      </c>
      <c r="H5" s="341">
        <v>8</v>
      </c>
      <c r="I5" s="410">
        <v>9</v>
      </c>
      <c r="J5" s="451">
        <v>10</v>
      </c>
      <c r="K5" s="86"/>
      <c r="L5" s="86"/>
      <c r="M5" s="86"/>
      <c r="N5" s="438"/>
      <c r="O5" s="442"/>
      <c r="P5" s="440"/>
      <c r="Q5" s="441"/>
      <c r="R5" s="86"/>
      <c r="S5" s="86"/>
      <c r="T5" s="86"/>
    </row>
    <row r="6" spans="1:20" s="342" customFormat="1" ht="26.25" customHeight="1">
      <c r="A6" s="146" t="s">
        <v>130</v>
      </c>
      <c r="B6" s="147" t="s">
        <v>280</v>
      </c>
      <c r="C6" s="147"/>
      <c r="D6" s="148"/>
      <c r="E6" s="200"/>
      <c r="F6" s="200"/>
      <c r="G6" s="411">
        <f>G7+G99+G140+G150+G116+G92+G134</f>
        <v>118400.69999999998</v>
      </c>
      <c r="H6" s="411">
        <f>H7+H99+H140+H150+H116+H92+H134</f>
        <v>23483.1</v>
      </c>
      <c r="I6" s="344">
        <f>G6-H6</f>
        <v>94917.59999999998</v>
      </c>
      <c r="J6" s="452">
        <f>H6/G6*100</f>
        <v>19.8335820649709</v>
      </c>
      <c r="K6" s="454"/>
      <c r="L6" s="454"/>
      <c r="M6" s="454"/>
      <c r="N6" s="455"/>
      <c r="O6" s="442"/>
      <c r="P6" s="440"/>
      <c r="Q6" s="441"/>
      <c r="R6" s="86"/>
      <c r="S6" s="454"/>
      <c r="T6" s="454"/>
    </row>
    <row r="7" spans="1:20" ht="12.75">
      <c r="A7" s="15" t="s">
        <v>2</v>
      </c>
      <c r="B7" s="33" t="s">
        <v>280</v>
      </c>
      <c r="C7" s="33" t="s">
        <v>64</v>
      </c>
      <c r="D7" s="33" t="s">
        <v>34</v>
      </c>
      <c r="E7" s="174"/>
      <c r="F7" s="174"/>
      <c r="G7" s="412">
        <f>G8+G14+G49</f>
        <v>97094.19999999998</v>
      </c>
      <c r="H7" s="412">
        <f>H8+H14+H49</f>
        <v>19205</v>
      </c>
      <c r="I7" s="345">
        <f>G7-H7</f>
        <v>77889.19999999998</v>
      </c>
      <c r="J7" s="453">
        <f>H7/G7*100</f>
        <v>19.77976027404315</v>
      </c>
      <c r="K7" s="86"/>
      <c r="L7" s="86"/>
      <c r="M7" s="86"/>
      <c r="N7" s="438"/>
      <c r="O7" s="439"/>
      <c r="P7" s="440"/>
      <c r="Q7" s="441"/>
      <c r="R7" s="86"/>
      <c r="S7" s="86"/>
      <c r="T7" s="86"/>
    </row>
    <row r="8" spans="1:20" ht="26.25">
      <c r="A8" s="14" t="s">
        <v>15</v>
      </c>
      <c r="B8" s="33" t="s">
        <v>280</v>
      </c>
      <c r="C8" s="33" t="s">
        <v>64</v>
      </c>
      <c r="D8" s="33" t="s">
        <v>65</v>
      </c>
      <c r="E8" s="178"/>
      <c r="F8" s="178"/>
      <c r="G8" s="412">
        <f aca="true" t="shared" si="0" ref="G8:H12">G9</f>
        <v>4751.4</v>
      </c>
      <c r="H8" s="412">
        <f t="shared" si="0"/>
        <v>1220</v>
      </c>
      <c r="I8" s="345">
        <f aca="true" t="shared" si="1" ref="I8:I71">G8-H8</f>
        <v>3531.3999999999996</v>
      </c>
      <c r="J8" s="453">
        <f aca="true" t="shared" si="2" ref="J8:J71">H8/G8*100</f>
        <v>25.67664267373827</v>
      </c>
      <c r="K8" s="86"/>
      <c r="L8" s="86"/>
      <c r="M8" s="86"/>
      <c r="N8" s="438"/>
      <c r="O8" s="442"/>
      <c r="P8" s="440"/>
      <c r="Q8" s="441"/>
      <c r="R8" s="86"/>
      <c r="S8" s="86"/>
      <c r="T8" s="86"/>
    </row>
    <row r="9" spans="1:20" ht="26.25">
      <c r="A9" s="16" t="s">
        <v>287</v>
      </c>
      <c r="B9" s="20" t="s">
        <v>280</v>
      </c>
      <c r="C9" s="20" t="s">
        <v>64</v>
      </c>
      <c r="D9" s="20" t="s">
        <v>65</v>
      </c>
      <c r="E9" s="174" t="s">
        <v>178</v>
      </c>
      <c r="F9" s="174"/>
      <c r="G9" s="413">
        <f t="shared" si="0"/>
        <v>4751.4</v>
      </c>
      <c r="H9" s="413">
        <f t="shared" si="0"/>
        <v>1220</v>
      </c>
      <c r="I9" s="345">
        <f t="shared" si="1"/>
        <v>3531.3999999999996</v>
      </c>
      <c r="J9" s="453">
        <f t="shared" si="2"/>
        <v>25.67664267373827</v>
      </c>
      <c r="K9" s="86"/>
      <c r="L9" s="86"/>
      <c r="M9" s="86"/>
      <c r="N9" s="438"/>
      <c r="O9" s="439"/>
      <c r="P9" s="440"/>
      <c r="Q9" s="441"/>
      <c r="R9" s="86"/>
      <c r="S9" s="86"/>
      <c r="T9" s="86"/>
    </row>
    <row r="10" spans="1:20" ht="12.75">
      <c r="A10" s="16" t="s">
        <v>16</v>
      </c>
      <c r="B10" s="20" t="s">
        <v>280</v>
      </c>
      <c r="C10" s="20" t="s">
        <v>64</v>
      </c>
      <c r="D10" s="20" t="s">
        <v>65</v>
      </c>
      <c r="E10" s="174" t="s">
        <v>468</v>
      </c>
      <c r="F10" s="174"/>
      <c r="G10" s="413">
        <f t="shared" si="0"/>
        <v>4751.4</v>
      </c>
      <c r="H10" s="413">
        <f t="shared" si="0"/>
        <v>1220</v>
      </c>
      <c r="I10" s="345">
        <f t="shared" si="1"/>
        <v>3531.3999999999996</v>
      </c>
      <c r="J10" s="453">
        <f t="shared" si="2"/>
        <v>25.67664267373827</v>
      </c>
      <c r="K10" s="86"/>
      <c r="L10" s="86"/>
      <c r="M10" s="86"/>
      <c r="N10" s="438"/>
      <c r="O10" s="442"/>
      <c r="P10" s="440"/>
      <c r="Q10" s="441"/>
      <c r="R10" s="86"/>
      <c r="S10" s="86"/>
      <c r="T10" s="86"/>
    </row>
    <row r="11" spans="1:20" ht="12.75">
      <c r="A11" s="16" t="s">
        <v>180</v>
      </c>
      <c r="B11" s="20" t="s">
        <v>280</v>
      </c>
      <c r="C11" s="20" t="s">
        <v>64</v>
      </c>
      <c r="D11" s="20" t="s">
        <v>65</v>
      </c>
      <c r="E11" s="174" t="s">
        <v>469</v>
      </c>
      <c r="F11" s="174"/>
      <c r="G11" s="413">
        <f t="shared" si="0"/>
        <v>4751.4</v>
      </c>
      <c r="H11" s="413">
        <f t="shared" si="0"/>
        <v>1220</v>
      </c>
      <c r="I11" s="345">
        <f t="shared" si="1"/>
        <v>3531.3999999999996</v>
      </c>
      <c r="J11" s="453">
        <f t="shared" si="2"/>
        <v>25.67664267373827</v>
      </c>
      <c r="K11" s="86"/>
      <c r="L11" s="86"/>
      <c r="M11" s="86"/>
      <c r="N11" s="438"/>
      <c r="O11" s="442"/>
      <c r="P11" s="440"/>
      <c r="Q11" s="441"/>
      <c r="R11" s="86"/>
      <c r="S11" s="86"/>
      <c r="T11" s="86"/>
    </row>
    <row r="12" spans="1:20" ht="39">
      <c r="A12" s="16" t="s">
        <v>92</v>
      </c>
      <c r="B12" s="20" t="s">
        <v>280</v>
      </c>
      <c r="C12" s="20" t="s">
        <v>64</v>
      </c>
      <c r="D12" s="20" t="s">
        <v>65</v>
      </c>
      <c r="E12" s="174" t="s">
        <v>469</v>
      </c>
      <c r="F12" s="174" t="s">
        <v>93</v>
      </c>
      <c r="G12" s="413">
        <f t="shared" si="0"/>
        <v>4751.4</v>
      </c>
      <c r="H12" s="413">
        <f t="shared" si="0"/>
        <v>1220</v>
      </c>
      <c r="I12" s="345">
        <f t="shared" si="1"/>
        <v>3531.3999999999996</v>
      </c>
      <c r="J12" s="453">
        <f t="shared" si="2"/>
        <v>25.67664267373827</v>
      </c>
      <c r="K12" s="86"/>
      <c r="L12" s="86"/>
      <c r="M12" s="86"/>
      <c r="N12" s="438"/>
      <c r="O12" s="442"/>
      <c r="P12" s="440"/>
      <c r="Q12" s="441"/>
      <c r="R12" s="86"/>
      <c r="S12" s="86"/>
      <c r="T12" s="86"/>
    </row>
    <row r="13" spans="1:20" ht="12.75">
      <c r="A13" s="16" t="s">
        <v>89</v>
      </c>
      <c r="B13" s="20" t="s">
        <v>280</v>
      </c>
      <c r="C13" s="20" t="s">
        <v>64</v>
      </c>
      <c r="D13" s="20" t="s">
        <v>65</v>
      </c>
      <c r="E13" s="174" t="s">
        <v>469</v>
      </c>
      <c r="F13" s="174" t="s">
        <v>90</v>
      </c>
      <c r="G13" s="413">
        <v>4751.4</v>
      </c>
      <c r="H13" s="413">
        <v>1220</v>
      </c>
      <c r="I13" s="345">
        <f t="shared" si="1"/>
        <v>3531.3999999999996</v>
      </c>
      <c r="J13" s="453">
        <f t="shared" si="2"/>
        <v>25.67664267373827</v>
      </c>
      <c r="K13" s="86"/>
      <c r="L13" s="86"/>
      <c r="M13" s="86"/>
      <c r="N13" s="438"/>
      <c r="O13" s="442"/>
      <c r="P13" s="440"/>
      <c r="Q13" s="441"/>
      <c r="R13" s="86"/>
      <c r="S13" s="86"/>
      <c r="T13" s="86"/>
    </row>
    <row r="14" spans="1:20" ht="39">
      <c r="A14" s="15" t="s">
        <v>17</v>
      </c>
      <c r="B14" s="33" t="s">
        <v>280</v>
      </c>
      <c r="C14" s="33" t="s">
        <v>64</v>
      </c>
      <c r="D14" s="33" t="s">
        <v>66</v>
      </c>
      <c r="E14" s="178"/>
      <c r="F14" s="178"/>
      <c r="G14" s="412">
        <f>G31+G15</f>
        <v>89857.19999999998</v>
      </c>
      <c r="H14" s="412">
        <f>H31+H15</f>
        <v>17921.4</v>
      </c>
      <c r="I14" s="345">
        <f t="shared" si="1"/>
        <v>71935.79999999999</v>
      </c>
      <c r="J14" s="453">
        <f t="shared" si="2"/>
        <v>19.944311641137276</v>
      </c>
      <c r="K14" s="86"/>
      <c r="L14" s="86"/>
      <c r="M14" s="86"/>
      <c r="N14" s="438"/>
      <c r="O14" s="442"/>
      <c r="P14" s="440"/>
      <c r="Q14" s="441"/>
      <c r="R14" s="86"/>
      <c r="S14" s="86"/>
      <c r="T14" s="86"/>
    </row>
    <row r="15" spans="1:20" ht="39">
      <c r="A15" s="203" t="s">
        <v>588</v>
      </c>
      <c r="B15" s="20" t="s">
        <v>280</v>
      </c>
      <c r="C15" s="20" t="s">
        <v>64</v>
      </c>
      <c r="D15" s="20" t="s">
        <v>66</v>
      </c>
      <c r="E15" s="174" t="s">
        <v>472</v>
      </c>
      <c r="F15" s="174"/>
      <c r="G15" s="413">
        <f>G16</f>
        <v>3826.4</v>
      </c>
      <c r="H15" s="413">
        <f>H16</f>
        <v>767</v>
      </c>
      <c r="I15" s="345">
        <f t="shared" si="1"/>
        <v>3059.4</v>
      </c>
      <c r="J15" s="453">
        <f t="shared" si="2"/>
        <v>20.044950867656283</v>
      </c>
      <c r="K15" s="86"/>
      <c r="L15" s="86"/>
      <c r="M15" s="86"/>
      <c r="N15" s="438"/>
      <c r="O15" s="439"/>
      <c r="P15" s="440"/>
      <c r="Q15" s="441"/>
      <c r="R15" s="86"/>
      <c r="S15" s="86"/>
      <c r="T15" s="86"/>
    </row>
    <row r="16" spans="1:20" ht="26.25">
      <c r="A16" s="16" t="s">
        <v>473</v>
      </c>
      <c r="B16" s="20" t="s">
        <v>280</v>
      </c>
      <c r="C16" s="20" t="s">
        <v>64</v>
      </c>
      <c r="D16" s="20" t="s">
        <v>66</v>
      </c>
      <c r="E16" s="174" t="s">
        <v>474</v>
      </c>
      <c r="F16" s="174"/>
      <c r="G16" s="413">
        <f>G17+G22+G25+G28</f>
        <v>3826.4</v>
      </c>
      <c r="H16" s="413">
        <f>H17+H22+H25+H28</f>
        <v>767</v>
      </c>
      <c r="I16" s="345">
        <f t="shared" si="1"/>
        <v>3059.4</v>
      </c>
      <c r="J16" s="453">
        <f t="shared" si="2"/>
        <v>20.044950867656283</v>
      </c>
      <c r="K16" s="86"/>
      <c r="L16" s="86"/>
      <c r="M16" s="86"/>
      <c r="N16" s="438"/>
      <c r="O16" s="442"/>
      <c r="P16" s="440"/>
      <c r="Q16" s="441"/>
      <c r="R16" s="86"/>
      <c r="S16" s="86"/>
      <c r="T16" s="86"/>
    </row>
    <row r="17" spans="1:20" ht="52.5">
      <c r="A17" s="149" t="s">
        <v>288</v>
      </c>
      <c r="B17" s="150" t="s">
        <v>280</v>
      </c>
      <c r="C17" s="150" t="s">
        <v>64</v>
      </c>
      <c r="D17" s="150" t="s">
        <v>66</v>
      </c>
      <c r="E17" s="179" t="s">
        <v>475</v>
      </c>
      <c r="F17" s="179"/>
      <c r="G17" s="333">
        <f>G18+G20</f>
        <v>2105.8</v>
      </c>
      <c r="H17" s="333">
        <f>H18+H20</f>
        <v>764.6</v>
      </c>
      <c r="I17" s="345">
        <f t="shared" si="1"/>
        <v>1341.2000000000003</v>
      </c>
      <c r="J17" s="453">
        <f t="shared" si="2"/>
        <v>36.3092411435084</v>
      </c>
      <c r="K17" s="86"/>
      <c r="L17" s="86"/>
      <c r="M17" s="86"/>
      <c r="N17" s="438"/>
      <c r="O17" s="442"/>
      <c r="P17" s="440"/>
      <c r="Q17" s="441"/>
      <c r="R17" s="86"/>
      <c r="S17" s="86"/>
      <c r="T17" s="86"/>
    </row>
    <row r="18" spans="1:20" ht="39">
      <c r="A18" s="149" t="s">
        <v>92</v>
      </c>
      <c r="B18" s="150" t="s">
        <v>280</v>
      </c>
      <c r="C18" s="150" t="s">
        <v>64</v>
      </c>
      <c r="D18" s="150" t="s">
        <v>66</v>
      </c>
      <c r="E18" s="179" t="s">
        <v>475</v>
      </c>
      <c r="F18" s="179" t="s">
        <v>93</v>
      </c>
      <c r="G18" s="333">
        <f>G19</f>
        <v>1090.2</v>
      </c>
      <c r="H18" s="333">
        <f>H19</f>
        <v>345.5</v>
      </c>
      <c r="I18" s="345">
        <f t="shared" si="1"/>
        <v>744.7</v>
      </c>
      <c r="J18" s="453">
        <f t="shared" si="2"/>
        <v>31.69143276463034</v>
      </c>
      <c r="K18" s="86"/>
      <c r="L18" s="86"/>
      <c r="M18" s="86"/>
      <c r="N18" s="438"/>
      <c r="O18" s="442"/>
      <c r="P18" s="440"/>
      <c r="Q18" s="441"/>
      <c r="R18" s="86"/>
      <c r="S18" s="86"/>
      <c r="T18" s="86"/>
    </row>
    <row r="19" spans="1:20" ht="12.75">
      <c r="A19" s="149" t="s">
        <v>89</v>
      </c>
      <c r="B19" s="150" t="s">
        <v>280</v>
      </c>
      <c r="C19" s="150" t="s">
        <v>64</v>
      </c>
      <c r="D19" s="150" t="s">
        <v>66</v>
      </c>
      <c r="E19" s="179" t="s">
        <v>475</v>
      </c>
      <c r="F19" s="179" t="s">
        <v>90</v>
      </c>
      <c r="G19" s="333">
        <v>1090.2</v>
      </c>
      <c r="H19" s="333">
        <v>345.5</v>
      </c>
      <c r="I19" s="345">
        <f t="shared" si="1"/>
        <v>744.7</v>
      </c>
      <c r="J19" s="453">
        <f t="shared" si="2"/>
        <v>31.69143276463034</v>
      </c>
      <c r="K19" s="86"/>
      <c r="L19" s="86"/>
      <c r="M19" s="86"/>
      <c r="N19" s="438"/>
      <c r="O19" s="439"/>
      <c r="P19" s="440"/>
      <c r="Q19" s="441"/>
      <c r="R19" s="86"/>
      <c r="S19" s="86"/>
      <c r="T19" s="86"/>
    </row>
    <row r="20" spans="1:20" ht="26.25">
      <c r="A20" s="149" t="s">
        <v>353</v>
      </c>
      <c r="B20" s="150" t="s">
        <v>280</v>
      </c>
      <c r="C20" s="150" t="s">
        <v>64</v>
      </c>
      <c r="D20" s="150" t="s">
        <v>66</v>
      </c>
      <c r="E20" s="179" t="s">
        <v>475</v>
      </c>
      <c r="F20" s="179" t="s">
        <v>94</v>
      </c>
      <c r="G20" s="333">
        <f>G21</f>
        <v>1015.6</v>
      </c>
      <c r="H20" s="333">
        <f>H21</f>
        <v>419.1</v>
      </c>
      <c r="I20" s="345">
        <f t="shared" si="1"/>
        <v>596.5</v>
      </c>
      <c r="J20" s="453">
        <f t="shared" si="2"/>
        <v>41.26624655376133</v>
      </c>
      <c r="K20" s="86"/>
      <c r="L20" s="86"/>
      <c r="M20" s="86"/>
      <c r="N20" s="438"/>
      <c r="O20" s="442"/>
      <c r="P20" s="440"/>
      <c r="Q20" s="441"/>
      <c r="R20" s="86"/>
      <c r="S20" s="86"/>
      <c r="T20" s="86"/>
    </row>
    <row r="21" spans="1:20" ht="26.25">
      <c r="A21" s="149" t="s">
        <v>632</v>
      </c>
      <c r="B21" s="150" t="s">
        <v>280</v>
      </c>
      <c r="C21" s="150" t="s">
        <v>64</v>
      </c>
      <c r="D21" s="150" t="s">
        <v>66</v>
      </c>
      <c r="E21" s="179" t="s">
        <v>475</v>
      </c>
      <c r="F21" s="179" t="s">
        <v>91</v>
      </c>
      <c r="G21" s="333">
        <v>1015.6</v>
      </c>
      <c r="H21" s="333">
        <v>419.1</v>
      </c>
      <c r="I21" s="345">
        <f t="shared" si="1"/>
        <v>596.5</v>
      </c>
      <c r="J21" s="453">
        <f t="shared" si="2"/>
        <v>41.26624655376133</v>
      </c>
      <c r="K21" s="86"/>
      <c r="L21" s="86"/>
      <c r="M21" s="86"/>
      <c r="N21" s="438"/>
      <c r="O21" s="439"/>
      <c r="P21" s="440"/>
      <c r="Q21" s="441"/>
      <c r="R21" s="86"/>
      <c r="S21" s="86"/>
      <c r="T21" s="86"/>
    </row>
    <row r="22" spans="1:20" ht="12.75">
      <c r="A22" s="16" t="s">
        <v>180</v>
      </c>
      <c r="B22" s="20" t="s">
        <v>280</v>
      </c>
      <c r="C22" s="20" t="s">
        <v>64</v>
      </c>
      <c r="D22" s="20" t="s">
        <v>66</v>
      </c>
      <c r="E22" s="188" t="s">
        <v>476</v>
      </c>
      <c r="F22" s="174"/>
      <c r="G22" s="413">
        <f>G23</f>
        <v>1564.6</v>
      </c>
      <c r="H22" s="413">
        <f>H23</f>
        <v>0</v>
      </c>
      <c r="I22" s="345">
        <f t="shared" si="1"/>
        <v>1564.6</v>
      </c>
      <c r="J22" s="453">
        <f t="shared" si="2"/>
        <v>0</v>
      </c>
      <c r="K22" s="86"/>
      <c r="L22" s="86"/>
      <c r="M22" s="86"/>
      <c r="N22" s="438"/>
      <c r="O22" s="442"/>
      <c r="P22" s="440"/>
      <c r="Q22" s="441"/>
      <c r="R22" s="86"/>
      <c r="S22" s="86"/>
      <c r="T22" s="86"/>
    </row>
    <row r="23" spans="1:20" ht="39">
      <c r="A23" s="16" t="s">
        <v>92</v>
      </c>
      <c r="B23" s="20" t="s">
        <v>280</v>
      </c>
      <c r="C23" s="20" t="s">
        <v>64</v>
      </c>
      <c r="D23" s="20" t="s">
        <v>66</v>
      </c>
      <c r="E23" s="188" t="s">
        <v>476</v>
      </c>
      <c r="F23" s="174" t="s">
        <v>93</v>
      </c>
      <c r="G23" s="413">
        <f>G24</f>
        <v>1564.6</v>
      </c>
      <c r="H23" s="413">
        <f>H24</f>
        <v>0</v>
      </c>
      <c r="I23" s="345">
        <f t="shared" si="1"/>
        <v>1564.6</v>
      </c>
      <c r="J23" s="453">
        <f t="shared" si="2"/>
        <v>0</v>
      </c>
      <c r="K23" s="86"/>
      <c r="L23" s="86"/>
      <c r="M23" s="86"/>
      <c r="N23" s="438"/>
      <c r="O23" s="442"/>
      <c r="P23" s="440"/>
      <c r="Q23" s="441"/>
      <c r="R23" s="86"/>
      <c r="S23" s="86"/>
      <c r="T23" s="86"/>
    </row>
    <row r="24" spans="1:20" ht="12.75">
      <c r="A24" s="16" t="s">
        <v>89</v>
      </c>
      <c r="B24" s="20" t="s">
        <v>280</v>
      </c>
      <c r="C24" s="20" t="s">
        <v>64</v>
      </c>
      <c r="D24" s="20" t="s">
        <v>66</v>
      </c>
      <c r="E24" s="188" t="s">
        <v>476</v>
      </c>
      <c r="F24" s="174" t="s">
        <v>90</v>
      </c>
      <c r="G24" s="413">
        <v>1564.6</v>
      </c>
      <c r="H24" s="413">
        <v>0</v>
      </c>
      <c r="I24" s="345">
        <f t="shared" si="1"/>
        <v>1564.6</v>
      </c>
      <c r="J24" s="453">
        <f t="shared" si="2"/>
        <v>0</v>
      </c>
      <c r="K24" s="86"/>
      <c r="L24" s="86"/>
      <c r="M24" s="86"/>
      <c r="N24" s="438"/>
      <c r="O24" s="442"/>
      <c r="P24" s="440"/>
      <c r="Q24" s="441"/>
      <c r="R24" s="86"/>
      <c r="S24" s="86"/>
      <c r="T24" s="86"/>
    </row>
    <row r="25" spans="1:20" ht="12.75">
      <c r="A25" s="16" t="s">
        <v>181</v>
      </c>
      <c r="B25" s="20" t="s">
        <v>280</v>
      </c>
      <c r="C25" s="20" t="s">
        <v>64</v>
      </c>
      <c r="D25" s="20" t="s">
        <v>66</v>
      </c>
      <c r="E25" s="188" t="s">
        <v>477</v>
      </c>
      <c r="F25" s="174"/>
      <c r="G25" s="413">
        <f>G26</f>
        <v>106</v>
      </c>
      <c r="H25" s="413">
        <f>H26</f>
        <v>2.4</v>
      </c>
      <c r="I25" s="345">
        <f t="shared" si="1"/>
        <v>103.6</v>
      </c>
      <c r="J25" s="453">
        <f t="shared" si="2"/>
        <v>2.2641509433962264</v>
      </c>
      <c r="K25" s="86"/>
      <c r="L25" s="86"/>
      <c r="M25" s="86"/>
      <c r="N25" s="438"/>
      <c r="O25" s="442"/>
      <c r="P25" s="440"/>
      <c r="Q25" s="441"/>
      <c r="R25" s="86"/>
      <c r="S25" s="86"/>
      <c r="T25" s="86"/>
    </row>
    <row r="26" spans="1:20" ht="26.25">
      <c r="A26" s="16" t="s">
        <v>353</v>
      </c>
      <c r="B26" s="20" t="s">
        <v>280</v>
      </c>
      <c r="C26" s="20" t="s">
        <v>64</v>
      </c>
      <c r="D26" s="20" t="s">
        <v>66</v>
      </c>
      <c r="E26" s="188" t="s">
        <v>477</v>
      </c>
      <c r="F26" s="174" t="s">
        <v>94</v>
      </c>
      <c r="G26" s="413">
        <f>G27</f>
        <v>106</v>
      </c>
      <c r="H26" s="413">
        <f>H27</f>
        <v>2.4</v>
      </c>
      <c r="I26" s="345">
        <f t="shared" si="1"/>
        <v>103.6</v>
      </c>
      <c r="J26" s="453">
        <f t="shared" si="2"/>
        <v>2.2641509433962264</v>
      </c>
      <c r="K26" s="86"/>
      <c r="L26" s="86"/>
      <c r="M26" s="86"/>
      <c r="N26" s="438"/>
      <c r="O26" s="442"/>
      <c r="P26" s="440"/>
      <c r="Q26" s="441"/>
      <c r="R26" s="86"/>
      <c r="S26" s="86"/>
      <c r="T26" s="86"/>
    </row>
    <row r="27" spans="1:20" ht="26.25">
      <c r="A27" s="16" t="s">
        <v>632</v>
      </c>
      <c r="B27" s="20" t="s">
        <v>280</v>
      </c>
      <c r="C27" s="20" t="s">
        <v>64</v>
      </c>
      <c r="D27" s="20" t="s">
        <v>66</v>
      </c>
      <c r="E27" s="188" t="s">
        <v>477</v>
      </c>
      <c r="F27" s="174" t="s">
        <v>91</v>
      </c>
      <c r="G27" s="413">
        <v>106</v>
      </c>
      <c r="H27" s="413">
        <v>2.4</v>
      </c>
      <c r="I27" s="345">
        <f t="shared" si="1"/>
        <v>103.6</v>
      </c>
      <c r="J27" s="453">
        <f t="shared" si="2"/>
        <v>2.2641509433962264</v>
      </c>
      <c r="K27" s="86"/>
      <c r="L27" s="86"/>
      <c r="M27" s="86"/>
      <c r="N27" s="438"/>
      <c r="O27" s="442"/>
      <c r="P27" s="440"/>
      <c r="Q27" s="441"/>
      <c r="R27" s="86"/>
      <c r="S27" s="86"/>
      <c r="T27" s="86"/>
    </row>
    <row r="28" spans="1:20" ht="52.5">
      <c r="A28" s="16" t="s">
        <v>210</v>
      </c>
      <c r="B28" s="20" t="s">
        <v>280</v>
      </c>
      <c r="C28" s="20" t="s">
        <v>64</v>
      </c>
      <c r="D28" s="20" t="s">
        <v>66</v>
      </c>
      <c r="E28" s="188" t="s">
        <v>478</v>
      </c>
      <c r="F28" s="174"/>
      <c r="G28" s="413">
        <f>G29</f>
        <v>50</v>
      </c>
      <c r="H28" s="413">
        <f>H29</f>
        <v>0</v>
      </c>
      <c r="I28" s="345">
        <f t="shared" si="1"/>
        <v>50</v>
      </c>
      <c r="J28" s="453">
        <f t="shared" si="2"/>
        <v>0</v>
      </c>
      <c r="K28" s="86"/>
      <c r="L28" s="86"/>
      <c r="M28" s="86"/>
      <c r="N28" s="438"/>
      <c r="O28" s="438"/>
      <c r="P28" s="440"/>
      <c r="Q28" s="456"/>
      <c r="R28" s="86"/>
      <c r="S28" s="86"/>
      <c r="T28" s="86"/>
    </row>
    <row r="29" spans="1:20" ht="39">
      <c r="A29" s="16" t="s">
        <v>92</v>
      </c>
      <c r="B29" s="20" t="s">
        <v>280</v>
      </c>
      <c r="C29" s="20" t="s">
        <v>64</v>
      </c>
      <c r="D29" s="20" t="s">
        <v>66</v>
      </c>
      <c r="E29" s="188" t="s">
        <v>478</v>
      </c>
      <c r="F29" s="174" t="s">
        <v>93</v>
      </c>
      <c r="G29" s="413">
        <f>G30</f>
        <v>50</v>
      </c>
      <c r="H29" s="413">
        <f>H30</f>
        <v>0</v>
      </c>
      <c r="I29" s="345">
        <f t="shared" si="1"/>
        <v>50</v>
      </c>
      <c r="J29" s="453">
        <f t="shared" si="2"/>
        <v>0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10" ht="12.75">
      <c r="A30" s="16" t="s">
        <v>89</v>
      </c>
      <c r="B30" s="20" t="s">
        <v>280</v>
      </c>
      <c r="C30" s="20" t="s">
        <v>64</v>
      </c>
      <c r="D30" s="20" t="s">
        <v>66</v>
      </c>
      <c r="E30" s="188" t="s">
        <v>478</v>
      </c>
      <c r="F30" s="174" t="s">
        <v>90</v>
      </c>
      <c r="G30" s="413">
        <v>50</v>
      </c>
      <c r="H30" s="413">
        <v>0</v>
      </c>
      <c r="I30" s="345">
        <f t="shared" si="1"/>
        <v>50</v>
      </c>
      <c r="J30" s="345">
        <f t="shared" si="2"/>
        <v>0</v>
      </c>
    </row>
    <row r="31" spans="1:10" ht="26.25">
      <c r="A31" s="16" t="s">
        <v>287</v>
      </c>
      <c r="B31" s="20" t="s">
        <v>280</v>
      </c>
      <c r="C31" s="20" t="s">
        <v>64</v>
      </c>
      <c r="D31" s="20" t="s">
        <v>66</v>
      </c>
      <c r="E31" s="174" t="s">
        <v>178</v>
      </c>
      <c r="F31" s="174"/>
      <c r="G31" s="413">
        <f>G32</f>
        <v>86030.79999999999</v>
      </c>
      <c r="H31" s="413">
        <f>H32</f>
        <v>17154.4</v>
      </c>
      <c r="I31" s="345">
        <f t="shared" si="1"/>
        <v>68876.4</v>
      </c>
      <c r="J31" s="345">
        <f t="shared" si="2"/>
        <v>19.939835500774144</v>
      </c>
    </row>
    <row r="32" spans="1:10" ht="12.75">
      <c r="A32" s="16" t="s">
        <v>48</v>
      </c>
      <c r="B32" s="20" t="s">
        <v>280</v>
      </c>
      <c r="C32" s="20" t="s">
        <v>64</v>
      </c>
      <c r="D32" s="20" t="s">
        <v>66</v>
      </c>
      <c r="E32" s="174" t="s">
        <v>184</v>
      </c>
      <c r="F32" s="174"/>
      <c r="G32" s="413">
        <f>G33+G36+G41+G44</f>
        <v>86030.79999999999</v>
      </c>
      <c r="H32" s="413">
        <f>H33+H36+H41+H44</f>
        <v>17154.4</v>
      </c>
      <c r="I32" s="345">
        <f t="shared" si="1"/>
        <v>68876.4</v>
      </c>
      <c r="J32" s="345">
        <f t="shared" si="2"/>
        <v>19.939835500774144</v>
      </c>
    </row>
    <row r="33" spans="1:10" ht="12.75">
      <c r="A33" s="16" t="s">
        <v>180</v>
      </c>
      <c r="B33" s="20" t="s">
        <v>280</v>
      </c>
      <c r="C33" s="20" t="s">
        <v>64</v>
      </c>
      <c r="D33" s="20" t="s">
        <v>66</v>
      </c>
      <c r="E33" s="174" t="s">
        <v>185</v>
      </c>
      <c r="F33" s="174"/>
      <c r="G33" s="413">
        <f>G34</f>
        <v>80077.4</v>
      </c>
      <c r="H33" s="413">
        <f>H34</f>
        <v>15505.6</v>
      </c>
      <c r="I33" s="345">
        <f t="shared" si="1"/>
        <v>64571.799999999996</v>
      </c>
      <c r="J33" s="345">
        <f t="shared" si="2"/>
        <v>19.3632660401062</v>
      </c>
    </row>
    <row r="34" spans="1:10" ht="39">
      <c r="A34" s="16" t="s">
        <v>92</v>
      </c>
      <c r="B34" s="20" t="s">
        <v>280</v>
      </c>
      <c r="C34" s="20" t="s">
        <v>64</v>
      </c>
      <c r="D34" s="20" t="s">
        <v>66</v>
      </c>
      <c r="E34" s="174" t="s">
        <v>185</v>
      </c>
      <c r="F34" s="174" t="s">
        <v>93</v>
      </c>
      <c r="G34" s="413">
        <f>G35</f>
        <v>80077.4</v>
      </c>
      <c r="H34" s="413">
        <f>H35</f>
        <v>15505.6</v>
      </c>
      <c r="I34" s="345">
        <f t="shared" si="1"/>
        <v>64571.799999999996</v>
      </c>
      <c r="J34" s="345">
        <f t="shared" si="2"/>
        <v>19.3632660401062</v>
      </c>
    </row>
    <row r="35" spans="1:10" ht="12.75">
      <c r="A35" s="16" t="s">
        <v>89</v>
      </c>
      <c r="B35" s="20" t="s">
        <v>280</v>
      </c>
      <c r="C35" s="20" t="s">
        <v>64</v>
      </c>
      <c r="D35" s="20" t="s">
        <v>66</v>
      </c>
      <c r="E35" s="174" t="s">
        <v>185</v>
      </c>
      <c r="F35" s="174" t="s">
        <v>90</v>
      </c>
      <c r="G35" s="413">
        <v>80077.4</v>
      </c>
      <c r="H35" s="413">
        <v>15505.6</v>
      </c>
      <c r="I35" s="345">
        <f t="shared" si="1"/>
        <v>64571.799999999996</v>
      </c>
      <c r="J35" s="345">
        <f t="shared" si="2"/>
        <v>19.3632660401062</v>
      </c>
    </row>
    <row r="36" spans="1:10" ht="12.75">
      <c r="A36" s="16" t="s">
        <v>181</v>
      </c>
      <c r="B36" s="20" t="s">
        <v>280</v>
      </c>
      <c r="C36" s="20" t="s">
        <v>64</v>
      </c>
      <c r="D36" s="20" t="s">
        <v>66</v>
      </c>
      <c r="E36" s="174" t="s">
        <v>186</v>
      </c>
      <c r="F36" s="174"/>
      <c r="G36" s="413">
        <f>G37+G39</f>
        <v>3453.4</v>
      </c>
      <c r="H36" s="413">
        <f>H37+H39</f>
        <v>427.09999999999997</v>
      </c>
      <c r="I36" s="345">
        <f t="shared" si="1"/>
        <v>3026.3</v>
      </c>
      <c r="J36" s="345">
        <f t="shared" si="2"/>
        <v>12.367521862512305</v>
      </c>
    </row>
    <row r="37" spans="1:10" ht="26.25">
      <c r="A37" s="16" t="s">
        <v>353</v>
      </c>
      <c r="B37" s="20" t="s">
        <v>280</v>
      </c>
      <c r="C37" s="20" t="s">
        <v>64</v>
      </c>
      <c r="D37" s="20" t="s">
        <v>66</v>
      </c>
      <c r="E37" s="174" t="s">
        <v>186</v>
      </c>
      <c r="F37" s="174" t="s">
        <v>94</v>
      </c>
      <c r="G37" s="413">
        <f>G38</f>
        <v>2973.4</v>
      </c>
      <c r="H37" s="413">
        <f>H38</f>
        <v>423.2</v>
      </c>
      <c r="I37" s="345">
        <f t="shared" si="1"/>
        <v>2550.2000000000003</v>
      </c>
      <c r="J37" s="345">
        <f t="shared" si="2"/>
        <v>14.232864733974573</v>
      </c>
    </row>
    <row r="38" spans="1:10" ht="26.25">
      <c r="A38" s="16" t="s">
        <v>632</v>
      </c>
      <c r="B38" s="20" t="s">
        <v>280</v>
      </c>
      <c r="C38" s="20" t="s">
        <v>64</v>
      </c>
      <c r="D38" s="20" t="s">
        <v>66</v>
      </c>
      <c r="E38" s="174" t="s">
        <v>186</v>
      </c>
      <c r="F38" s="174" t="s">
        <v>91</v>
      </c>
      <c r="G38" s="413">
        <v>2973.4</v>
      </c>
      <c r="H38" s="413">
        <v>423.2</v>
      </c>
      <c r="I38" s="345">
        <f t="shared" si="1"/>
        <v>2550.2000000000003</v>
      </c>
      <c r="J38" s="345">
        <f t="shared" si="2"/>
        <v>14.232864733974573</v>
      </c>
    </row>
    <row r="39" spans="1:10" ht="12.75">
      <c r="A39" s="16" t="s">
        <v>110</v>
      </c>
      <c r="B39" s="20" t="s">
        <v>280</v>
      </c>
      <c r="C39" s="20" t="s">
        <v>64</v>
      </c>
      <c r="D39" s="20" t="s">
        <v>66</v>
      </c>
      <c r="E39" s="174" t="s">
        <v>186</v>
      </c>
      <c r="F39" s="174" t="s">
        <v>111</v>
      </c>
      <c r="G39" s="413">
        <f>G40</f>
        <v>480</v>
      </c>
      <c r="H39" s="413">
        <f>H40</f>
        <v>3.9</v>
      </c>
      <c r="I39" s="345">
        <f t="shared" si="1"/>
        <v>476.1</v>
      </c>
      <c r="J39" s="345">
        <f t="shared" si="2"/>
        <v>0.8125</v>
      </c>
    </row>
    <row r="40" spans="1:10" ht="12.75">
      <c r="A40" s="16" t="s">
        <v>113</v>
      </c>
      <c r="B40" s="20" t="s">
        <v>280</v>
      </c>
      <c r="C40" s="20" t="s">
        <v>64</v>
      </c>
      <c r="D40" s="20" t="s">
        <v>66</v>
      </c>
      <c r="E40" s="174" t="s">
        <v>186</v>
      </c>
      <c r="F40" s="174" t="s">
        <v>114</v>
      </c>
      <c r="G40" s="413">
        <v>480</v>
      </c>
      <c r="H40" s="413">
        <v>3.9</v>
      </c>
      <c r="I40" s="345">
        <f t="shared" si="1"/>
        <v>476.1</v>
      </c>
      <c r="J40" s="345">
        <f t="shared" si="2"/>
        <v>0.8125</v>
      </c>
    </row>
    <row r="41" spans="1:10" ht="52.5">
      <c r="A41" s="16" t="s">
        <v>210</v>
      </c>
      <c r="B41" s="20" t="s">
        <v>280</v>
      </c>
      <c r="C41" s="20" t="s">
        <v>64</v>
      </c>
      <c r="D41" s="20" t="s">
        <v>66</v>
      </c>
      <c r="E41" s="174" t="s">
        <v>470</v>
      </c>
      <c r="F41" s="174"/>
      <c r="G41" s="413">
        <f>G42</f>
        <v>2000</v>
      </c>
      <c r="H41" s="413">
        <f>H42</f>
        <v>1216</v>
      </c>
      <c r="I41" s="345">
        <f t="shared" si="1"/>
        <v>784</v>
      </c>
      <c r="J41" s="345">
        <f t="shared" si="2"/>
        <v>60.8</v>
      </c>
    </row>
    <row r="42" spans="1:10" ht="39">
      <c r="A42" s="16" t="s">
        <v>92</v>
      </c>
      <c r="B42" s="20" t="s">
        <v>280</v>
      </c>
      <c r="C42" s="20" t="s">
        <v>64</v>
      </c>
      <c r="D42" s="20" t="s">
        <v>66</v>
      </c>
      <c r="E42" s="174" t="s">
        <v>470</v>
      </c>
      <c r="F42" s="174" t="s">
        <v>93</v>
      </c>
      <c r="G42" s="413">
        <f>G43</f>
        <v>2000</v>
      </c>
      <c r="H42" s="413">
        <f>H43</f>
        <v>1216</v>
      </c>
      <c r="I42" s="345">
        <f t="shared" si="1"/>
        <v>784</v>
      </c>
      <c r="J42" s="345">
        <f t="shared" si="2"/>
        <v>60.8</v>
      </c>
    </row>
    <row r="43" spans="1:10" ht="12.75">
      <c r="A43" s="16" t="s">
        <v>89</v>
      </c>
      <c r="B43" s="20" t="s">
        <v>280</v>
      </c>
      <c r="C43" s="20" t="s">
        <v>64</v>
      </c>
      <c r="D43" s="20" t="s">
        <v>66</v>
      </c>
      <c r="E43" s="174" t="s">
        <v>470</v>
      </c>
      <c r="F43" s="174" t="s">
        <v>90</v>
      </c>
      <c r="G43" s="413">
        <v>2000</v>
      </c>
      <c r="H43" s="413">
        <v>1216</v>
      </c>
      <c r="I43" s="345">
        <f t="shared" si="1"/>
        <v>784</v>
      </c>
      <c r="J43" s="345">
        <f t="shared" si="2"/>
        <v>60.8</v>
      </c>
    </row>
    <row r="44" spans="1:10" ht="12.75">
      <c r="A44" s="16" t="s">
        <v>179</v>
      </c>
      <c r="B44" s="20" t="s">
        <v>280</v>
      </c>
      <c r="C44" s="20" t="s">
        <v>64</v>
      </c>
      <c r="D44" s="20" t="s">
        <v>66</v>
      </c>
      <c r="E44" s="174" t="s">
        <v>471</v>
      </c>
      <c r="F44" s="174"/>
      <c r="G44" s="413">
        <f>G45+G47</f>
        <v>500</v>
      </c>
      <c r="H44" s="413">
        <f>H45+H47</f>
        <v>5.7</v>
      </c>
      <c r="I44" s="345">
        <f t="shared" si="1"/>
        <v>494.3</v>
      </c>
      <c r="J44" s="345">
        <f t="shared" si="2"/>
        <v>1.1400000000000001</v>
      </c>
    </row>
    <row r="45" spans="1:10" ht="39">
      <c r="A45" s="16" t="s">
        <v>92</v>
      </c>
      <c r="B45" s="20" t="s">
        <v>280</v>
      </c>
      <c r="C45" s="20" t="s">
        <v>64</v>
      </c>
      <c r="D45" s="20" t="s">
        <v>66</v>
      </c>
      <c r="E45" s="174" t="s">
        <v>471</v>
      </c>
      <c r="F45" s="174" t="s">
        <v>93</v>
      </c>
      <c r="G45" s="413">
        <f>G46</f>
        <v>250</v>
      </c>
      <c r="H45" s="413">
        <f>H46</f>
        <v>5.7</v>
      </c>
      <c r="I45" s="345">
        <f t="shared" si="1"/>
        <v>244.3</v>
      </c>
      <c r="J45" s="345">
        <f t="shared" si="2"/>
        <v>2.2800000000000002</v>
      </c>
    </row>
    <row r="46" spans="1:10" ht="12.75">
      <c r="A46" s="16" t="s">
        <v>89</v>
      </c>
      <c r="B46" s="20" t="s">
        <v>280</v>
      </c>
      <c r="C46" s="20" t="s">
        <v>64</v>
      </c>
      <c r="D46" s="20" t="s">
        <v>66</v>
      </c>
      <c r="E46" s="174" t="s">
        <v>471</v>
      </c>
      <c r="F46" s="174" t="s">
        <v>90</v>
      </c>
      <c r="G46" s="413">
        <v>250</v>
      </c>
      <c r="H46" s="413">
        <v>5.7</v>
      </c>
      <c r="I46" s="345">
        <f t="shared" si="1"/>
        <v>244.3</v>
      </c>
      <c r="J46" s="345">
        <f t="shared" si="2"/>
        <v>2.2800000000000002</v>
      </c>
    </row>
    <row r="47" spans="1:10" ht="12.75">
      <c r="A47" s="16" t="s">
        <v>101</v>
      </c>
      <c r="B47" s="20" t="s">
        <v>280</v>
      </c>
      <c r="C47" s="20" t="s">
        <v>64</v>
      </c>
      <c r="D47" s="20" t="s">
        <v>66</v>
      </c>
      <c r="E47" s="174" t="s">
        <v>471</v>
      </c>
      <c r="F47" s="174" t="s">
        <v>102</v>
      </c>
      <c r="G47" s="413">
        <f>G48</f>
        <v>250</v>
      </c>
      <c r="H47" s="413">
        <f>H48</f>
        <v>0</v>
      </c>
      <c r="I47" s="345">
        <f t="shared" si="1"/>
        <v>250</v>
      </c>
      <c r="J47" s="345">
        <f t="shared" si="2"/>
        <v>0</v>
      </c>
    </row>
    <row r="48" spans="1:10" ht="12.75">
      <c r="A48" s="16" t="s">
        <v>116</v>
      </c>
      <c r="B48" s="20" t="s">
        <v>280</v>
      </c>
      <c r="C48" s="20" t="s">
        <v>64</v>
      </c>
      <c r="D48" s="20" t="s">
        <v>66</v>
      </c>
      <c r="E48" s="174" t="s">
        <v>471</v>
      </c>
      <c r="F48" s="174" t="s">
        <v>115</v>
      </c>
      <c r="G48" s="413">
        <v>250</v>
      </c>
      <c r="H48" s="413">
        <v>0</v>
      </c>
      <c r="I48" s="345">
        <f t="shared" si="1"/>
        <v>250</v>
      </c>
      <c r="J48" s="345">
        <f t="shared" si="2"/>
        <v>0</v>
      </c>
    </row>
    <row r="49" spans="1:10" ht="12.75">
      <c r="A49" s="15" t="s">
        <v>61</v>
      </c>
      <c r="B49" s="33" t="s">
        <v>280</v>
      </c>
      <c r="C49" s="33" t="s">
        <v>64</v>
      </c>
      <c r="D49" s="33" t="s">
        <v>85</v>
      </c>
      <c r="E49" s="178"/>
      <c r="F49" s="178"/>
      <c r="G49" s="412">
        <f>G60+G50+G54</f>
        <v>2485.6</v>
      </c>
      <c r="H49" s="412">
        <f>H60+H50+H54</f>
        <v>63.6</v>
      </c>
      <c r="I49" s="345">
        <f t="shared" si="1"/>
        <v>2422</v>
      </c>
      <c r="J49" s="345">
        <f t="shared" si="2"/>
        <v>2.5587383327969104</v>
      </c>
    </row>
    <row r="50" spans="1:10" ht="26.25">
      <c r="A50" s="153" t="s">
        <v>479</v>
      </c>
      <c r="B50" s="150" t="s">
        <v>280</v>
      </c>
      <c r="C50" s="150" t="s">
        <v>64</v>
      </c>
      <c r="D50" s="150" t="s">
        <v>85</v>
      </c>
      <c r="E50" s="179" t="s">
        <v>480</v>
      </c>
      <c r="F50" s="179"/>
      <c r="G50" s="333">
        <f aca="true" t="shared" si="3" ref="G50:H52">G51</f>
        <v>1027.3</v>
      </c>
      <c r="H50" s="333">
        <f t="shared" si="3"/>
        <v>0</v>
      </c>
      <c r="I50" s="345">
        <f t="shared" si="1"/>
        <v>1027.3</v>
      </c>
      <c r="J50" s="345">
        <f t="shared" si="2"/>
        <v>0</v>
      </c>
    </row>
    <row r="51" spans="1:10" ht="26.25">
      <c r="A51" s="149" t="s">
        <v>481</v>
      </c>
      <c r="B51" s="150" t="s">
        <v>280</v>
      </c>
      <c r="C51" s="150" t="s">
        <v>64</v>
      </c>
      <c r="D51" s="150" t="s">
        <v>85</v>
      </c>
      <c r="E51" s="179" t="s">
        <v>482</v>
      </c>
      <c r="F51" s="179"/>
      <c r="G51" s="333">
        <f t="shared" si="3"/>
        <v>1027.3</v>
      </c>
      <c r="H51" s="333">
        <f t="shared" si="3"/>
        <v>0</v>
      </c>
      <c r="I51" s="345">
        <f t="shared" si="1"/>
        <v>1027.3</v>
      </c>
      <c r="J51" s="345">
        <f t="shared" si="2"/>
        <v>0</v>
      </c>
    </row>
    <row r="52" spans="1:10" ht="39">
      <c r="A52" s="149" t="s">
        <v>92</v>
      </c>
      <c r="B52" s="150" t="s">
        <v>280</v>
      </c>
      <c r="C52" s="150" t="s">
        <v>64</v>
      </c>
      <c r="D52" s="150" t="s">
        <v>85</v>
      </c>
      <c r="E52" s="179" t="s">
        <v>482</v>
      </c>
      <c r="F52" s="179" t="s">
        <v>93</v>
      </c>
      <c r="G52" s="333">
        <f t="shared" si="3"/>
        <v>1027.3</v>
      </c>
      <c r="H52" s="333">
        <f t="shared" si="3"/>
        <v>0</v>
      </c>
      <c r="I52" s="345">
        <f t="shared" si="1"/>
        <v>1027.3</v>
      </c>
      <c r="J52" s="345">
        <f t="shared" si="2"/>
        <v>0</v>
      </c>
    </row>
    <row r="53" spans="1:10" ht="12.75">
      <c r="A53" s="149" t="s">
        <v>89</v>
      </c>
      <c r="B53" s="150" t="s">
        <v>280</v>
      </c>
      <c r="C53" s="150" t="s">
        <v>64</v>
      </c>
      <c r="D53" s="150" t="s">
        <v>85</v>
      </c>
      <c r="E53" s="179" t="s">
        <v>482</v>
      </c>
      <c r="F53" s="179" t="s">
        <v>90</v>
      </c>
      <c r="G53" s="333">
        <v>1027.3</v>
      </c>
      <c r="H53" s="333">
        <v>0</v>
      </c>
      <c r="I53" s="345">
        <f t="shared" si="1"/>
        <v>1027.3</v>
      </c>
      <c r="J53" s="345">
        <f t="shared" si="2"/>
        <v>0</v>
      </c>
    </row>
    <row r="54" spans="1:10" ht="26.25">
      <c r="A54" s="149" t="s">
        <v>483</v>
      </c>
      <c r="B54" s="150" t="s">
        <v>280</v>
      </c>
      <c r="C54" s="150" t="s">
        <v>64</v>
      </c>
      <c r="D54" s="150" t="s">
        <v>85</v>
      </c>
      <c r="E54" s="179" t="s">
        <v>484</v>
      </c>
      <c r="F54" s="179"/>
      <c r="G54" s="333">
        <f>G55</f>
        <v>1249.3</v>
      </c>
      <c r="H54" s="333">
        <f>H55</f>
        <v>42</v>
      </c>
      <c r="I54" s="345">
        <f t="shared" si="1"/>
        <v>1207.3</v>
      </c>
      <c r="J54" s="345">
        <f t="shared" si="2"/>
        <v>3.3618826542864007</v>
      </c>
    </row>
    <row r="55" spans="1:10" ht="92.25">
      <c r="A55" s="149" t="s">
        <v>485</v>
      </c>
      <c r="B55" s="150" t="s">
        <v>280</v>
      </c>
      <c r="C55" s="150" t="s">
        <v>64</v>
      </c>
      <c r="D55" s="150" t="s">
        <v>85</v>
      </c>
      <c r="E55" s="179" t="s">
        <v>486</v>
      </c>
      <c r="F55" s="179"/>
      <c r="G55" s="333">
        <f>G56+G58</f>
        <v>1249.3</v>
      </c>
      <c r="H55" s="333">
        <f>H56+H58</f>
        <v>42</v>
      </c>
      <c r="I55" s="345">
        <f t="shared" si="1"/>
        <v>1207.3</v>
      </c>
      <c r="J55" s="345">
        <f t="shared" si="2"/>
        <v>3.3618826542864007</v>
      </c>
    </row>
    <row r="56" spans="1:10" ht="39">
      <c r="A56" s="149" t="s">
        <v>92</v>
      </c>
      <c r="B56" s="150" t="s">
        <v>280</v>
      </c>
      <c r="C56" s="150" t="s">
        <v>64</v>
      </c>
      <c r="D56" s="150" t="s">
        <v>85</v>
      </c>
      <c r="E56" s="179" t="s">
        <v>486</v>
      </c>
      <c r="F56" s="179" t="s">
        <v>93</v>
      </c>
      <c r="G56" s="333">
        <f>G57</f>
        <v>1191.7</v>
      </c>
      <c r="H56" s="333">
        <f>H57</f>
        <v>41.4</v>
      </c>
      <c r="I56" s="345">
        <f t="shared" si="1"/>
        <v>1150.3</v>
      </c>
      <c r="J56" s="345">
        <f t="shared" si="2"/>
        <v>3.474028698497944</v>
      </c>
    </row>
    <row r="57" spans="1:10" ht="12.75">
      <c r="A57" s="149" t="s">
        <v>89</v>
      </c>
      <c r="B57" s="150" t="s">
        <v>280</v>
      </c>
      <c r="C57" s="150" t="s">
        <v>64</v>
      </c>
      <c r="D57" s="150" t="s">
        <v>85</v>
      </c>
      <c r="E57" s="179" t="s">
        <v>486</v>
      </c>
      <c r="F57" s="179" t="s">
        <v>90</v>
      </c>
      <c r="G57" s="333">
        <f>1182.2+9.5</f>
        <v>1191.7</v>
      </c>
      <c r="H57" s="333">
        <v>41.4</v>
      </c>
      <c r="I57" s="345">
        <f t="shared" si="1"/>
        <v>1150.3</v>
      </c>
      <c r="J57" s="345">
        <f t="shared" si="2"/>
        <v>3.474028698497944</v>
      </c>
    </row>
    <row r="58" spans="1:10" ht="26.25">
      <c r="A58" s="149" t="s">
        <v>353</v>
      </c>
      <c r="B58" s="150" t="s">
        <v>280</v>
      </c>
      <c r="C58" s="150" t="s">
        <v>64</v>
      </c>
      <c r="D58" s="150" t="s">
        <v>85</v>
      </c>
      <c r="E58" s="179" t="s">
        <v>486</v>
      </c>
      <c r="F58" s="179" t="s">
        <v>94</v>
      </c>
      <c r="G58" s="333">
        <f>G59</f>
        <v>57.599999999999994</v>
      </c>
      <c r="H58" s="333">
        <f>H59</f>
        <v>0.6</v>
      </c>
      <c r="I58" s="345">
        <f t="shared" si="1"/>
        <v>56.99999999999999</v>
      </c>
      <c r="J58" s="345">
        <f t="shared" si="2"/>
        <v>1.0416666666666667</v>
      </c>
    </row>
    <row r="59" spans="1:10" ht="26.25">
      <c r="A59" s="149" t="s">
        <v>632</v>
      </c>
      <c r="B59" s="150" t="s">
        <v>280</v>
      </c>
      <c r="C59" s="150" t="s">
        <v>64</v>
      </c>
      <c r="D59" s="150" t="s">
        <v>85</v>
      </c>
      <c r="E59" s="179" t="s">
        <v>486</v>
      </c>
      <c r="F59" s="179" t="s">
        <v>91</v>
      </c>
      <c r="G59" s="333">
        <f>67.1-9.5</f>
        <v>57.599999999999994</v>
      </c>
      <c r="H59" s="333">
        <v>0.6</v>
      </c>
      <c r="I59" s="345">
        <f t="shared" si="1"/>
        <v>56.99999999999999</v>
      </c>
      <c r="J59" s="345">
        <f t="shared" si="2"/>
        <v>1.0416666666666667</v>
      </c>
    </row>
    <row r="60" spans="1:10" ht="12.75">
      <c r="A60" s="16" t="s">
        <v>487</v>
      </c>
      <c r="B60" s="20" t="s">
        <v>280</v>
      </c>
      <c r="C60" s="20" t="s">
        <v>64</v>
      </c>
      <c r="D60" s="20" t="s">
        <v>85</v>
      </c>
      <c r="E60" s="192" t="s">
        <v>488</v>
      </c>
      <c r="F60" s="174"/>
      <c r="G60" s="413">
        <f>G61+G69+G80</f>
        <v>209</v>
      </c>
      <c r="H60" s="413">
        <f>H61+H69+H80</f>
        <v>21.6</v>
      </c>
      <c r="I60" s="345">
        <f t="shared" si="1"/>
        <v>187.4</v>
      </c>
      <c r="J60" s="345">
        <f t="shared" si="2"/>
        <v>10.334928229665072</v>
      </c>
    </row>
    <row r="61" spans="1:10" s="347" customFormat="1" ht="26.25">
      <c r="A61" s="154" t="str">
        <f>'МП пр.5'!A506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61" s="155" t="s">
        <v>280</v>
      </c>
      <c r="C61" s="155" t="s">
        <v>64</v>
      </c>
      <c r="D61" s="155" t="s">
        <v>85</v>
      </c>
      <c r="E61" s="190" t="str">
        <f>'МП пр.5'!B506</f>
        <v>7Т 0 00 00000 </v>
      </c>
      <c r="F61" s="180"/>
      <c r="G61" s="414">
        <f>G62</f>
        <v>50</v>
      </c>
      <c r="H61" s="414">
        <f>H62</f>
        <v>0</v>
      </c>
      <c r="I61" s="346">
        <f t="shared" si="1"/>
        <v>50</v>
      </c>
      <c r="J61" s="346">
        <f t="shared" si="2"/>
        <v>0</v>
      </c>
    </row>
    <row r="62" spans="1:10" ht="26.25">
      <c r="A62" s="28" t="str">
        <f>'МП пр.5'!A507</f>
        <v>Основное мероприятие "Усиление роли общественности в профилактике правонарушений и борьбе с преступностью"</v>
      </c>
      <c r="B62" s="20" t="s">
        <v>280</v>
      </c>
      <c r="C62" s="20" t="s">
        <v>64</v>
      </c>
      <c r="D62" s="20" t="s">
        <v>85</v>
      </c>
      <c r="E62" s="192" t="str">
        <f>'МП пр.5'!B507</f>
        <v>7Т 0 04 00000 </v>
      </c>
      <c r="F62" s="175"/>
      <c r="G62" s="413">
        <f>G63+G66</f>
        <v>50</v>
      </c>
      <c r="H62" s="413">
        <f>H63+H66</f>
        <v>0</v>
      </c>
      <c r="I62" s="345">
        <f t="shared" si="1"/>
        <v>50</v>
      </c>
      <c r="J62" s="345">
        <f t="shared" si="2"/>
        <v>0</v>
      </c>
    </row>
    <row r="63" spans="1:10" ht="39">
      <c r="A63" s="28" t="str">
        <f>'МП пр.5'!A508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63" s="20" t="s">
        <v>280</v>
      </c>
      <c r="C63" s="20" t="s">
        <v>64</v>
      </c>
      <c r="D63" s="20" t="s">
        <v>85</v>
      </c>
      <c r="E63" s="192" t="str">
        <f>'МП пр.5'!B508</f>
        <v>7Т 0 04 95000 </v>
      </c>
      <c r="F63" s="175"/>
      <c r="G63" s="413">
        <f>G64</f>
        <v>10</v>
      </c>
      <c r="H63" s="413">
        <f>H64</f>
        <v>0</v>
      </c>
      <c r="I63" s="345">
        <f t="shared" si="1"/>
        <v>10</v>
      </c>
      <c r="J63" s="345">
        <f t="shared" si="2"/>
        <v>0</v>
      </c>
    </row>
    <row r="64" spans="1:10" ht="26.25">
      <c r="A64" s="16" t="s">
        <v>353</v>
      </c>
      <c r="B64" s="20" t="s">
        <v>280</v>
      </c>
      <c r="C64" s="20" t="s">
        <v>64</v>
      </c>
      <c r="D64" s="20" t="s">
        <v>85</v>
      </c>
      <c r="E64" s="192" t="str">
        <f>E63</f>
        <v>7Т 0 04 95000 </v>
      </c>
      <c r="F64" s="175" t="s">
        <v>94</v>
      </c>
      <c r="G64" s="413">
        <f>G65</f>
        <v>10</v>
      </c>
      <c r="H64" s="413">
        <f>H65</f>
        <v>0</v>
      </c>
      <c r="I64" s="345">
        <f t="shared" si="1"/>
        <v>10</v>
      </c>
      <c r="J64" s="345">
        <f t="shared" si="2"/>
        <v>0</v>
      </c>
    </row>
    <row r="65" spans="1:10" ht="26.25">
      <c r="A65" s="16" t="s">
        <v>632</v>
      </c>
      <c r="B65" s="20" t="s">
        <v>280</v>
      </c>
      <c r="C65" s="20" t="s">
        <v>64</v>
      </c>
      <c r="D65" s="20" t="s">
        <v>85</v>
      </c>
      <c r="E65" s="192" t="str">
        <f>E64</f>
        <v>7Т 0 04 95000 </v>
      </c>
      <c r="F65" s="175" t="s">
        <v>91</v>
      </c>
      <c r="G65" s="413">
        <f>'МП пр.5'!G513</f>
        <v>10</v>
      </c>
      <c r="H65" s="413">
        <f>'МП пр.5'!H513</f>
        <v>0</v>
      </c>
      <c r="I65" s="345">
        <f t="shared" si="1"/>
        <v>10</v>
      </c>
      <c r="J65" s="345">
        <f t="shared" si="2"/>
        <v>0</v>
      </c>
    </row>
    <row r="66" spans="1:10" ht="26.25">
      <c r="A66" s="28" t="str">
        <f>'МП пр.5'!A514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66" s="20" t="s">
        <v>280</v>
      </c>
      <c r="C66" s="20" t="s">
        <v>64</v>
      </c>
      <c r="D66" s="20" t="s">
        <v>85</v>
      </c>
      <c r="E66" s="192" t="str">
        <f>'МП пр.5'!B514</f>
        <v>7Т 0 04 95140 </v>
      </c>
      <c r="F66" s="175"/>
      <c r="G66" s="413">
        <f>G67</f>
        <v>40</v>
      </c>
      <c r="H66" s="413">
        <f>H67</f>
        <v>0</v>
      </c>
      <c r="I66" s="345">
        <f t="shared" si="1"/>
        <v>40</v>
      </c>
      <c r="J66" s="345">
        <f t="shared" si="2"/>
        <v>0</v>
      </c>
    </row>
    <row r="67" spans="1:10" ht="39">
      <c r="A67" s="16" t="s">
        <v>92</v>
      </c>
      <c r="B67" s="20" t="s">
        <v>280</v>
      </c>
      <c r="C67" s="20" t="s">
        <v>64</v>
      </c>
      <c r="D67" s="20" t="s">
        <v>85</v>
      </c>
      <c r="E67" s="192" t="str">
        <f>E66</f>
        <v>7Т 0 04 95140 </v>
      </c>
      <c r="F67" s="175" t="s">
        <v>93</v>
      </c>
      <c r="G67" s="413">
        <f>G68</f>
        <v>40</v>
      </c>
      <c r="H67" s="413">
        <f>H68</f>
        <v>0</v>
      </c>
      <c r="I67" s="345">
        <f t="shared" si="1"/>
        <v>40</v>
      </c>
      <c r="J67" s="345">
        <f t="shared" si="2"/>
        <v>0</v>
      </c>
    </row>
    <row r="68" spans="1:10" ht="12.75">
      <c r="A68" s="16" t="s">
        <v>89</v>
      </c>
      <c r="B68" s="20" t="s">
        <v>280</v>
      </c>
      <c r="C68" s="20" t="s">
        <v>64</v>
      </c>
      <c r="D68" s="20" t="s">
        <v>85</v>
      </c>
      <c r="E68" s="192" t="str">
        <f>E67</f>
        <v>7Т 0 04 95140 </v>
      </c>
      <c r="F68" s="175" t="s">
        <v>90</v>
      </c>
      <c r="G68" s="413">
        <f>'МП пр.5'!G519</f>
        <v>40</v>
      </c>
      <c r="H68" s="413">
        <f>'МП пр.5'!H519</f>
        <v>0</v>
      </c>
      <c r="I68" s="345">
        <f t="shared" si="1"/>
        <v>40</v>
      </c>
      <c r="J68" s="345">
        <f t="shared" si="2"/>
        <v>0</v>
      </c>
    </row>
    <row r="69" spans="1:10" s="347" customFormat="1" ht="26.25">
      <c r="A69" s="158" t="str">
        <f>'МП пр.5'!A706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69" s="155" t="s">
        <v>280</v>
      </c>
      <c r="C69" s="155" t="s">
        <v>64</v>
      </c>
      <c r="D69" s="155" t="s">
        <v>85</v>
      </c>
      <c r="E69" s="190" t="str">
        <f>'МП пр.5'!B706</f>
        <v>7R 0 00 00000</v>
      </c>
      <c r="F69" s="180"/>
      <c r="G69" s="414">
        <f>G70</f>
        <v>85</v>
      </c>
      <c r="H69" s="414">
        <f>H70</f>
        <v>0</v>
      </c>
      <c r="I69" s="346">
        <f t="shared" si="1"/>
        <v>85</v>
      </c>
      <c r="J69" s="346">
        <f t="shared" si="2"/>
        <v>0</v>
      </c>
    </row>
    <row r="70" spans="1:10" ht="39">
      <c r="A70" s="16" t="str">
        <f>'МП пр.5'!A707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70" s="20" t="s">
        <v>280</v>
      </c>
      <c r="C70" s="20" t="s">
        <v>64</v>
      </c>
      <c r="D70" s="20" t="s">
        <v>85</v>
      </c>
      <c r="E70" s="192" t="str">
        <f>'МП пр.5'!B707</f>
        <v>7R 0 01 00000</v>
      </c>
      <c r="F70" s="175"/>
      <c r="G70" s="413">
        <f>G71+G74+G77</f>
        <v>85</v>
      </c>
      <c r="H70" s="413">
        <f>H71+H74+H77</f>
        <v>0</v>
      </c>
      <c r="I70" s="345">
        <f t="shared" si="1"/>
        <v>85</v>
      </c>
      <c r="J70" s="345">
        <f t="shared" si="2"/>
        <v>0</v>
      </c>
    </row>
    <row r="71" spans="1:10" ht="26.25">
      <c r="A71" s="149" t="str">
        <f>'МП пр.5'!A708</f>
        <v>Дополнительное профессиональное образование для лиц, замещающих муниципальные должности                         </v>
      </c>
      <c r="B71" s="150" t="s">
        <v>280</v>
      </c>
      <c r="C71" s="150" t="s">
        <v>64</v>
      </c>
      <c r="D71" s="150" t="s">
        <v>85</v>
      </c>
      <c r="E71" s="194" t="str">
        <f>'МП пр.5'!B708</f>
        <v>7R 0 01 73260</v>
      </c>
      <c r="F71" s="176"/>
      <c r="G71" s="333">
        <f>G72</f>
        <v>35</v>
      </c>
      <c r="H71" s="333">
        <f>H72</f>
        <v>0</v>
      </c>
      <c r="I71" s="345">
        <f t="shared" si="1"/>
        <v>35</v>
      </c>
      <c r="J71" s="345">
        <f t="shared" si="2"/>
        <v>0</v>
      </c>
    </row>
    <row r="72" spans="1:10" ht="26.25">
      <c r="A72" s="149" t="s">
        <v>353</v>
      </c>
      <c r="B72" s="150" t="s">
        <v>280</v>
      </c>
      <c r="C72" s="150" t="s">
        <v>64</v>
      </c>
      <c r="D72" s="150" t="s">
        <v>85</v>
      </c>
      <c r="E72" s="194" t="str">
        <f>'МП пр.5'!B709</f>
        <v>7R 0 01 73260</v>
      </c>
      <c r="F72" s="176" t="s">
        <v>94</v>
      </c>
      <c r="G72" s="333">
        <f>G73</f>
        <v>35</v>
      </c>
      <c r="H72" s="333">
        <f>H73</f>
        <v>0</v>
      </c>
      <c r="I72" s="345">
        <f aca="true" t="shared" si="4" ref="I72:I135">G72-H72</f>
        <v>35</v>
      </c>
      <c r="J72" s="345">
        <f aca="true" t="shared" si="5" ref="J72:J135">H72/G72*100</f>
        <v>0</v>
      </c>
    </row>
    <row r="73" spans="1:10" ht="26.25">
      <c r="A73" s="149" t="s">
        <v>632</v>
      </c>
      <c r="B73" s="150" t="s">
        <v>280</v>
      </c>
      <c r="C73" s="150" t="s">
        <v>64</v>
      </c>
      <c r="D73" s="150" t="s">
        <v>85</v>
      </c>
      <c r="E73" s="194" t="str">
        <f>'МП пр.5'!B710</f>
        <v>7R 0 01 73260</v>
      </c>
      <c r="F73" s="176" t="s">
        <v>91</v>
      </c>
      <c r="G73" s="333">
        <f>'МП пр.5'!G713</f>
        <v>35</v>
      </c>
      <c r="H73" s="333">
        <f>'МП пр.5'!H713</f>
        <v>0</v>
      </c>
      <c r="I73" s="345">
        <f t="shared" si="4"/>
        <v>35</v>
      </c>
      <c r="J73" s="345">
        <f t="shared" si="5"/>
        <v>0</v>
      </c>
    </row>
    <row r="74" spans="1:10" ht="26.25">
      <c r="A74" s="16" t="str">
        <f>'МП пр.5'!A714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74" s="20" t="s">
        <v>280</v>
      </c>
      <c r="C74" s="20" t="s">
        <v>64</v>
      </c>
      <c r="D74" s="20" t="s">
        <v>85</v>
      </c>
      <c r="E74" s="192" t="str">
        <f>'МП пр.5'!B714</f>
        <v>7R 0 01 S3260</v>
      </c>
      <c r="F74" s="175"/>
      <c r="G74" s="413">
        <f>G75</f>
        <v>10</v>
      </c>
      <c r="H74" s="413">
        <f>H75</f>
        <v>0</v>
      </c>
      <c r="I74" s="345">
        <f t="shared" si="4"/>
        <v>10</v>
      </c>
      <c r="J74" s="345">
        <f t="shared" si="5"/>
        <v>0</v>
      </c>
    </row>
    <row r="75" spans="1:10" ht="26.25">
      <c r="A75" s="16" t="s">
        <v>353</v>
      </c>
      <c r="B75" s="20" t="s">
        <v>280</v>
      </c>
      <c r="C75" s="20" t="s">
        <v>64</v>
      </c>
      <c r="D75" s="20" t="s">
        <v>85</v>
      </c>
      <c r="E75" s="192" t="s">
        <v>293</v>
      </c>
      <c r="F75" s="175" t="s">
        <v>94</v>
      </c>
      <c r="G75" s="413">
        <f>G76</f>
        <v>10</v>
      </c>
      <c r="H75" s="413">
        <f>H76</f>
        <v>0</v>
      </c>
      <c r="I75" s="345">
        <f t="shared" si="4"/>
        <v>10</v>
      </c>
      <c r="J75" s="345">
        <f t="shared" si="5"/>
        <v>0</v>
      </c>
    </row>
    <row r="76" spans="1:10" ht="26.25">
      <c r="A76" s="16" t="s">
        <v>632</v>
      </c>
      <c r="B76" s="20" t="s">
        <v>280</v>
      </c>
      <c r="C76" s="20" t="s">
        <v>64</v>
      </c>
      <c r="D76" s="20" t="s">
        <v>85</v>
      </c>
      <c r="E76" s="192" t="str">
        <f>E75</f>
        <v>7R 0 01 S3260</v>
      </c>
      <c r="F76" s="175" t="s">
        <v>91</v>
      </c>
      <c r="G76" s="413">
        <f>'МП пр.5'!G719</f>
        <v>10</v>
      </c>
      <c r="H76" s="413">
        <f>'МП пр.5'!H719</f>
        <v>0</v>
      </c>
      <c r="I76" s="345">
        <f t="shared" si="4"/>
        <v>10</v>
      </c>
      <c r="J76" s="345">
        <f t="shared" si="5"/>
        <v>0</v>
      </c>
    </row>
    <row r="77" spans="1:10" ht="12.75">
      <c r="A77" s="16" t="str">
        <f>'МП пр.5'!A720</f>
        <v>Повышение профессионального уровня муниципальных служащих</v>
      </c>
      <c r="B77" s="20" t="s">
        <v>280</v>
      </c>
      <c r="C77" s="20" t="s">
        <v>64</v>
      </c>
      <c r="D77" s="20" t="s">
        <v>85</v>
      </c>
      <c r="E77" s="192" t="str">
        <f>'МП пр.5'!B720</f>
        <v>7R 0 01 98600</v>
      </c>
      <c r="F77" s="175"/>
      <c r="G77" s="413">
        <f>G78</f>
        <v>40</v>
      </c>
      <c r="H77" s="413">
        <f>H78</f>
        <v>0</v>
      </c>
      <c r="I77" s="345">
        <f t="shared" si="4"/>
        <v>40</v>
      </c>
      <c r="J77" s="345">
        <f t="shared" si="5"/>
        <v>0</v>
      </c>
    </row>
    <row r="78" spans="1:10" ht="26.25">
      <c r="A78" s="16" t="s">
        <v>353</v>
      </c>
      <c r="B78" s="20" t="s">
        <v>280</v>
      </c>
      <c r="C78" s="20" t="s">
        <v>64</v>
      </c>
      <c r="D78" s="20" t="s">
        <v>85</v>
      </c>
      <c r="E78" s="192" t="str">
        <f>E77</f>
        <v>7R 0 01 98600</v>
      </c>
      <c r="F78" s="175" t="s">
        <v>94</v>
      </c>
      <c r="G78" s="413">
        <f>G79</f>
        <v>40</v>
      </c>
      <c r="H78" s="413">
        <f>H79</f>
        <v>0</v>
      </c>
      <c r="I78" s="345">
        <f t="shared" si="4"/>
        <v>40</v>
      </c>
      <c r="J78" s="345">
        <f t="shared" si="5"/>
        <v>0</v>
      </c>
    </row>
    <row r="79" spans="1:10" ht="26.25">
      <c r="A79" s="16" t="s">
        <v>632</v>
      </c>
      <c r="B79" s="20" t="s">
        <v>280</v>
      </c>
      <c r="C79" s="20" t="s">
        <v>64</v>
      </c>
      <c r="D79" s="20" t="s">
        <v>85</v>
      </c>
      <c r="E79" s="192" t="str">
        <f>E78</f>
        <v>7R 0 01 98600</v>
      </c>
      <c r="F79" s="175" t="s">
        <v>91</v>
      </c>
      <c r="G79" s="413">
        <f>'МП пр.5'!G725</f>
        <v>40</v>
      </c>
      <c r="H79" s="413">
        <f>'МП пр.5'!H725</f>
        <v>0</v>
      </c>
      <c r="I79" s="345">
        <f t="shared" si="4"/>
        <v>40</v>
      </c>
      <c r="J79" s="345">
        <f t="shared" si="5"/>
        <v>0</v>
      </c>
    </row>
    <row r="80" spans="1:10" s="351" customFormat="1" ht="39">
      <c r="A80" s="158" t="str">
        <f>'МП пр.5'!A665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80" s="159" t="s">
        <v>280</v>
      </c>
      <c r="C80" s="155" t="s">
        <v>64</v>
      </c>
      <c r="D80" s="155" t="s">
        <v>85</v>
      </c>
      <c r="E80" s="173" t="str">
        <f>'МП пр.5'!B665</f>
        <v>7L 0 00 00000</v>
      </c>
      <c r="F80" s="180"/>
      <c r="G80" s="414">
        <f>G81+G85</f>
        <v>74</v>
      </c>
      <c r="H80" s="414">
        <f>H81+H85</f>
        <v>21.6</v>
      </c>
      <c r="I80" s="346">
        <f t="shared" si="4"/>
        <v>52.4</v>
      </c>
      <c r="J80" s="346">
        <f t="shared" si="5"/>
        <v>29.18918918918919</v>
      </c>
    </row>
    <row r="81" spans="1:10" ht="12.75">
      <c r="A81" s="16" t="str">
        <f>'МП пр.5'!A673</f>
        <v>Основное мероприятие "Содействие развитию институтов гражданского общества"</v>
      </c>
      <c r="B81" s="20" t="s">
        <v>280</v>
      </c>
      <c r="C81" s="20" t="s">
        <v>64</v>
      </c>
      <c r="D81" s="20" t="s">
        <v>85</v>
      </c>
      <c r="E81" s="174" t="str">
        <f>'МП пр.5'!B673</f>
        <v>7L 0 02 00000</v>
      </c>
      <c r="F81" s="175"/>
      <c r="G81" s="413">
        <f aca="true" t="shared" si="6" ref="G81:H83">G82</f>
        <v>50</v>
      </c>
      <c r="H81" s="413">
        <f t="shared" si="6"/>
        <v>13.6</v>
      </c>
      <c r="I81" s="345">
        <f t="shared" si="4"/>
        <v>36.4</v>
      </c>
      <c r="J81" s="345">
        <f t="shared" si="5"/>
        <v>27.200000000000003</v>
      </c>
    </row>
    <row r="82" spans="1:10" ht="26.25">
      <c r="A82" s="16" t="str">
        <f>'МП пр.5'!A674</f>
        <v>Организация участия представителей общественности в мероприятиях областного уровня</v>
      </c>
      <c r="B82" s="20" t="s">
        <v>280</v>
      </c>
      <c r="C82" s="20" t="s">
        <v>64</v>
      </c>
      <c r="D82" s="20" t="s">
        <v>85</v>
      </c>
      <c r="E82" s="174" t="str">
        <f>'МП пр.5'!B674</f>
        <v>7L 0 02 91800</v>
      </c>
      <c r="F82" s="175"/>
      <c r="G82" s="413">
        <f t="shared" si="6"/>
        <v>50</v>
      </c>
      <c r="H82" s="413">
        <f t="shared" si="6"/>
        <v>13.6</v>
      </c>
      <c r="I82" s="345">
        <f t="shared" si="4"/>
        <v>36.4</v>
      </c>
      <c r="J82" s="345">
        <f t="shared" si="5"/>
        <v>27.200000000000003</v>
      </c>
    </row>
    <row r="83" spans="1:10" ht="39">
      <c r="A83" s="16" t="s">
        <v>92</v>
      </c>
      <c r="B83" s="20" t="s">
        <v>280</v>
      </c>
      <c r="C83" s="20" t="s">
        <v>64</v>
      </c>
      <c r="D83" s="20" t="s">
        <v>85</v>
      </c>
      <c r="E83" s="174" t="str">
        <f>E82</f>
        <v>7L 0 02 91800</v>
      </c>
      <c r="F83" s="175" t="s">
        <v>93</v>
      </c>
      <c r="G83" s="413">
        <f t="shared" si="6"/>
        <v>50</v>
      </c>
      <c r="H83" s="413">
        <f t="shared" si="6"/>
        <v>13.6</v>
      </c>
      <c r="I83" s="345">
        <f t="shared" si="4"/>
        <v>36.4</v>
      </c>
      <c r="J83" s="345">
        <f t="shared" si="5"/>
        <v>27.200000000000003</v>
      </c>
    </row>
    <row r="84" spans="1:10" ht="12.75">
      <c r="A84" s="16" t="s">
        <v>89</v>
      </c>
      <c r="B84" s="20" t="s">
        <v>280</v>
      </c>
      <c r="C84" s="20" t="s">
        <v>64</v>
      </c>
      <c r="D84" s="20" t="s">
        <v>85</v>
      </c>
      <c r="E84" s="174" t="str">
        <f>E83</f>
        <v>7L 0 02 91800</v>
      </c>
      <c r="F84" s="175" t="s">
        <v>90</v>
      </c>
      <c r="G84" s="413">
        <f>'МП пр.5'!G679</f>
        <v>50</v>
      </c>
      <c r="H84" s="413">
        <f>'МП пр.5'!H679</f>
        <v>13.6</v>
      </c>
      <c r="I84" s="345">
        <f t="shared" si="4"/>
        <v>36.4</v>
      </c>
      <c r="J84" s="345">
        <f t="shared" si="5"/>
        <v>27.200000000000003</v>
      </c>
    </row>
    <row r="85" spans="1:10" ht="12.75">
      <c r="A85" s="16" t="str">
        <f>'МП пр.5'!A680</f>
        <v>Основное мероприятие "Гармонизация межнациональных отношений"</v>
      </c>
      <c r="B85" s="20" t="s">
        <v>280</v>
      </c>
      <c r="C85" s="20" t="s">
        <v>64</v>
      </c>
      <c r="D85" s="20" t="s">
        <v>85</v>
      </c>
      <c r="E85" s="174" t="str">
        <f>'МП пр.5'!B680</f>
        <v>7L 0 03 00000</v>
      </c>
      <c r="F85" s="175"/>
      <c r="G85" s="413">
        <f>G86+G89</f>
        <v>24</v>
      </c>
      <c r="H85" s="413">
        <f>H86+H89</f>
        <v>8</v>
      </c>
      <c r="I85" s="345">
        <f t="shared" si="4"/>
        <v>16</v>
      </c>
      <c r="J85" s="345">
        <f t="shared" si="5"/>
        <v>33.33333333333333</v>
      </c>
    </row>
    <row r="86" spans="1:10" ht="26.25">
      <c r="A86" s="16" t="str">
        <f>'МП пр.5'!A681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86" s="20" t="s">
        <v>280</v>
      </c>
      <c r="C86" s="20" t="s">
        <v>64</v>
      </c>
      <c r="D86" s="20" t="s">
        <v>85</v>
      </c>
      <c r="E86" s="174" t="str">
        <f>'МП пр.5'!B681</f>
        <v>7L 0 03 97100</v>
      </c>
      <c r="F86" s="175"/>
      <c r="G86" s="413">
        <f>G87</f>
        <v>14</v>
      </c>
      <c r="H86" s="413">
        <f>H87</f>
        <v>8</v>
      </c>
      <c r="I86" s="345">
        <f t="shared" si="4"/>
        <v>6</v>
      </c>
      <c r="J86" s="345">
        <f t="shared" si="5"/>
        <v>57.14285714285714</v>
      </c>
    </row>
    <row r="87" spans="1:10" ht="39">
      <c r="A87" s="16" t="s">
        <v>92</v>
      </c>
      <c r="B87" s="20" t="s">
        <v>280</v>
      </c>
      <c r="C87" s="20" t="s">
        <v>64</v>
      </c>
      <c r="D87" s="20" t="s">
        <v>85</v>
      </c>
      <c r="E87" s="174" t="str">
        <f>E86</f>
        <v>7L 0 03 97100</v>
      </c>
      <c r="F87" s="175" t="s">
        <v>93</v>
      </c>
      <c r="G87" s="413">
        <f>G88</f>
        <v>14</v>
      </c>
      <c r="H87" s="413">
        <f>H88</f>
        <v>8</v>
      </c>
      <c r="I87" s="345">
        <f t="shared" si="4"/>
        <v>6</v>
      </c>
      <c r="J87" s="345">
        <f t="shared" si="5"/>
        <v>57.14285714285714</v>
      </c>
    </row>
    <row r="88" spans="1:10" ht="12.75">
      <c r="A88" s="16" t="s">
        <v>89</v>
      </c>
      <c r="B88" s="20" t="s">
        <v>280</v>
      </c>
      <c r="C88" s="20" t="s">
        <v>64</v>
      </c>
      <c r="D88" s="20" t="s">
        <v>85</v>
      </c>
      <c r="E88" s="174" t="str">
        <f>E87</f>
        <v>7L 0 03 97100</v>
      </c>
      <c r="F88" s="175" t="s">
        <v>90</v>
      </c>
      <c r="G88" s="413">
        <f>'МП пр.5'!G686</f>
        <v>14</v>
      </c>
      <c r="H88" s="413">
        <f>'МП пр.5'!H686</f>
        <v>8</v>
      </c>
      <c r="I88" s="345">
        <f t="shared" si="4"/>
        <v>6</v>
      </c>
      <c r="J88" s="345">
        <f t="shared" si="5"/>
        <v>57.14285714285714</v>
      </c>
    </row>
    <row r="89" spans="1:10" ht="26.25">
      <c r="A89" s="16" t="str">
        <f>'МП пр.5'!A687</f>
        <v>Организация мероприятий районного уровня с участием представителей коренных малочисленных народов Крайнего Севера </v>
      </c>
      <c r="B89" s="20" t="s">
        <v>280</v>
      </c>
      <c r="C89" s="20" t="s">
        <v>64</v>
      </c>
      <c r="D89" s="20" t="s">
        <v>85</v>
      </c>
      <c r="E89" s="174" t="str">
        <f>'МП пр.5'!B687</f>
        <v>7L 0 03 97200</v>
      </c>
      <c r="F89" s="175"/>
      <c r="G89" s="413">
        <f>G90</f>
        <v>10</v>
      </c>
      <c r="H89" s="413">
        <f>H90</f>
        <v>0</v>
      </c>
      <c r="I89" s="345">
        <f t="shared" si="4"/>
        <v>10</v>
      </c>
      <c r="J89" s="345">
        <f t="shared" si="5"/>
        <v>0</v>
      </c>
    </row>
    <row r="90" spans="1:10" ht="26.25">
      <c r="A90" s="16" t="s">
        <v>353</v>
      </c>
      <c r="B90" s="20" t="s">
        <v>280</v>
      </c>
      <c r="C90" s="20" t="s">
        <v>64</v>
      </c>
      <c r="D90" s="20" t="s">
        <v>85</v>
      </c>
      <c r="E90" s="174" t="str">
        <f>'МП пр.5'!B688</f>
        <v>7L 0 03 97200</v>
      </c>
      <c r="F90" s="174" t="s">
        <v>94</v>
      </c>
      <c r="G90" s="413">
        <f>G91</f>
        <v>10</v>
      </c>
      <c r="H90" s="413">
        <f>H91</f>
        <v>0</v>
      </c>
      <c r="I90" s="345">
        <f t="shared" si="4"/>
        <v>10</v>
      </c>
      <c r="J90" s="345">
        <f t="shared" si="5"/>
        <v>0</v>
      </c>
    </row>
    <row r="91" spans="1:10" ht="26.25">
      <c r="A91" s="16" t="s">
        <v>632</v>
      </c>
      <c r="B91" s="20" t="s">
        <v>280</v>
      </c>
      <c r="C91" s="20" t="s">
        <v>64</v>
      </c>
      <c r="D91" s="20" t="s">
        <v>85</v>
      </c>
      <c r="E91" s="174" t="str">
        <f>'МП пр.5'!B689</f>
        <v>7L 0 03 97200</v>
      </c>
      <c r="F91" s="174" t="s">
        <v>91</v>
      </c>
      <c r="G91" s="413">
        <f>'МП пр.5'!G692</f>
        <v>10</v>
      </c>
      <c r="H91" s="413">
        <f>'МП пр.5'!H692</f>
        <v>0</v>
      </c>
      <c r="I91" s="345">
        <f t="shared" si="4"/>
        <v>10</v>
      </c>
      <c r="J91" s="345">
        <f t="shared" si="5"/>
        <v>0</v>
      </c>
    </row>
    <row r="92" spans="1:10" ht="12.75">
      <c r="A92" s="15" t="s">
        <v>202</v>
      </c>
      <c r="B92" s="33" t="s">
        <v>280</v>
      </c>
      <c r="C92" s="33" t="s">
        <v>65</v>
      </c>
      <c r="D92" s="33" t="s">
        <v>34</v>
      </c>
      <c r="E92" s="196"/>
      <c r="F92" s="181"/>
      <c r="G92" s="412">
        <f aca="true" t="shared" si="7" ref="G92:H95">G93</f>
        <v>443.9</v>
      </c>
      <c r="H92" s="412">
        <f t="shared" si="7"/>
        <v>79</v>
      </c>
      <c r="I92" s="345">
        <f t="shared" si="4"/>
        <v>364.9</v>
      </c>
      <c r="J92" s="345">
        <f t="shared" si="5"/>
        <v>17.796801081324624</v>
      </c>
    </row>
    <row r="93" spans="1:10" ht="12.75">
      <c r="A93" s="15" t="s">
        <v>201</v>
      </c>
      <c r="B93" s="33" t="s">
        <v>280</v>
      </c>
      <c r="C93" s="33" t="s">
        <v>65</v>
      </c>
      <c r="D93" s="33" t="s">
        <v>68</v>
      </c>
      <c r="E93" s="196"/>
      <c r="F93" s="181"/>
      <c r="G93" s="413">
        <f t="shared" si="7"/>
        <v>443.9</v>
      </c>
      <c r="H93" s="413">
        <f t="shared" si="7"/>
        <v>79</v>
      </c>
      <c r="I93" s="345">
        <f t="shared" si="4"/>
        <v>364.9</v>
      </c>
      <c r="J93" s="345">
        <f t="shared" si="5"/>
        <v>17.796801081324624</v>
      </c>
    </row>
    <row r="94" spans="1:10" s="76" customFormat="1" ht="39">
      <c r="A94" s="204" t="s">
        <v>588</v>
      </c>
      <c r="B94" s="150" t="s">
        <v>280</v>
      </c>
      <c r="C94" s="150" t="s">
        <v>65</v>
      </c>
      <c r="D94" s="150" t="s">
        <v>68</v>
      </c>
      <c r="E94" s="179" t="s">
        <v>472</v>
      </c>
      <c r="F94" s="182"/>
      <c r="G94" s="333">
        <f t="shared" si="7"/>
        <v>443.9</v>
      </c>
      <c r="H94" s="333">
        <f t="shared" si="7"/>
        <v>79</v>
      </c>
      <c r="I94" s="345">
        <f t="shared" si="4"/>
        <v>364.9</v>
      </c>
      <c r="J94" s="345">
        <f t="shared" si="5"/>
        <v>17.796801081324624</v>
      </c>
    </row>
    <row r="95" spans="1:10" s="76" customFormat="1" ht="26.25">
      <c r="A95" s="149" t="s">
        <v>489</v>
      </c>
      <c r="B95" s="150" t="s">
        <v>280</v>
      </c>
      <c r="C95" s="150" t="s">
        <v>65</v>
      </c>
      <c r="D95" s="150" t="s">
        <v>68</v>
      </c>
      <c r="E95" s="179" t="s">
        <v>497</v>
      </c>
      <c r="F95" s="182"/>
      <c r="G95" s="333">
        <f t="shared" si="7"/>
        <v>443.9</v>
      </c>
      <c r="H95" s="333">
        <f t="shared" si="7"/>
        <v>79</v>
      </c>
      <c r="I95" s="345">
        <f t="shared" si="4"/>
        <v>364.9</v>
      </c>
      <c r="J95" s="345">
        <f t="shared" si="5"/>
        <v>17.796801081324624</v>
      </c>
    </row>
    <row r="96" spans="1:10" s="76" customFormat="1" ht="26.25">
      <c r="A96" s="149" t="s">
        <v>200</v>
      </c>
      <c r="B96" s="150" t="s">
        <v>280</v>
      </c>
      <c r="C96" s="150" t="s">
        <v>65</v>
      </c>
      <c r="D96" s="150" t="s">
        <v>68</v>
      </c>
      <c r="E96" s="179" t="s">
        <v>589</v>
      </c>
      <c r="F96" s="176"/>
      <c r="G96" s="333">
        <f>G98</f>
        <v>443.9</v>
      </c>
      <c r="H96" s="333">
        <f>H98</f>
        <v>79</v>
      </c>
      <c r="I96" s="345">
        <f t="shared" si="4"/>
        <v>364.9</v>
      </c>
      <c r="J96" s="345">
        <f t="shared" si="5"/>
        <v>17.796801081324624</v>
      </c>
    </row>
    <row r="97" spans="1:10" s="76" customFormat="1" ht="39">
      <c r="A97" s="149" t="s">
        <v>92</v>
      </c>
      <c r="B97" s="150" t="s">
        <v>280</v>
      </c>
      <c r="C97" s="150" t="s">
        <v>65</v>
      </c>
      <c r="D97" s="150" t="s">
        <v>68</v>
      </c>
      <c r="E97" s="179" t="s">
        <v>589</v>
      </c>
      <c r="F97" s="176" t="s">
        <v>93</v>
      </c>
      <c r="G97" s="333">
        <f>G98</f>
        <v>443.9</v>
      </c>
      <c r="H97" s="333">
        <f>H98</f>
        <v>79</v>
      </c>
      <c r="I97" s="345">
        <f t="shared" si="4"/>
        <v>364.9</v>
      </c>
      <c r="J97" s="345">
        <f t="shared" si="5"/>
        <v>17.796801081324624</v>
      </c>
    </row>
    <row r="98" spans="1:10" s="76" customFormat="1" ht="12.75">
      <c r="A98" s="149" t="s">
        <v>89</v>
      </c>
      <c r="B98" s="150" t="s">
        <v>280</v>
      </c>
      <c r="C98" s="150" t="s">
        <v>65</v>
      </c>
      <c r="D98" s="150" t="s">
        <v>68</v>
      </c>
      <c r="E98" s="179" t="s">
        <v>589</v>
      </c>
      <c r="F98" s="179" t="s">
        <v>90</v>
      </c>
      <c r="G98" s="333">
        <v>443.9</v>
      </c>
      <c r="H98" s="333">
        <v>79</v>
      </c>
      <c r="I98" s="345">
        <f t="shared" si="4"/>
        <v>364.9</v>
      </c>
      <c r="J98" s="345">
        <f t="shared" si="5"/>
        <v>17.796801081324624</v>
      </c>
    </row>
    <row r="99" spans="1:10" ht="26.25">
      <c r="A99" s="15" t="s">
        <v>4</v>
      </c>
      <c r="B99" s="33" t="s">
        <v>280</v>
      </c>
      <c r="C99" s="33" t="s">
        <v>68</v>
      </c>
      <c r="D99" s="33" t="s">
        <v>34</v>
      </c>
      <c r="E99" s="174"/>
      <c r="F99" s="174"/>
      <c r="G99" s="412">
        <f>G100</f>
        <v>8174.4</v>
      </c>
      <c r="H99" s="412">
        <f>H100</f>
        <v>1738.1000000000001</v>
      </c>
      <c r="I99" s="345">
        <f t="shared" si="4"/>
        <v>6436.299999999999</v>
      </c>
      <c r="J99" s="345">
        <f t="shared" si="5"/>
        <v>21.262722646310436</v>
      </c>
    </row>
    <row r="100" spans="1:10" ht="26.25">
      <c r="A100" s="15" t="s">
        <v>78</v>
      </c>
      <c r="B100" s="33" t="s">
        <v>280</v>
      </c>
      <c r="C100" s="33" t="s">
        <v>68</v>
      </c>
      <c r="D100" s="33" t="s">
        <v>73</v>
      </c>
      <c r="E100" s="174"/>
      <c r="F100" s="174"/>
      <c r="G100" s="412">
        <f>G102+G107</f>
        <v>8174.4</v>
      </c>
      <c r="H100" s="412">
        <f>H102+H107</f>
        <v>1738.1000000000001</v>
      </c>
      <c r="I100" s="345">
        <f t="shared" si="4"/>
        <v>6436.299999999999</v>
      </c>
      <c r="J100" s="345">
        <f t="shared" si="5"/>
        <v>21.262722646310436</v>
      </c>
    </row>
    <row r="101" spans="1:10" ht="12.75">
      <c r="A101" s="16" t="s">
        <v>487</v>
      </c>
      <c r="B101" s="20" t="s">
        <v>280</v>
      </c>
      <c r="C101" s="42" t="s">
        <v>68</v>
      </c>
      <c r="D101" s="42" t="s">
        <v>73</v>
      </c>
      <c r="E101" s="192" t="s">
        <v>488</v>
      </c>
      <c r="F101" s="174"/>
      <c r="G101" s="413">
        <f aca="true" t="shared" si="8" ref="G101:H105">G102</f>
        <v>350</v>
      </c>
      <c r="H101" s="413">
        <f t="shared" si="8"/>
        <v>0</v>
      </c>
      <c r="I101" s="345">
        <f t="shared" si="4"/>
        <v>350</v>
      </c>
      <c r="J101" s="345">
        <f t="shared" si="5"/>
        <v>0</v>
      </c>
    </row>
    <row r="102" spans="1:10" s="347" customFormat="1" ht="39">
      <c r="A102" s="158" t="str">
        <f>'МП пр.5'!A587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02" s="155" t="s">
        <v>280</v>
      </c>
      <c r="C102" s="155" t="s">
        <v>68</v>
      </c>
      <c r="D102" s="155" t="s">
        <v>73</v>
      </c>
      <c r="E102" s="190" t="str">
        <f>'МП пр.5'!B587</f>
        <v>7Ч 0 00 00000 </v>
      </c>
      <c r="F102" s="180"/>
      <c r="G102" s="414">
        <f t="shared" si="8"/>
        <v>350</v>
      </c>
      <c r="H102" s="414">
        <f t="shared" si="8"/>
        <v>0</v>
      </c>
      <c r="I102" s="346">
        <f t="shared" si="4"/>
        <v>350</v>
      </c>
      <c r="J102" s="346">
        <f t="shared" si="5"/>
        <v>0</v>
      </c>
    </row>
    <row r="103" spans="1:10" ht="39">
      <c r="A103" s="160" t="str">
        <f>'МП пр.5'!A588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03" s="20" t="s">
        <v>280</v>
      </c>
      <c r="C103" s="42" t="s">
        <v>68</v>
      </c>
      <c r="D103" s="42" t="s">
        <v>73</v>
      </c>
      <c r="E103" s="192" t="str">
        <f>'МП пр.5'!B588</f>
        <v>7Ч 0 01 00000 </v>
      </c>
      <c r="F103" s="175"/>
      <c r="G103" s="413">
        <f t="shared" si="8"/>
        <v>350</v>
      </c>
      <c r="H103" s="413">
        <f t="shared" si="8"/>
        <v>0</v>
      </c>
      <c r="I103" s="345">
        <f t="shared" si="4"/>
        <v>350</v>
      </c>
      <c r="J103" s="345">
        <f t="shared" si="5"/>
        <v>0</v>
      </c>
    </row>
    <row r="104" spans="1:10" ht="26.25">
      <c r="A104" s="16" t="str">
        <f>'МП пр.5'!A589</f>
        <v>Приобретение технических средств и создание материального резерва в целях ликвидации чрезвычайных ситуаций </v>
      </c>
      <c r="B104" s="20" t="s">
        <v>280</v>
      </c>
      <c r="C104" s="42" t="s">
        <v>68</v>
      </c>
      <c r="D104" s="42" t="s">
        <v>73</v>
      </c>
      <c r="E104" s="192" t="str">
        <f>'МП пр.5'!B589</f>
        <v>7Ч 0 01 96400 </v>
      </c>
      <c r="F104" s="175"/>
      <c r="G104" s="413">
        <f t="shared" si="8"/>
        <v>350</v>
      </c>
      <c r="H104" s="413">
        <f t="shared" si="8"/>
        <v>0</v>
      </c>
      <c r="I104" s="345">
        <f t="shared" si="4"/>
        <v>350</v>
      </c>
      <c r="J104" s="345">
        <f t="shared" si="5"/>
        <v>0</v>
      </c>
    </row>
    <row r="105" spans="1:10" ht="26.25">
      <c r="A105" s="16" t="s">
        <v>353</v>
      </c>
      <c r="B105" s="20" t="s">
        <v>280</v>
      </c>
      <c r="C105" s="42" t="s">
        <v>68</v>
      </c>
      <c r="D105" s="42" t="s">
        <v>73</v>
      </c>
      <c r="E105" s="192" t="str">
        <f>E104</f>
        <v>7Ч 0 01 96400 </v>
      </c>
      <c r="F105" s="175" t="s">
        <v>94</v>
      </c>
      <c r="G105" s="413">
        <f t="shared" si="8"/>
        <v>350</v>
      </c>
      <c r="H105" s="413">
        <f t="shared" si="8"/>
        <v>0</v>
      </c>
      <c r="I105" s="345">
        <f t="shared" si="4"/>
        <v>350</v>
      </c>
      <c r="J105" s="345">
        <f t="shared" si="5"/>
        <v>0</v>
      </c>
    </row>
    <row r="106" spans="1:10" ht="26.25">
      <c r="A106" s="16" t="s">
        <v>632</v>
      </c>
      <c r="B106" s="20" t="s">
        <v>280</v>
      </c>
      <c r="C106" s="42" t="s">
        <v>68</v>
      </c>
      <c r="D106" s="42" t="s">
        <v>73</v>
      </c>
      <c r="E106" s="192" t="str">
        <f>E105</f>
        <v>7Ч 0 01 96400 </v>
      </c>
      <c r="F106" s="175" t="s">
        <v>91</v>
      </c>
      <c r="G106" s="413">
        <f>'МП пр.5'!G594</f>
        <v>350</v>
      </c>
      <c r="H106" s="413">
        <f>'МП пр.5'!H594</f>
        <v>0</v>
      </c>
      <c r="I106" s="345">
        <f t="shared" si="4"/>
        <v>350</v>
      </c>
      <c r="J106" s="345">
        <f t="shared" si="5"/>
        <v>0</v>
      </c>
    </row>
    <row r="107" spans="1:10" ht="26.25">
      <c r="A107" s="16" t="s">
        <v>298</v>
      </c>
      <c r="B107" s="20" t="s">
        <v>280</v>
      </c>
      <c r="C107" s="20" t="s">
        <v>68</v>
      </c>
      <c r="D107" s="20" t="s">
        <v>73</v>
      </c>
      <c r="E107" s="192" t="s">
        <v>490</v>
      </c>
      <c r="F107" s="174"/>
      <c r="G107" s="413">
        <f>G108+G113</f>
        <v>7824.4</v>
      </c>
      <c r="H107" s="413">
        <f>H108+H113</f>
        <v>1738.1000000000001</v>
      </c>
      <c r="I107" s="345">
        <f t="shared" si="4"/>
        <v>6086.299999999999</v>
      </c>
      <c r="J107" s="345">
        <f t="shared" si="5"/>
        <v>22.213843873012628</v>
      </c>
    </row>
    <row r="108" spans="1:10" ht="12.75">
      <c r="A108" s="16" t="s">
        <v>277</v>
      </c>
      <c r="B108" s="20" t="s">
        <v>280</v>
      </c>
      <c r="C108" s="20" t="s">
        <v>68</v>
      </c>
      <c r="D108" s="20" t="s">
        <v>73</v>
      </c>
      <c r="E108" s="192" t="s">
        <v>491</v>
      </c>
      <c r="F108" s="174"/>
      <c r="G108" s="413">
        <f>G109+G111</f>
        <v>7624.4</v>
      </c>
      <c r="H108" s="413">
        <f>H109+H111</f>
        <v>1698.1000000000001</v>
      </c>
      <c r="I108" s="345">
        <f t="shared" si="4"/>
        <v>5926.299999999999</v>
      </c>
      <c r="J108" s="345">
        <f t="shared" si="5"/>
        <v>22.271916478673734</v>
      </c>
    </row>
    <row r="109" spans="1:10" ht="39">
      <c r="A109" s="16" t="s">
        <v>92</v>
      </c>
      <c r="B109" s="20" t="s">
        <v>280</v>
      </c>
      <c r="C109" s="20" t="s">
        <v>68</v>
      </c>
      <c r="D109" s="20" t="s">
        <v>73</v>
      </c>
      <c r="E109" s="192" t="s">
        <v>491</v>
      </c>
      <c r="F109" s="174" t="s">
        <v>93</v>
      </c>
      <c r="G109" s="413">
        <f>G110</f>
        <v>7447.4</v>
      </c>
      <c r="H109" s="413">
        <f>H110</f>
        <v>1671.9</v>
      </c>
      <c r="I109" s="345">
        <f t="shared" si="4"/>
        <v>5775.5</v>
      </c>
      <c r="J109" s="345">
        <f t="shared" si="5"/>
        <v>22.44944544404759</v>
      </c>
    </row>
    <row r="110" spans="1:10" ht="12.75">
      <c r="A110" s="16" t="s">
        <v>214</v>
      </c>
      <c r="B110" s="20" t="s">
        <v>280</v>
      </c>
      <c r="C110" s="20" t="s">
        <v>68</v>
      </c>
      <c r="D110" s="20" t="s">
        <v>73</v>
      </c>
      <c r="E110" s="192" t="s">
        <v>491</v>
      </c>
      <c r="F110" s="174" t="s">
        <v>215</v>
      </c>
      <c r="G110" s="413">
        <v>7447.4</v>
      </c>
      <c r="H110" s="413">
        <v>1671.9</v>
      </c>
      <c r="I110" s="345">
        <f t="shared" si="4"/>
        <v>5775.5</v>
      </c>
      <c r="J110" s="345">
        <f t="shared" si="5"/>
        <v>22.44944544404759</v>
      </c>
    </row>
    <row r="111" spans="1:10" ht="26.25">
      <c r="A111" s="16" t="s">
        <v>353</v>
      </c>
      <c r="B111" s="20" t="s">
        <v>280</v>
      </c>
      <c r="C111" s="20" t="s">
        <v>68</v>
      </c>
      <c r="D111" s="20" t="s">
        <v>73</v>
      </c>
      <c r="E111" s="192" t="s">
        <v>491</v>
      </c>
      <c r="F111" s="174" t="s">
        <v>94</v>
      </c>
      <c r="G111" s="413">
        <f>G112</f>
        <v>177</v>
      </c>
      <c r="H111" s="413">
        <f>H112</f>
        <v>26.2</v>
      </c>
      <c r="I111" s="345">
        <f t="shared" si="4"/>
        <v>150.8</v>
      </c>
      <c r="J111" s="345">
        <f t="shared" si="5"/>
        <v>14.80225988700565</v>
      </c>
    </row>
    <row r="112" spans="1:10" ht="26.25">
      <c r="A112" s="16" t="s">
        <v>632</v>
      </c>
      <c r="B112" s="20" t="s">
        <v>280</v>
      </c>
      <c r="C112" s="20" t="s">
        <v>68</v>
      </c>
      <c r="D112" s="20" t="s">
        <v>73</v>
      </c>
      <c r="E112" s="192" t="s">
        <v>491</v>
      </c>
      <c r="F112" s="174" t="s">
        <v>91</v>
      </c>
      <c r="G112" s="413">
        <v>177</v>
      </c>
      <c r="H112" s="413">
        <v>26.2</v>
      </c>
      <c r="I112" s="345">
        <f t="shared" si="4"/>
        <v>150.8</v>
      </c>
      <c r="J112" s="345">
        <f t="shared" si="5"/>
        <v>14.80225988700565</v>
      </c>
    </row>
    <row r="113" spans="1:10" ht="52.5">
      <c r="A113" s="16" t="s">
        <v>297</v>
      </c>
      <c r="B113" s="19" t="s">
        <v>280</v>
      </c>
      <c r="C113" s="20" t="s">
        <v>68</v>
      </c>
      <c r="D113" s="20" t="s">
        <v>73</v>
      </c>
      <c r="E113" s="192" t="s">
        <v>492</v>
      </c>
      <c r="F113" s="174"/>
      <c r="G113" s="413">
        <f>G114</f>
        <v>200</v>
      </c>
      <c r="H113" s="413">
        <f>H114</f>
        <v>40</v>
      </c>
      <c r="I113" s="345">
        <f t="shared" si="4"/>
        <v>160</v>
      </c>
      <c r="J113" s="345">
        <f t="shared" si="5"/>
        <v>20</v>
      </c>
    </row>
    <row r="114" spans="1:10" ht="39">
      <c r="A114" s="16" t="s">
        <v>92</v>
      </c>
      <c r="B114" s="19" t="s">
        <v>280</v>
      </c>
      <c r="C114" s="20" t="s">
        <v>68</v>
      </c>
      <c r="D114" s="20" t="s">
        <v>73</v>
      </c>
      <c r="E114" s="192" t="s">
        <v>492</v>
      </c>
      <c r="F114" s="174" t="s">
        <v>93</v>
      </c>
      <c r="G114" s="413">
        <f>G115</f>
        <v>200</v>
      </c>
      <c r="H114" s="413">
        <f>H115</f>
        <v>40</v>
      </c>
      <c r="I114" s="345">
        <f t="shared" si="4"/>
        <v>160</v>
      </c>
      <c r="J114" s="345">
        <f t="shared" si="5"/>
        <v>20</v>
      </c>
    </row>
    <row r="115" spans="1:10" ht="12.75">
      <c r="A115" s="16" t="s">
        <v>214</v>
      </c>
      <c r="B115" s="19" t="s">
        <v>280</v>
      </c>
      <c r="C115" s="20" t="s">
        <v>68</v>
      </c>
      <c r="D115" s="20" t="s">
        <v>73</v>
      </c>
      <c r="E115" s="192" t="s">
        <v>492</v>
      </c>
      <c r="F115" s="174" t="s">
        <v>215</v>
      </c>
      <c r="G115" s="413">
        <v>200</v>
      </c>
      <c r="H115" s="413">
        <v>40</v>
      </c>
      <c r="I115" s="345">
        <f t="shared" si="4"/>
        <v>160</v>
      </c>
      <c r="J115" s="345">
        <f t="shared" si="5"/>
        <v>20</v>
      </c>
    </row>
    <row r="116" spans="1:10" ht="12.75">
      <c r="A116" s="15" t="s">
        <v>5</v>
      </c>
      <c r="B116" s="39" t="s">
        <v>280</v>
      </c>
      <c r="C116" s="38" t="s">
        <v>66</v>
      </c>
      <c r="D116" s="38" t="s">
        <v>34</v>
      </c>
      <c r="E116" s="178"/>
      <c r="F116" s="178"/>
      <c r="G116" s="412">
        <f>G117</f>
        <v>633.6</v>
      </c>
      <c r="H116" s="412">
        <f>H117</f>
        <v>0</v>
      </c>
      <c r="I116" s="345">
        <f t="shared" si="4"/>
        <v>633.6</v>
      </c>
      <c r="J116" s="345">
        <f t="shared" si="5"/>
        <v>0</v>
      </c>
    </row>
    <row r="117" spans="1:10" ht="12.75">
      <c r="A117" s="15" t="s">
        <v>7</v>
      </c>
      <c r="B117" s="39" t="s">
        <v>280</v>
      </c>
      <c r="C117" s="33" t="s">
        <v>66</v>
      </c>
      <c r="D117" s="33" t="s">
        <v>76</v>
      </c>
      <c r="E117" s="197"/>
      <c r="F117" s="187"/>
      <c r="G117" s="412">
        <f>G119+G124</f>
        <v>633.6</v>
      </c>
      <c r="H117" s="412">
        <f>H119+H124</f>
        <v>0</v>
      </c>
      <c r="I117" s="345">
        <f t="shared" si="4"/>
        <v>633.6</v>
      </c>
      <c r="J117" s="345">
        <f t="shared" si="5"/>
        <v>0</v>
      </c>
    </row>
    <row r="118" spans="1:10" ht="12.75">
      <c r="A118" s="16" t="s">
        <v>487</v>
      </c>
      <c r="B118" s="20" t="s">
        <v>280</v>
      </c>
      <c r="C118" s="20" t="s">
        <v>66</v>
      </c>
      <c r="D118" s="20" t="s">
        <v>76</v>
      </c>
      <c r="E118" s="192" t="s">
        <v>488</v>
      </c>
      <c r="F118" s="187"/>
      <c r="G118" s="413">
        <f>G119+G124</f>
        <v>633.6</v>
      </c>
      <c r="H118" s="413">
        <f>H119+H124</f>
        <v>0</v>
      </c>
      <c r="I118" s="345">
        <f t="shared" si="4"/>
        <v>633.6</v>
      </c>
      <c r="J118" s="345">
        <f t="shared" si="5"/>
        <v>0</v>
      </c>
    </row>
    <row r="119" spans="1:10" s="347" customFormat="1" ht="26.25">
      <c r="A119" s="154" t="str">
        <f>'МП пр.5'!A138</f>
        <v>Муниципальная программа  "Развитие малого и среднего предпринимательства в Сусуманском городском округе  на 2018- 2020 годы"</v>
      </c>
      <c r="B119" s="159" t="s">
        <v>280</v>
      </c>
      <c r="C119" s="155" t="s">
        <v>66</v>
      </c>
      <c r="D119" s="155" t="s">
        <v>76</v>
      </c>
      <c r="E119" s="190" t="str">
        <f>'МП пр.5'!B138</f>
        <v>7И 0 00 00000 </v>
      </c>
      <c r="F119" s="173"/>
      <c r="G119" s="414">
        <f aca="true" t="shared" si="9" ref="G119:H122">G120</f>
        <v>100</v>
      </c>
      <c r="H119" s="414">
        <f t="shared" si="9"/>
        <v>0</v>
      </c>
      <c r="I119" s="346">
        <f t="shared" si="4"/>
        <v>100</v>
      </c>
      <c r="J119" s="346">
        <f t="shared" si="5"/>
        <v>0</v>
      </c>
    </row>
    <row r="120" spans="1:10" ht="39">
      <c r="A120" s="28" t="str">
        <f>'МП пр.5'!A139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120" s="19" t="s">
        <v>280</v>
      </c>
      <c r="C120" s="20" t="s">
        <v>66</v>
      </c>
      <c r="D120" s="20" t="s">
        <v>76</v>
      </c>
      <c r="E120" s="192" t="str">
        <f>'МП пр.5'!B139</f>
        <v>7И 0 01 00000 </v>
      </c>
      <c r="F120" s="174"/>
      <c r="G120" s="413">
        <f t="shared" si="9"/>
        <v>100</v>
      </c>
      <c r="H120" s="413">
        <f t="shared" si="9"/>
        <v>0</v>
      </c>
      <c r="I120" s="345">
        <f t="shared" si="4"/>
        <v>100</v>
      </c>
      <c r="J120" s="345">
        <f t="shared" si="5"/>
        <v>0</v>
      </c>
    </row>
    <row r="121" spans="1:10" ht="12.75">
      <c r="A121" s="28" t="str">
        <f>'МП пр.5'!A140</f>
        <v>Финансовая поддержка субъектов малого и среднего предпринимательства </v>
      </c>
      <c r="B121" s="19" t="s">
        <v>280</v>
      </c>
      <c r="C121" s="20" t="s">
        <v>66</v>
      </c>
      <c r="D121" s="20" t="s">
        <v>76</v>
      </c>
      <c r="E121" s="192" t="str">
        <f>'МП пр.5'!B140</f>
        <v>7И 0 01 93360 </v>
      </c>
      <c r="F121" s="174"/>
      <c r="G121" s="413">
        <f t="shared" si="9"/>
        <v>100</v>
      </c>
      <c r="H121" s="413">
        <f t="shared" si="9"/>
        <v>0</v>
      </c>
      <c r="I121" s="345">
        <f t="shared" si="4"/>
        <v>100</v>
      </c>
      <c r="J121" s="345">
        <f t="shared" si="5"/>
        <v>0</v>
      </c>
    </row>
    <row r="122" spans="1:10" s="30" customFormat="1" ht="12.75">
      <c r="A122" s="16" t="s">
        <v>110</v>
      </c>
      <c r="B122" s="19" t="s">
        <v>280</v>
      </c>
      <c r="C122" s="20" t="s">
        <v>66</v>
      </c>
      <c r="D122" s="20" t="s">
        <v>76</v>
      </c>
      <c r="E122" s="192" t="str">
        <f>'МП пр.5'!B141</f>
        <v>7И 0 01 93360 </v>
      </c>
      <c r="F122" s="174" t="s">
        <v>111</v>
      </c>
      <c r="G122" s="413">
        <f t="shared" si="9"/>
        <v>100</v>
      </c>
      <c r="H122" s="413">
        <f t="shared" si="9"/>
        <v>0</v>
      </c>
      <c r="I122" s="345">
        <f t="shared" si="4"/>
        <v>100</v>
      </c>
      <c r="J122" s="345">
        <f t="shared" si="5"/>
        <v>0</v>
      </c>
    </row>
    <row r="123" spans="1:10" s="30" customFormat="1" ht="26.25">
      <c r="A123" s="16" t="s">
        <v>135</v>
      </c>
      <c r="B123" s="19" t="s">
        <v>280</v>
      </c>
      <c r="C123" s="20" t="s">
        <v>66</v>
      </c>
      <c r="D123" s="20" t="s">
        <v>76</v>
      </c>
      <c r="E123" s="192" t="str">
        <f>'МП пр.5'!B142</f>
        <v>7И 0 01 93360 </v>
      </c>
      <c r="F123" s="174" t="s">
        <v>112</v>
      </c>
      <c r="G123" s="413">
        <f>'МП пр.5'!G145</f>
        <v>100</v>
      </c>
      <c r="H123" s="413">
        <f>'МП пр.5'!H145</f>
        <v>0</v>
      </c>
      <c r="I123" s="345">
        <f t="shared" si="4"/>
        <v>100</v>
      </c>
      <c r="J123" s="345">
        <f t="shared" si="5"/>
        <v>0</v>
      </c>
    </row>
    <row r="124" spans="1:10" s="350" customFormat="1" ht="26.25">
      <c r="A124" s="158" t="str">
        <f>'МП пр.5'!A207</f>
        <v>Муниципальная программа "Развитие торговли  на территории Сусуманского городского округа на 2018- 2020 годы"</v>
      </c>
      <c r="B124" s="159" t="s">
        <v>280</v>
      </c>
      <c r="C124" s="155" t="s">
        <v>66</v>
      </c>
      <c r="D124" s="155" t="s">
        <v>76</v>
      </c>
      <c r="E124" s="190" t="str">
        <f>'МП пр.5'!B207</f>
        <v>7Н 0 00 00000 </v>
      </c>
      <c r="F124" s="173"/>
      <c r="G124" s="414">
        <f>G125</f>
        <v>533.6</v>
      </c>
      <c r="H124" s="414">
        <f>H125</f>
        <v>0</v>
      </c>
      <c r="I124" s="346">
        <f t="shared" si="4"/>
        <v>533.6</v>
      </c>
      <c r="J124" s="346">
        <f t="shared" si="5"/>
        <v>0</v>
      </c>
    </row>
    <row r="125" spans="1:10" s="30" customFormat="1" ht="39">
      <c r="A125" s="16" t="str">
        <f>'МП пр.5'!A208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25" s="19" t="s">
        <v>280</v>
      </c>
      <c r="C125" s="20" t="s">
        <v>66</v>
      </c>
      <c r="D125" s="20" t="s">
        <v>76</v>
      </c>
      <c r="E125" s="192" t="str">
        <f>'МП пр.5'!B208</f>
        <v>7Н 0 01 00000 </v>
      </c>
      <c r="F125" s="174"/>
      <c r="G125" s="413">
        <f>G126+G129</f>
        <v>533.6</v>
      </c>
      <c r="H125" s="413">
        <f>H126+H129</f>
        <v>0</v>
      </c>
      <c r="I125" s="345">
        <f t="shared" si="4"/>
        <v>533.6</v>
      </c>
      <c r="J125" s="345">
        <f t="shared" si="5"/>
        <v>0</v>
      </c>
    </row>
    <row r="126" spans="1:10" s="30" customFormat="1" ht="26.25">
      <c r="A126" s="149" t="str">
        <f>'МП пр.5'!A209</f>
        <v>Мероприятия по организации и проведению областных универсальных совместных ярмарок</v>
      </c>
      <c r="B126" s="165" t="s">
        <v>280</v>
      </c>
      <c r="C126" s="150" t="s">
        <v>66</v>
      </c>
      <c r="D126" s="150" t="s">
        <v>76</v>
      </c>
      <c r="E126" s="194" t="str">
        <f>'МП пр.5'!B209</f>
        <v>7Н 0 01 73900</v>
      </c>
      <c r="F126" s="179"/>
      <c r="G126" s="333">
        <f>G127</f>
        <v>436</v>
      </c>
      <c r="H126" s="333">
        <f>H127</f>
        <v>0</v>
      </c>
      <c r="I126" s="345">
        <f t="shared" si="4"/>
        <v>436</v>
      </c>
      <c r="J126" s="345">
        <f t="shared" si="5"/>
        <v>0</v>
      </c>
    </row>
    <row r="127" spans="1:10" s="30" customFormat="1" ht="26.25">
      <c r="A127" s="149" t="str">
        <f>'МП пр.5'!A212</f>
        <v>Закупка товаров, работ и услуг для обеспечения государственных (муниципальных) нужд</v>
      </c>
      <c r="B127" s="165" t="s">
        <v>280</v>
      </c>
      <c r="C127" s="150" t="s">
        <v>66</v>
      </c>
      <c r="D127" s="150" t="s">
        <v>76</v>
      </c>
      <c r="E127" s="194" t="str">
        <f>'МП пр.5'!B211</f>
        <v>7Н 0 01 73900</v>
      </c>
      <c r="F127" s="150" t="s">
        <v>94</v>
      </c>
      <c r="G127" s="333">
        <f>G128</f>
        <v>436</v>
      </c>
      <c r="H127" s="333">
        <f>H128</f>
        <v>0</v>
      </c>
      <c r="I127" s="345">
        <f t="shared" si="4"/>
        <v>436</v>
      </c>
      <c r="J127" s="345">
        <f t="shared" si="5"/>
        <v>0</v>
      </c>
    </row>
    <row r="128" spans="1:10" s="30" customFormat="1" ht="26.25">
      <c r="A128" s="149" t="str">
        <f>'МП пр.5'!A213</f>
        <v>Иные закупки товаров, работ и услуг для обеспечения государственных (муниципальных) нужд</v>
      </c>
      <c r="B128" s="165" t="s">
        <v>280</v>
      </c>
      <c r="C128" s="150" t="s">
        <v>66</v>
      </c>
      <c r="D128" s="150" t="s">
        <v>76</v>
      </c>
      <c r="E128" s="194" t="str">
        <f>'МП пр.5'!B212</f>
        <v>7Н 0 01 73900</v>
      </c>
      <c r="F128" s="150" t="s">
        <v>91</v>
      </c>
      <c r="G128" s="333">
        <f>'МП пр.5'!G214</f>
        <v>436</v>
      </c>
      <c r="H128" s="333">
        <f>'МП пр.5'!H214</f>
        <v>0</v>
      </c>
      <c r="I128" s="345">
        <f t="shared" si="4"/>
        <v>436</v>
      </c>
      <c r="J128" s="345">
        <f t="shared" si="5"/>
        <v>0</v>
      </c>
    </row>
    <row r="129" spans="1:10" s="30" customFormat="1" ht="26.25">
      <c r="A129" s="28" t="str">
        <f>'МП пр.5'!A215</f>
        <v>Мероприятия по организации и проведению областных универсальных совместных ярмарок за счет средств местного бюджета</v>
      </c>
      <c r="B129" s="19" t="s">
        <v>280</v>
      </c>
      <c r="C129" s="20" t="s">
        <v>66</v>
      </c>
      <c r="D129" s="20" t="s">
        <v>76</v>
      </c>
      <c r="E129" s="192" t="str">
        <f>'МП пр.5'!B215</f>
        <v>7Н 0 01 S3900 </v>
      </c>
      <c r="F129" s="174"/>
      <c r="G129" s="413">
        <f>G132+G130</f>
        <v>97.6</v>
      </c>
      <c r="H129" s="413">
        <f>H132+H130</f>
        <v>0</v>
      </c>
      <c r="I129" s="345">
        <f t="shared" si="4"/>
        <v>97.6</v>
      </c>
      <c r="J129" s="345">
        <f t="shared" si="5"/>
        <v>0</v>
      </c>
    </row>
    <row r="130" spans="1:10" ht="39">
      <c r="A130" s="16" t="s">
        <v>92</v>
      </c>
      <c r="B130" s="19" t="s">
        <v>280</v>
      </c>
      <c r="C130" s="20" t="s">
        <v>66</v>
      </c>
      <c r="D130" s="20" t="s">
        <v>76</v>
      </c>
      <c r="E130" s="192" t="s">
        <v>299</v>
      </c>
      <c r="F130" s="174" t="s">
        <v>93</v>
      </c>
      <c r="G130" s="413">
        <f>G131</f>
        <v>65.6</v>
      </c>
      <c r="H130" s="413">
        <f>H131</f>
        <v>0</v>
      </c>
      <c r="I130" s="345">
        <f t="shared" si="4"/>
        <v>65.6</v>
      </c>
      <c r="J130" s="345">
        <f t="shared" si="5"/>
        <v>0</v>
      </c>
    </row>
    <row r="131" spans="1:10" ht="12.75">
      <c r="A131" s="16" t="s">
        <v>89</v>
      </c>
      <c r="B131" s="19" t="s">
        <v>280</v>
      </c>
      <c r="C131" s="20" t="s">
        <v>66</v>
      </c>
      <c r="D131" s="20" t="s">
        <v>76</v>
      </c>
      <c r="E131" s="192" t="s">
        <v>299</v>
      </c>
      <c r="F131" s="174" t="s">
        <v>90</v>
      </c>
      <c r="G131" s="413">
        <f>'МП пр.5'!G220</f>
        <v>65.6</v>
      </c>
      <c r="H131" s="413">
        <f>'МП пр.5'!H220</f>
        <v>0</v>
      </c>
      <c r="I131" s="345">
        <f t="shared" si="4"/>
        <v>65.6</v>
      </c>
      <c r="J131" s="345">
        <f t="shared" si="5"/>
        <v>0</v>
      </c>
    </row>
    <row r="132" spans="1:10" ht="26.25">
      <c r="A132" s="16" t="s">
        <v>353</v>
      </c>
      <c r="B132" s="19" t="s">
        <v>280</v>
      </c>
      <c r="C132" s="20" t="s">
        <v>66</v>
      </c>
      <c r="D132" s="20" t="s">
        <v>76</v>
      </c>
      <c r="E132" s="192" t="s">
        <v>299</v>
      </c>
      <c r="F132" s="174" t="s">
        <v>94</v>
      </c>
      <c r="G132" s="413">
        <f>G133</f>
        <v>32</v>
      </c>
      <c r="H132" s="413">
        <f>H133</f>
        <v>0</v>
      </c>
      <c r="I132" s="345">
        <f t="shared" si="4"/>
        <v>32</v>
      </c>
      <c r="J132" s="345">
        <f t="shared" si="5"/>
        <v>0</v>
      </c>
    </row>
    <row r="133" spans="1:10" ht="26.25">
      <c r="A133" s="16" t="s">
        <v>632</v>
      </c>
      <c r="B133" s="19" t="s">
        <v>280</v>
      </c>
      <c r="C133" s="20" t="s">
        <v>66</v>
      </c>
      <c r="D133" s="20" t="s">
        <v>76</v>
      </c>
      <c r="E133" s="192" t="s">
        <v>299</v>
      </c>
      <c r="F133" s="174" t="s">
        <v>91</v>
      </c>
      <c r="G133" s="413">
        <f>'МП пр.5'!G223</f>
        <v>32</v>
      </c>
      <c r="H133" s="413">
        <f>'МП пр.5'!H223</f>
        <v>0</v>
      </c>
      <c r="I133" s="345">
        <f t="shared" si="4"/>
        <v>32</v>
      </c>
      <c r="J133" s="345">
        <f t="shared" si="5"/>
        <v>0</v>
      </c>
    </row>
    <row r="134" spans="1:10" s="30" customFormat="1" ht="12.75">
      <c r="A134" s="14" t="s">
        <v>128</v>
      </c>
      <c r="B134" s="39" t="s">
        <v>280</v>
      </c>
      <c r="C134" s="38" t="s">
        <v>70</v>
      </c>
      <c r="D134" s="38" t="s">
        <v>34</v>
      </c>
      <c r="E134" s="198"/>
      <c r="F134" s="178"/>
      <c r="G134" s="412">
        <f aca="true" t="shared" si="10" ref="G134:H138">G135</f>
        <v>10</v>
      </c>
      <c r="H134" s="412">
        <f t="shared" si="10"/>
        <v>2.4</v>
      </c>
      <c r="I134" s="345">
        <f t="shared" si="4"/>
        <v>7.6</v>
      </c>
      <c r="J134" s="345">
        <f t="shared" si="5"/>
        <v>24</v>
      </c>
    </row>
    <row r="135" spans="1:10" ht="12.75">
      <c r="A135" s="9" t="s">
        <v>127</v>
      </c>
      <c r="B135" s="39" t="s">
        <v>280</v>
      </c>
      <c r="C135" s="38" t="s">
        <v>70</v>
      </c>
      <c r="D135" s="38" t="s">
        <v>64</v>
      </c>
      <c r="E135" s="192"/>
      <c r="F135" s="174"/>
      <c r="G135" s="412">
        <f t="shared" si="10"/>
        <v>10</v>
      </c>
      <c r="H135" s="412">
        <f t="shared" si="10"/>
        <v>2.4</v>
      </c>
      <c r="I135" s="345">
        <f t="shared" si="4"/>
        <v>7.6</v>
      </c>
      <c r="J135" s="345">
        <f t="shared" si="5"/>
        <v>24</v>
      </c>
    </row>
    <row r="136" spans="1:10" ht="12.75">
      <c r="A136" s="31" t="s">
        <v>173</v>
      </c>
      <c r="B136" s="19" t="s">
        <v>280</v>
      </c>
      <c r="C136" s="19" t="s">
        <v>70</v>
      </c>
      <c r="D136" s="19" t="s">
        <v>64</v>
      </c>
      <c r="E136" s="174" t="s">
        <v>493</v>
      </c>
      <c r="F136" s="174"/>
      <c r="G136" s="413">
        <f t="shared" si="10"/>
        <v>10</v>
      </c>
      <c r="H136" s="413">
        <f t="shared" si="10"/>
        <v>2.4</v>
      </c>
      <c r="I136" s="345">
        <f aca="true" t="shared" si="11" ref="I136:I199">G136-H136</f>
        <v>7.6</v>
      </c>
      <c r="J136" s="345">
        <f aca="true" t="shared" si="12" ref="J136:J199">H136/G136*100</f>
        <v>24</v>
      </c>
    </row>
    <row r="137" spans="1:10" ht="12.75">
      <c r="A137" s="16" t="s">
        <v>207</v>
      </c>
      <c r="B137" s="19" t="s">
        <v>280</v>
      </c>
      <c r="C137" s="37" t="s">
        <v>70</v>
      </c>
      <c r="D137" s="37" t="s">
        <v>64</v>
      </c>
      <c r="E137" s="174" t="s">
        <v>494</v>
      </c>
      <c r="F137" s="174"/>
      <c r="G137" s="413">
        <f t="shared" si="10"/>
        <v>10</v>
      </c>
      <c r="H137" s="413">
        <f t="shared" si="10"/>
        <v>2.4</v>
      </c>
      <c r="I137" s="345">
        <f t="shared" si="11"/>
        <v>7.6</v>
      </c>
      <c r="J137" s="345">
        <f t="shared" si="12"/>
        <v>24</v>
      </c>
    </row>
    <row r="138" spans="1:10" ht="26.25">
      <c r="A138" s="16" t="s">
        <v>353</v>
      </c>
      <c r="B138" s="19" t="s">
        <v>280</v>
      </c>
      <c r="C138" s="37" t="s">
        <v>70</v>
      </c>
      <c r="D138" s="37" t="s">
        <v>64</v>
      </c>
      <c r="E138" s="174" t="s">
        <v>494</v>
      </c>
      <c r="F138" s="174" t="s">
        <v>94</v>
      </c>
      <c r="G138" s="413">
        <f t="shared" si="10"/>
        <v>10</v>
      </c>
      <c r="H138" s="413">
        <f t="shared" si="10"/>
        <v>2.4</v>
      </c>
      <c r="I138" s="345">
        <f t="shared" si="11"/>
        <v>7.6</v>
      </c>
      <c r="J138" s="345">
        <f t="shared" si="12"/>
        <v>24</v>
      </c>
    </row>
    <row r="139" spans="1:10" ht="26.25">
      <c r="A139" s="16" t="s">
        <v>632</v>
      </c>
      <c r="B139" s="19" t="s">
        <v>280</v>
      </c>
      <c r="C139" s="37" t="s">
        <v>70</v>
      </c>
      <c r="D139" s="37" t="s">
        <v>64</v>
      </c>
      <c r="E139" s="174" t="s">
        <v>494</v>
      </c>
      <c r="F139" s="174" t="s">
        <v>91</v>
      </c>
      <c r="G139" s="413">
        <v>10</v>
      </c>
      <c r="H139" s="413">
        <v>2.4</v>
      </c>
      <c r="I139" s="345">
        <f t="shared" si="11"/>
        <v>7.6</v>
      </c>
      <c r="J139" s="345">
        <f t="shared" si="12"/>
        <v>24</v>
      </c>
    </row>
    <row r="140" spans="1:10" ht="12.75">
      <c r="A140" s="15" t="s">
        <v>8</v>
      </c>
      <c r="B140" s="33" t="s">
        <v>280</v>
      </c>
      <c r="C140" s="44" t="s">
        <v>67</v>
      </c>
      <c r="D140" s="44" t="s">
        <v>34</v>
      </c>
      <c r="E140" s="196"/>
      <c r="F140" s="181"/>
      <c r="G140" s="412">
        <f aca="true" t="shared" si="13" ref="G140:H146">G141</f>
        <v>2871</v>
      </c>
      <c r="H140" s="412">
        <f t="shared" si="13"/>
        <v>338.80000000000007</v>
      </c>
      <c r="I140" s="345">
        <f t="shared" si="11"/>
        <v>2532.2</v>
      </c>
      <c r="J140" s="345">
        <f t="shared" si="12"/>
        <v>11.800766283524906</v>
      </c>
    </row>
    <row r="141" spans="1:10" ht="12.75">
      <c r="A141" s="15" t="s">
        <v>11</v>
      </c>
      <c r="B141" s="33" t="s">
        <v>280</v>
      </c>
      <c r="C141" s="44" t="s">
        <v>67</v>
      </c>
      <c r="D141" s="44" t="s">
        <v>73</v>
      </c>
      <c r="E141" s="196"/>
      <c r="F141" s="181"/>
      <c r="G141" s="413">
        <f>G143</f>
        <v>2871</v>
      </c>
      <c r="H141" s="413">
        <f>H143</f>
        <v>338.80000000000007</v>
      </c>
      <c r="I141" s="345">
        <f t="shared" si="11"/>
        <v>2532.2</v>
      </c>
      <c r="J141" s="345">
        <f t="shared" si="12"/>
        <v>11.800766283524906</v>
      </c>
    </row>
    <row r="142" spans="1:10" ht="12.75">
      <c r="A142" s="16" t="s">
        <v>487</v>
      </c>
      <c r="B142" s="20" t="s">
        <v>280</v>
      </c>
      <c r="C142" s="20" t="s">
        <v>67</v>
      </c>
      <c r="D142" s="20" t="s">
        <v>73</v>
      </c>
      <c r="E142" s="192" t="s">
        <v>488</v>
      </c>
      <c r="F142" s="175"/>
      <c r="G142" s="413">
        <f>G143</f>
        <v>2871</v>
      </c>
      <c r="H142" s="413">
        <f>H143</f>
        <v>338.80000000000007</v>
      </c>
      <c r="I142" s="345">
        <f t="shared" si="11"/>
        <v>2532.2</v>
      </c>
      <c r="J142" s="345">
        <f t="shared" si="12"/>
        <v>11.800766283524906</v>
      </c>
    </row>
    <row r="143" spans="1:10" s="347" customFormat="1" ht="26.25">
      <c r="A143" s="154" t="str">
        <f>'МП пр.5'!A355</f>
        <v>Муниципальная  программа  "Развитие образования в Сусуманском городском округе  на 2018- 2020 годы"</v>
      </c>
      <c r="B143" s="155" t="s">
        <v>280</v>
      </c>
      <c r="C143" s="155" t="s">
        <v>67</v>
      </c>
      <c r="D143" s="155" t="s">
        <v>73</v>
      </c>
      <c r="E143" s="173" t="str">
        <f>'МП пр.5'!B355</f>
        <v>7Р 0 00 00000 </v>
      </c>
      <c r="F143" s="173"/>
      <c r="G143" s="414">
        <f t="shared" si="13"/>
        <v>2871</v>
      </c>
      <c r="H143" s="414">
        <f t="shared" si="13"/>
        <v>338.80000000000007</v>
      </c>
      <c r="I143" s="346">
        <f t="shared" si="11"/>
        <v>2532.2</v>
      </c>
      <c r="J143" s="346">
        <f t="shared" si="12"/>
        <v>11.800766283524906</v>
      </c>
    </row>
    <row r="144" spans="1:10" s="76" customFormat="1" ht="26.25">
      <c r="A144" s="149" t="str">
        <f>'МП пр.5'!A467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44" s="150" t="s">
        <v>280</v>
      </c>
      <c r="C144" s="150" t="s">
        <v>67</v>
      </c>
      <c r="D144" s="150" t="s">
        <v>73</v>
      </c>
      <c r="E144" s="179" t="str">
        <f>'МП пр.5'!B467</f>
        <v>7Р 0 03 00000</v>
      </c>
      <c r="F144" s="179"/>
      <c r="G144" s="333">
        <f t="shared" si="13"/>
        <v>2871</v>
      </c>
      <c r="H144" s="333">
        <f t="shared" si="13"/>
        <v>338.80000000000007</v>
      </c>
      <c r="I144" s="345">
        <f t="shared" si="11"/>
        <v>2532.2</v>
      </c>
      <c r="J144" s="345">
        <f t="shared" si="12"/>
        <v>11.800766283524906</v>
      </c>
    </row>
    <row r="145" spans="1:10" s="76" customFormat="1" ht="26.25">
      <c r="A145" s="149" t="str">
        <f>'МП пр.5'!A468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45" s="150" t="s">
        <v>280</v>
      </c>
      <c r="C145" s="150" t="s">
        <v>67</v>
      </c>
      <c r="D145" s="150" t="s">
        <v>73</v>
      </c>
      <c r="E145" s="179" t="str">
        <f>'МП пр.5'!B468</f>
        <v>7Р 0 03 74020</v>
      </c>
      <c r="F145" s="179"/>
      <c r="G145" s="333">
        <f>G146+G148</f>
        <v>2871</v>
      </c>
      <c r="H145" s="333">
        <f>H146+H148</f>
        <v>338.80000000000007</v>
      </c>
      <c r="I145" s="345">
        <f t="shared" si="11"/>
        <v>2532.2</v>
      </c>
      <c r="J145" s="345">
        <f t="shared" si="12"/>
        <v>11.800766283524906</v>
      </c>
    </row>
    <row r="146" spans="1:10" s="30" customFormat="1" ht="39">
      <c r="A146" s="149" t="s">
        <v>92</v>
      </c>
      <c r="B146" s="150" t="s">
        <v>280</v>
      </c>
      <c r="C146" s="150" t="s">
        <v>67</v>
      </c>
      <c r="D146" s="150" t="s">
        <v>73</v>
      </c>
      <c r="E146" s="179" t="s">
        <v>357</v>
      </c>
      <c r="F146" s="179" t="s">
        <v>93</v>
      </c>
      <c r="G146" s="333">
        <f t="shared" si="13"/>
        <v>2500.6</v>
      </c>
      <c r="H146" s="333">
        <f t="shared" si="13"/>
        <v>338.20000000000005</v>
      </c>
      <c r="I146" s="345">
        <f t="shared" si="11"/>
        <v>2162.3999999999996</v>
      </c>
      <c r="J146" s="345">
        <f t="shared" si="12"/>
        <v>13.524754059025836</v>
      </c>
    </row>
    <row r="147" spans="1:10" s="30" customFormat="1" ht="12.75">
      <c r="A147" s="149" t="s">
        <v>89</v>
      </c>
      <c r="B147" s="150" t="s">
        <v>280</v>
      </c>
      <c r="C147" s="150" t="s">
        <v>67</v>
      </c>
      <c r="D147" s="150" t="s">
        <v>73</v>
      </c>
      <c r="E147" s="179" t="s">
        <v>357</v>
      </c>
      <c r="F147" s="179" t="s">
        <v>90</v>
      </c>
      <c r="G147" s="333">
        <f>'МП пр.5'!G473</f>
        <v>2500.6</v>
      </c>
      <c r="H147" s="333">
        <f>'МП пр.5'!H473</f>
        <v>338.20000000000005</v>
      </c>
      <c r="I147" s="345">
        <f t="shared" si="11"/>
        <v>2162.3999999999996</v>
      </c>
      <c r="J147" s="345">
        <f t="shared" si="12"/>
        <v>13.524754059025836</v>
      </c>
    </row>
    <row r="148" spans="1:10" s="30" customFormat="1" ht="26.25">
      <c r="A148" s="149" t="s">
        <v>353</v>
      </c>
      <c r="B148" s="150" t="s">
        <v>280</v>
      </c>
      <c r="C148" s="150" t="s">
        <v>67</v>
      </c>
      <c r="D148" s="150" t="s">
        <v>73</v>
      </c>
      <c r="E148" s="179" t="s">
        <v>357</v>
      </c>
      <c r="F148" s="179" t="s">
        <v>94</v>
      </c>
      <c r="G148" s="333">
        <f>G149</f>
        <v>370.4</v>
      </c>
      <c r="H148" s="333">
        <f>H149</f>
        <v>0.6</v>
      </c>
      <c r="I148" s="345">
        <f t="shared" si="11"/>
        <v>369.79999999999995</v>
      </c>
      <c r="J148" s="345">
        <f t="shared" si="12"/>
        <v>0.16198704103671707</v>
      </c>
    </row>
    <row r="149" spans="1:10" s="30" customFormat="1" ht="26.25">
      <c r="A149" s="149" t="s">
        <v>632</v>
      </c>
      <c r="B149" s="150" t="s">
        <v>280</v>
      </c>
      <c r="C149" s="150" t="s">
        <v>67</v>
      </c>
      <c r="D149" s="150" t="s">
        <v>73</v>
      </c>
      <c r="E149" s="179" t="s">
        <v>357</v>
      </c>
      <c r="F149" s="331">
        <v>240</v>
      </c>
      <c r="G149" s="333">
        <f>'МП пр.5'!G476</f>
        <v>370.4</v>
      </c>
      <c r="H149" s="333">
        <f>'МП пр.5'!H476</f>
        <v>0.6</v>
      </c>
      <c r="I149" s="345">
        <f t="shared" si="11"/>
        <v>369.79999999999995</v>
      </c>
      <c r="J149" s="345">
        <f t="shared" si="12"/>
        <v>0.16198704103671707</v>
      </c>
    </row>
    <row r="150" spans="1:10" s="30" customFormat="1" ht="12.75">
      <c r="A150" s="15" t="s">
        <v>60</v>
      </c>
      <c r="B150" s="33" t="s">
        <v>280</v>
      </c>
      <c r="C150" s="33" t="s">
        <v>69</v>
      </c>
      <c r="D150" s="33" t="s">
        <v>34</v>
      </c>
      <c r="E150" s="174"/>
      <c r="F150" s="174"/>
      <c r="G150" s="413">
        <f>G152+G156+G175</f>
        <v>9173.599999999999</v>
      </c>
      <c r="H150" s="413">
        <f>H152+H156+H175</f>
        <v>2119.7999999999997</v>
      </c>
      <c r="I150" s="345">
        <f t="shared" si="11"/>
        <v>7053.799999999999</v>
      </c>
      <c r="J150" s="345">
        <f t="shared" si="12"/>
        <v>23.1076131507805</v>
      </c>
    </row>
    <row r="151" spans="1:10" s="30" customFormat="1" ht="12.75">
      <c r="A151" s="15" t="s">
        <v>56</v>
      </c>
      <c r="B151" s="33" t="s">
        <v>280</v>
      </c>
      <c r="C151" s="33" t="s">
        <v>69</v>
      </c>
      <c r="D151" s="33" t="s">
        <v>64</v>
      </c>
      <c r="E151" s="174"/>
      <c r="F151" s="174"/>
      <c r="G151" s="412">
        <f aca="true" t="shared" si="14" ref="G151:H154">G152</f>
        <v>5461.5</v>
      </c>
      <c r="H151" s="412">
        <f t="shared" si="14"/>
        <v>1946.6</v>
      </c>
      <c r="I151" s="345">
        <f t="shared" si="11"/>
        <v>3514.9</v>
      </c>
      <c r="J151" s="345">
        <f t="shared" si="12"/>
        <v>35.64222283255516</v>
      </c>
    </row>
    <row r="152" spans="1:10" s="30" customFormat="1" ht="12.75">
      <c r="A152" s="16" t="s">
        <v>18</v>
      </c>
      <c r="B152" s="20" t="s">
        <v>280</v>
      </c>
      <c r="C152" s="20" t="s">
        <v>69</v>
      </c>
      <c r="D152" s="20" t="s">
        <v>64</v>
      </c>
      <c r="E152" s="174" t="s">
        <v>370</v>
      </c>
      <c r="F152" s="174"/>
      <c r="G152" s="413">
        <f t="shared" si="14"/>
        <v>5461.5</v>
      </c>
      <c r="H152" s="413">
        <f t="shared" si="14"/>
        <v>1946.6</v>
      </c>
      <c r="I152" s="345">
        <f t="shared" si="11"/>
        <v>3514.9</v>
      </c>
      <c r="J152" s="345">
        <f t="shared" si="12"/>
        <v>35.64222283255516</v>
      </c>
    </row>
    <row r="153" spans="1:10" ht="12.75">
      <c r="A153" s="16" t="s">
        <v>667</v>
      </c>
      <c r="B153" s="20" t="s">
        <v>280</v>
      </c>
      <c r="C153" s="20" t="s">
        <v>69</v>
      </c>
      <c r="D153" s="20" t="s">
        <v>64</v>
      </c>
      <c r="E153" s="174" t="s">
        <v>668</v>
      </c>
      <c r="F153" s="174"/>
      <c r="G153" s="413">
        <f t="shared" si="14"/>
        <v>5461.5</v>
      </c>
      <c r="H153" s="413">
        <f t="shared" si="14"/>
        <v>1946.6</v>
      </c>
      <c r="I153" s="345">
        <f t="shared" si="11"/>
        <v>3514.9</v>
      </c>
      <c r="J153" s="345">
        <f t="shared" si="12"/>
        <v>35.64222283255516</v>
      </c>
    </row>
    <row r="154" spans="1:10" s="30" customFormat="1" ht="12.75">
      <c r="A154" s="16" t="s">
        <v>101</v>
      </c>
      <c r="B154" s="20" t="s">
        <v>280</v>
      </c>
      <c r="C154" s="20" t="s">
        <v>69</v>
      </c>
      <c r="D154" s="20" t="s">
        <v>64</v>
      </c>
      <c r="E154" s="174" t="s">
        <v>668</v>
      </c>
      <c r="F154" s="174" t="s">
        <v>102</v>
      </c>
      <c r="G154" s="413">
        <f t="shared" si="14"/>
        <v>5461.5</v>
      </c>
      <c r="H154" s="413">
        <f t="shared" si="14"/>
        <v>1946.6</v>
      </c>
      <c r="I154" s="345">
        <f t="shared" si="11"/>
        <v>3514.9</v>
      </c>
      <c r="J154" s="345">
        <f t="shared" si="12"/>
        <v>35.64222283255516</v>
      </c>
    </row>
    <row r="155" spans="1:10" s="30" customFormat="1" ht="12.75">
      <c r="A155" s="16" t="s">
        <v>103</v>
      </c>
      <c r="B155" s="20" t="s">
        <v>280</v>
      </c>
      <c r="C155" s="20" t="s">
        <v>69</v>
      </c>
      <c r="D155" s="20" t="s">
        <v>64</v>
      </c>
      <c r="E155" s="174" t="s">
        <v>668</v>
      </c>
      <c r="F155" s="174" t="s">
        <v>104</v>
      </c>
      <c r="G155" s="413">
        <v>5461.5</v>
      </c>
      <c r="H155" s="413">
        <v>1946.6</v>
      </c>
      <c r="I155" s="345">
        <f t="shared" si="11"/>
        <v>3514.9</v>
      </c>
      <c r="J155" s="345">
        <f t="shared" si="12"/>
        <v>35.64222283255516</v>
      </c>
    </row>
    <row r="156" spans="1:10" s="30" customFormat="1" ht="12.75">
      <c r="A156" s="24" t="s">
        <v>59</v>
      </c>
      <c r="B156" s="33" t="s">
        <v>280</v>
      </c>
      <c r="C156" s="39" t="s">
        <v>69</v>
      </c>
      <c r="D156" s="39" t="s">
        <v>68</v>
      </c>
      <c r="E156" s="192"/>
      <c r="F156" s="192"/>
      <c r="G156" s="415">
        <f>G157</f>
        <v>305.2</v>
      </c>
      <c r="H156" s="415">
        <f>H157</f>
        <v>0</v>
      </c>
      <c r="I156" s="345">
        <f t="shared" si="11"/>
        <v>305.2</v>
      </c>
      <c r="J156" s="345">
        <f t="shared" si="12"/>
        <v>0</v>
      </c>
    </row>
    <row r="157" spans="1:10" s="30" customFormat="1" ht="12.75">
      <c r="A157" s="16" t="s">
        <v>487</v>
      </c>
      <c r="B157" s="20" t="s">
        <v>280</v>
      </c>
      <c r="C157" s="20" t="s">
        <v>69</v>
      </c>
      <c r="D157" s="20" t="s">
        <v>68</v>
      </c>
      <c r="E157" s="192" t="s">
        <v>488</v>
      </c>
      <c r="F157" s="192"/>
      <c r="G157" s="416">
        <f>G166+G158</f>
        <v>305.2</v>
      </c>
      <c r="H157" s="416">
        <f>H166+H158</f>
        <v>0</v>
      </c>
      <c r="I157" s="345">
        <f t="shared" si="11"/>
        <v>305.2</v>
      </c>
      <c r="J157" s="345">
        <f t="shared" si="12"/>
        <v>0</v>
      </c>
    </row>
    <row r="158" spans="1:10" s="350" customFormat="1" ht="26.25">
      <c r="A158" s="158" t="str">
        <f>'МП пр.5'!A34</f>
        <v>Муниципальная программа "Патриотическое воспитание  жителей Сусуманского городского округа  на 2018- 2020 годы"</v>
      </c>
      <c r="B158" s="155" t="s">
        <v>280</v>
      </c>
      <c r="C158" s="155" t="s">
        <v>69</v>
      </c>
      <c r="D158" s="155" t="s">
        <v>68</v>
      </c>
      <c r="E158" s="190" t="str">
        <f>'МП пр.5'!B34</f>
        <v>7В 0 00 00000 </v>
      </c>
      <c r="F158" s="180"/>
      <c r="G158" s="414">
        <f>G159</f>
        <v>117.19999999999999</v>
      </c>
      <c r="H158" s="414">
        <f>H159</f>
        <v>0</v>
      </c>
      <c r="I158" s="346">
        <f t="shared" si="11"/>
        <v>117.19999999999999</v>
      </c>
      <c r="J158" s="346">
        <f t="shared" si="12"/>
        <v>0</v>
      </c>
    </row>
    <row r="159" spans="1:10" s="30" customFormat="1" ht="26.25">
      <c r="A159" s="29" t="str">
        <f>'МП пр.5'!A45</f>
        <v>Основное мероприятие "Реализация мероприятий по оказанию адресной помощи ветеранам Великой Отечественной войны 1941- 1945 годов"</v>
      </c>
      <c r="B159" s="65" t="s">
        <v>280</v>
      </c>
      <c r="C159" s="65" t="s">
        <v>69</v>
      </c>
      <c r="D159" s="65" t="s">
        <v>68</v>
      </c>
      <c r="E159" s="199" t="str">
        <f>'МП пр.5'!B45</f>
        <v>7В 0 02 00000</v>
      </c>
      <c r="F159" s="225"/>
      <c r="G159" s="413">
        <f>G160+G163</f>
        <v>117.19999999999999</v>
      </c>
      <c r="H159" s="413">
        <f>H160+H163</f>
        <v>0</v>
      </c>
      <c r="I159" s="345">
        <f t="shared" si="11"/>
        <v>117.19999999999999</v>
      </c>
      <c r="J159" s="345">
        <f t="shared" si="12"/>
        <v>0</v>
      </c>
    </row>
    <row r="160" spans="1:10" s="30" customFormat="1" ht="12.75">
      <c r="A160" s="29" t="str">
        <f>'МП пр.5'!A46</f>
        <v>Оказание материальной помощи, единовременной выплаты</v>
      </c>
      <c r="B160" s="65" t="s">
        <v>280</v>
      </c>
      <c r="C160" s="65" t="s">
        <v>69</v>
      </c>
      <c r="D160" s="65" t="s">
        <v>68</v>
      </c>
      <c r="E160" s="199" t="str">
        <f>'МП пр.5'!B46</f>
        <v>7В 0 02 91200</v>
      </c>
      <c r="F160" s="225"/>
      <c r="G160" s="413" t="str">
        <f>G161</f>
        <v>27,6</v>
      </c>
      <c r="H160" s="413">
        <f>H161</f>
        <v>0</v>
      </c>
      <c r="I160" s="345">
        <f t="shared" si="11"/>
        <v>27.6</v>
      </c>
      <c r="J160" s="345">
        <f t="shared" si="12"/>
        <v>0</v>
      </c>
    </row>
    <row r="161" spans="1:10" s="30" customFormat="1" ht="12.75">
      <c r="A161" s="16" t="s">
        <v>101</v>
      </c>
      <c r="B161" s="65" t="s">
        <v>280</v>
      </c>
      <c r="C161" s="65" t="s">
        <v>69</v>
      </c>
      <c r="D161" s="65" t="s">
        <v>68</v>
      </c>
      <c r="E161" s="199" t="str">
        <f>'МП пр.5'!B47</f>
        <v>7В 0 02 91200</v>
      </c>
      <c r="F161" s="226" t="s">
        <v>102</v>
      </c>
      <c r="G161" s="413" t="str">
        <f>G162</f>
        <v>27,6</v>
      </c>
      <c r="H161" s="413">
        <f>H162</f>
        <v>0</v>
      </c>
      <c r="I161" s="345">
        <f t="shared" si="11"/>
        <v>27.6</v>
      </c>
      <c r="J161" s="345">
        <f t="shared" si="12"/>
        <v>0</v>
      </c>
    </row>
    <row r="162" spans="1:10" s="30" customFormat="1" ht="12.75">
      <c r="A162" s="29" t="str">
        <f>'МП пр.5'!A56</f>
        <v>Иные выплаты населению</v>
      </c>
      <c r="B162" s="65" t="s">
        <v>280</v>
      </c>
      <c r="C162" s="65" t="s">
        <v>69</v>
      </c>
      <c r="D162" s="65" t="s">
        <v>68</v>
      </c>
      <c r="E162" s="199" t="str">
        <f>'МП пр.5'!B48</f>
        <v>7В 0 02 91200</v>
      </c>
      <c r="F162" s="226" t="s">
        <v>106</v>
      </c>
      <c r="G162" s="413" t="str">
        <f>'МП пр.5'!G51</f>
        <v>27,6</v>
      </c>
      <c r="H162" s="413">
        <f>'МП пр.5'!H51</f>
        <v>0</v>
      </c>
      <c r="I162" s="345">
        <f t="shared" si="11"/>
        <v>27.6</v>
      </c>
      <c r="J162" s="345">
        <f t="shared" si="12"/>
        <v>0</v>
      </c>
    </row>
    <row r="163" spans="1:10" s="30" customFormat="1" ht="12.75">
      <c r="A163" s="29" t="str">
        <f>'МП пр.5'!A52</f>
        <v>Предоставление льготы по оплате жилищно- коммунальных услуг</v>
      </c>
      <c r="B163" s="65" t="s">
        <v>280</v>
      </c>
      <c r="C163" s="65" t="s">
        <v>69</v>
      </c>
      <c r="D163" s="65" t="s">
        <v>68</v>
      </c>
      <c r="E163" s="199" t="str">
        <f>'МП пр.5'!B53</f>
        <v>7В 0 02 91410</v>
      </c>
      <c r="F163" s="66"/>
      <c r="G163" s="416" t="str">
        <f>G164</f>
        <v>89,6</v>
      </c>
      <c r="H163" s="416">
        <f>H164</f>
        <v>0</v>
      </c>
      <c r="I163" s="345">
        <f t="shared" si="11"/>
        <v>89.6</v>
      </c>
      <c r="J163" s="345">
        <f t="shared" si="12"/>
        <v>0</v>
      </c>
    </row>
    <row r="164" spans="1:10" s="30" customFormat="1" ht="12.75">
      <c r="A164" s="16" t="s">
        <v>101</v>
      </c>
      <c r="B164" s="65" t="s">
        <v>280</v>
      </c>
      <c r="C164" s="65" t="s">
        <v>69</v>
      </c>
      <c r="D164" s="65" t="s">
        <v>68</v>
      </c>
      <c r="E164" s="199" t="str">
        <f>'МП пр.5'!B54</f>
        <v>7В 0 02 91410</v>
      </c>
      <c r="F164" s="226">
        <v>300</v>
      </c>
      <c r="G164" s="416" t="str">
        <f>G165</f>
        <v>89,6</v>
      </c>
      <c r="H164" s="416">
        <f>H165</f>
        <v>0</v>
      </c>
      <c r="I164" s="345">
        <f t="shared" si="11"/>
        <v>89.6</v>
      </c>
      <c r="J164" s="345">
        <f t="shared" si="12"/>
        <v>0</v>
      </c>
    </row>
    <row r="165" spans="1:10" s="30" customFormat="1" ht="12.75">
      <c r="A165" s="16" t="str">
        <f>'МП пр.5'!A56</f>
        <v>Иные выплаты населению</v>
      </c>
      <c r="B165" s="65" t="s">
        <v>280</v>
      </c>
      <c r="C165" s="65" t="s">
        <v>69</v>
      </c>
      <c r="D165" s="65" t="s">
        <v>68</v>
      </c>
      <c r="E165" s="199" t="str">
        <f>'МП пр.5'!B55</f>
        <v>7В 0 02 91410</v>
      </c>
      <c r="F165" s="226" t="str">
        <f>'[1]МП пр.5'!E64</f>
        <v>360</v>
      </c>
      <c r="G165" s="416" t="str">
        <f>'МП пр.5'!G57</f>
        <v>89,6</v>
      </c>
      <c r="H165" s="416">
        <f>'МП пр.5'!H57</f>
        <v>0</v>
      </c>
      <c r="I165" s="345">
        <f t="shared" si="11"/>
        <v>89.6</v>
      </c>
      <c r="J165" s="345">
        <f t="shared" si="12"/>
        <v>0</v>
      </c>
    </row>
    <row r="166" spans="1:10" s="350" customFormat="1" ht="26.25">
      <c r="A166" s="154" t="str">
        <f>'МП пр.5'!A506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66" s="155" t="s">
        <v>280</v>
      </c>
      <c r="C166" s="155" t="s">
        <v>69</v>
      </c>
      <c r="D166" s="155" t="s">
        <v>68</v>
      </c>
      <c r="E166" s="190" t="str">
        <f>'МП пр.5'!B506</f>
        <v>7Т 0 00 00000 </v>
      </c>
      <c r="F166" s="180"/>
      <c r="G166" s="414">
        <f>G167+G171</f>
        <v>188</v>
      </c>
      <c r="H166" s="414">
        <f>H167+H171</f>
        <v>0</v>
      </c>
      <c r="I166" s="346">
        <f t="shared" si="11"/>
        <v>188</v>
      </c>
      <c r="J166" s="346">
        <f t="shared" si="12"/>
        <v>0</v>
      </c>
    </row>
    <row r="167" spans="1:10" ht="12.75">
      <c r="A167" s="28" t="str">
        <f>'МП пр.5'!A527</f>
        <v>Основное мероприятие "Борьба с преступностью"</v>
      </c>
      <c r="B167" s="20" t="s">
        <v>280</v>
      </c>
      <c r="C167" s="20" t="s">
        <v>69</v>
      </c>
      <c r="D167" s="20" t="s">
        <v>68</v>
      </c>
      <c r="E167" s="192" t="str">
        <f>'МП пр.5'!B527</f>
        <v>7Т 0 06 00000</v>
      </c>
      <c r="F167" s="175"/>
      <c r="G167" s="413">
        <f aca="true" t="shared" si="15" ref="G167:H169">G168</f>
        <v>6</v>
      </c>
      <c r="H167" s="413">
        <f t="shared" si="15"/>
        <v>0</v>
      </c>
      <c r="I167" s="345">
        <f t="shared" si="11"/>
        <v>6</v>
      </c>
      <c r="J167" s="345">
        <f t="shared" si="12"/>
        <v>0</v>
      </c>
    </row>
    <row r="168" spans="1:10" ht="26.25">
      <c r="A168" s="46" t="str">
        <f>'МП пр.5'!A528</f>
        <v>Профилактика повторных преступлений лицами, освободившимися из мест лишения свободы</v>
      </c>
      <c r="B168" s="20" t="s">
        <v>280</v>
      </c>
      <c r="C168" s="20" t="s">
        <v>69</v>
      </c>
      <c r="D168" s="20" t="s">
        <v>68</v>
      </c>
      <c r="E168" s="192" t="str">
        <f>'МП пр.5'!B528</f>
        <v>7Т 0 06 95210 </v>
      </c>
      <c r="F168" s="175"/>
      <c r="G168" s="413">
        <f t="shared" si="15"/>
        <v>6</v>
      </c>
      <c r="H168" s="413">
        <f t="shared" si="15"/>
        <v>0</v>
      </c>
      <c r="I168" s="345">
        <f t="shared" si="11"/>
        <v>6</v>
      </c>
      <c r="J168" s="345">
        <f t="shared" si="12"/>
        <v>0</v>
      </c>
    </row>
    <row r="169" spans="1:10" s="30" customFormat="1" ht="12.75">
      <c r="A169" s="16" t="s">
        <v>101</v>
      </c>
      <c r="B169" s="20" t="s">
        <v>280</v>
      </c>
      <c r="C169" s="20" t="s">
        <v>69</v>
      </c>
      <c r="D169" s="20" t="s">
        <v>68</v>
      </c>
      <c r="E169" s="192" t="s">
        <v>463</v>
      </c>
      <c r="F169" s="174" t="s">
        <v>102</v>
      </c>
      <c r="G169" s="413">
        <f t="shared" si="15"/>
        <v>6</v>
      </c>
      <c r="H169" s="413">
        <f t="shared" si="15"/>
        <v>0</v>
      </c>
      <c r="I169" s="345">
        <f t="shared" si="11"/>
        <v>6</v>
      </c>
      <c r="J169" s="345">
        <f t="shared" si="12"/>
        <v>0</v>
      </c>
    </row>
    <row r="170" spans="1:10" s="30" customFormat="1" ht="12.75">
      <c r="A170" s="16" t="str">
        <f>'МП пр.5'!A56</f>
        <v>Иные выплаты населению</v>
      </c>
      <c r="B170" s="20" t="s">
        <v>280</v>
      </c>
      <c r="C170" s="20" t="s">
        <v>69</v>
      </c>
      <c r="D170" s="20" t="s">
        <v>68</v>
      </c>
      <c r="E170" s="192" t="s">
        <v>463</v>
      </c>
      <c r="F170" s="174" t="s">
        <v>106</v>
      </c>
      <c r="G170" s="413">
        <f>'МП пр.5'!G533</f>
        <v>6</v>
      </c>
      <c r="H170" s="413">
        <f>'МП пр.5'!H533</f>
        <v>0</v>
      </c>
      <c r="I170" s="345">
        <f t="shared" si="11"/>
        <v>6</v>
      </c>
      <c r="J170" s="345">
        <f t="shared" si="12"/>
        <v>0</v>
      </c>
    </row>
    <row r="171" spans="1:10" s="30" customFormat="1" ht="26.25">
      <c r="A171" s="28" t="str">
        <f>'МП пр.5'!A541</f>
        <v>Основное мероприятие:"Реализация мероприятий по оказанию адресной помощи гражданам, попавшим в сложную жизненную ситуацию"</v>
      </c>
      <c r="B171" s="20" t="s">
        <v>280</v>
      </c>
      <c r="C171" s="20" t="s">
        <v>69</v>
      </c>
      <c r="D171" s="20" t="s">
        <v>68</v>
      </c>
      <c r="E171" s="192" t="str">
        <f>'МП пр.5'!B541</f>
        <v>7Т 0 08 00000 </v>
      </c>
      <c r="F171" s="174"/>
      <c r="G171" s="413">
        <f aca="true" t="shared" si="16" ref="G171:H173">G172</f>
        <v>182</v>
      </c>
      <c r="H171" s="413">
        <f t="shared" si="16"/>
        <v>0</v>
      </c>
      <c r="I171" s="345">
        <f t="shared" si="11"/>
        <v>182</v>
      </c>
      <c r="J171" s="345">
        <f t="shared" si="12"/>
        <v>0</v>
      </c>
    </row>
    <row r="172" spans="1:10" s="30" customFormat="1" ht="26.25">
      <c r="A172" s="28" t="str">
        <f>'МП пр.5'!A542</f>
        <v>Оказание материальной помощи гражданам, попавшим в сложную жизненную ситуацию, гражданам из малоимущих, неполных семей</v>
      </c>
      <c r="B172" s="20" t="s">
        <v>280</v>
      </c>
      <c r="C172" s="20" t="s">
        <v>69</v>
      </c>
      <c r="D172" s="20" t="s">
        <v>68</v>
      </c>
      <c r="E172" s="192" t="str">
        <f>'МП пр.5'!B542</f>
        <v>7Т 0 08 95220</v>
      </c>
      <c r="F172" s="174"/>
      <c r="G172" s="413">
        <f t="shared" si="16"/>
        <v>182</v>
      </c>
      <c r="H172" s="413">
        <f t="shared" si="16"/>
        <v>0</v>
      </c>
      <c r="I172" s="345">
        <f t="shared" si="11"/>
        <v>182</v>
      </c>
      <c r="J172" s="345">
        <f t="shared" si="12"/>
        <v>0</v>
      </c>
    </row>
    <row r="173" spans="1:10" s="30" customFormat="1" ht="12.75">
      <c r="A173" s="16" t="s">
        <v>101</v>
      </c>
      <c r="B173" s="20" t="s">
        <v>280</v>
      </c>
      <c r="C173" s="20" t="s">
        <v>69</v>
      </c>
      <c r="D173" s="20" t="s">
        <v>68</v>
      </c>
      <c r="E173" s="192" t="str">
        <f>'МП пр.5'!B546</f>
        <v>7Т 0 08 95220</v>
      </c>
      <c r="F173" s="174" t="s">
        <v>102</v>
      </c>
      <c r="G173" s="413">
        <f t="shared" si="16"/>
        <v>182</v>
      </c>
      <c r="H173" s="413">
        <f t="shared" si="16"/>
        <v>0</v>
      </c>
      <c r="I173" s="345">
        <f t="shared" si="11"/>
        <v>182</v>
      </c>
      <c r="J173" s="345">
        <f t="shared" si="12"/>
        <v>0</v>
      </c>
    </row>
    <row r="174" spans="1:10" s="30" customFormat="1" ht="12.75">
      <c r="A174" s="227" t="str">
        <f>'МП пр.5'!A56</f>
        <v>Иные выплаты населению</v>
      </c>
      <c r="B174" s="20" t="s">
        <v>280</v>
      </c>
      <c r="C174" s="20" t="s">
        <v>69</v>
      </c>
      <c r="D174" s="20" t="s">
        <v>68</v>
      </c>
      <c r="E174" s="192" t="str">
        <f>'МП пр.5'!B547</f>
        <v>7Т 0 08 95220</v>
      </c>
      <c r="F174" s="174" t="s">
        <v>106</v>
      </c>
      <c r="G174" s="413">
        <f>'МП пр.5'!G547</f>
        <v>182</v>
      </c>
      <c r="H174" s="413">
        <f>'МП пр.5'!H547</f>
        <v>0</v>
      </c>
      <c r="I174" s="345">
        <f t="shared" si="11"/>
        <v>182</v>
      </c>
      <c r="J174" s="345">
        <f t="shared" si="12"/>
        <v>0</v>
      </c>
    </row>
    <row r="175" spans="1:10" s="30" customFormat="1" ht="12.75">
      <c r="A175" s="15" t="s">
        <v>129</v>
      </c>
      <c r="B175" s="33" t="s">
        <v>280</v>
      </c>
      <c r="C175" s="33" t="s">
        <v>69</v>
      </c>
      <c r="D175" s="33" t="s">
        <v>74</v>
      </c>
      <c r="E175" s="178"/>
      <c r="F175" s="178"/>
      <c r="G175" s="415">
        <f>G176+G189</f>
        <v>3406.8999999999996</v>
      </c>
      <c r="H175" s="415">
        <f>H176+H189</f>
        <v>173.2</v>
      </c>
      <c r="I175" s="345">
        <f t="shared" si="11"/>
        <v>3233.7</v>
      </c>
      <c r="J175" s="345">
        <f t="shared" si="12"/>
        <v>5.083800522469107</v>
      </c>
    </row>
    <row r="176" spans="1:10" s="30" customFormat="1" ht="12.75">
      <c r="A176" s="16" t="s">
        <v>487</v>
      </c>
      <c r="B176" s="20" t="s">
        <v>280</v>
      </c>
      <c r="C176" s="20" t="s">
        <v>69</v>
      </c>
      <c r="D176" s="20" t="s">
        <v>74</v>
      </c>
      <c r="E176" s="192" t="s">
        <v>488</v>
      </c>
      <c r="F176" s="178"/>
      <c r="G176" s="416">
        <f>G177+G184</f>
        <v>2633.8999999999996</v>
      </c>
      <c r="H176" s="416">
        <f>H177+H184</f>
        <v>173.2</v>
      </c>
      <c r="I176" s="345">
        <f t="shared" si="11"/>
        <v>2460.7</v>
      </c>
      <c r="J176" s="345">
        <f t="shared" si="12"/>
        <v>6.575800144272752</v>
      </c>
    </row>
    <row r="177" spans="1:10" s="350" customFormat="1" ht="26.25">
      <c r="A177" s="154" t="str">
        <f>'МП пр.5'!A355</f>
        <v>Муниципальная  программа  "Развитие образования в Сусуманском городском округе  на 2018- 2020 годы"</v>
      </c>
      <c r="B177" s="155" t="s">
        <v>280</v>
      </c>
      <c r="C177" s="155" t="s">
        <v>69</v>
      </c>
      <c r="D177" s="155" t="s">
        <v>74</v>
      </c>
      <c r="E177" s="173" t="str">
        <f>'МП пр.5'!B355</f>
        <v>7Р 0 00 00000 </v>
      </c>
      <c r="F177" s="173"/>
      <c r="G177" s="414">
        <f>G178</f>
        <v>2603.8999999999996</v>
      </c>
      <c r="H177" s="414">
        <f>H178</f>
        <v>173.2</v>
      </c>
      <c r="I177" s="346">
        <f t="shared" si="11"/>
        <v>2430.7</v>
      </c>
      <c r="J177" s="346">
        <f t="shared" si="12"/>
        <v>6.651561119858675</v>
      </c>
    </row>
    <row r="178" spans="1:10" s="76" customFormat="1" ht="26.25">
      <c r="A178" s="149" t="str">
        <f>'МП пр.5'!A477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178" s="150" t="s">
        <v>280</v>
      </c>
      <c r="C178" s="150" t="s">
        <v>69</v>
      </c>
      <c r="D178" s="150" t="s">
        <v>74</v>
      </c>
      <c r="E178" s="179" t="str">
        <f>'МП пр.5'!B477</f>
        <v>7Р 0 04 00000</v>
      </c>
      <c r="F178" s="179"/>
      <c r="G178" s="333">
        <f>G179</f>
        <v>2603.8999999999996</v>
      </c>
      <c r="H178" s="333">
        <f>H179</f>
        <v>173.2</v>
      </c>
      <c r="I178" s="345">
        <f t="shared" si="11"/>
        <v>2430.7</v>
      </c>
      <c r="J178" s="345">
        <f t="shared" si="12"/>
        <v>6.651561119858675</v>
      </c>
    </row>
    <row r="179" spans="1:10" s="76" customFormat="1" ht="26.25">
      <c r="A179" s="149" t="str">
        <f>'МП пр.5'!A478</f>
        <v>Осуществление государственных полномочий по организации и осуществлению деятельности по опеке и попечительству </v>
      </c>
      <c r="B179" s="150" t="s">
        <v>280</v>
      </c>
      <c r="C179" s="150" t="s">
        <v>69</v>
      </c>
      <c r="D179" s="150" t="s">
        <v>74</v>
      </c>
      <c r="E179" s="179" t="str">
        <f>'МП пр.5'!B478</f>
        <v>7Р 0 04 74090</v>
      </c>
      <c r="F179" s="179"/>
      <c r="G179" s="333">
        <f>G180+G182</f>
        <v>2603.8999999999996</v>
      </c>
      <c r="H179" s="333">
        <f>H180+H182</f>
        <v>173.2</v>
      </c>
      <c r="I179" s="345">
        <f t="shared" si="11"/>
        <v>2430.7</v>
      </c>
      <c r="J179" s="345">
        <f t="shared" si="12"/>
        <v>6.651561119858675</v>
      </c>
    </row>
    <row r="180" spans="1:10" s="30" customFormat="1" ht="39">
      <c r="A180" s="149" t="s">
        <v>92</v>
      </c>
      <c r="B180" s="150" t="s">
        <v>280</v>
      </c>
      <c r="C180" s="150" t="s">
        <v>69</v>
      </c>
      <c r="D180" s="150" t="s">
        <v>74</v>
      </c>
      <c r="E180" s="179" t="s">
        <v>423</v>
      </c>
      <c r="F180" s="179" t="s">
        <v>93</v>
      </c>
      <c r="G180" s="333">
        <f>G181</f>
        <v>2420.2</v>
      </c>
      <c r="H180" s="333">
        <f>H181</f>
        <v>165.39999999999998</v>
      </c>
      <c r="I180" s="345">
        <f t="shared" si="11"/>
        <v>2254.7999999999997</v>
      </c>
      <c r="J180" s="345">
        <f t="shared" si="12"/>
        <v>6.834145938352202</v>
      </c>
    </row>
    <row r="181" spans="1:10" s="30" customFormat="1" ht="12.75">
      <c r="A181" s="149" t="s">
        <v>89</v>
      </c>
      <c r="B181" s="150" t="s">
        <v>280</v>
      </c>
      <c r="C181" s="150" t="s">
        <v>69</v>
      </c>
      <c r="D181" s="150" t="s">
        <v>74</v>
      </c>
      <c r="E181" s="179" t="s">
        <v>423</v>
      </c>
      <c r="F181" s="179" t="s">
        <v>90</v>
      </c>
      <c r="G181" s="333">
        <f>'МП пр.5'!G483</f>
        <v>2420.2</v>
      </c>
      <c r="H181" s="333">
        <f>'МП пр.5'!H483</f>
        <v>165.39999999999998</v>
      </c>
      <c r="I181" s="345">
        <f t="shared" si="11"/>
        <v>2254.7999999999997</v>
      </c>
      <c r="J181" s="345">
        <f t="shared" si="12"/>
        <v>6.834145938352202</v>
      </c>
    </row>
    <row r="182" spans="1:10" s="30" customFormat="1" ht="26.25">
      <c r="A182" s="149" t="s">
        <v>353</v>
      </c>
      <c r="B182" s="150" t="s">
        <v>280</v>
      </c>
      <c r="C182" s="150" t="s">
        <v>69</v>
      </c>
      <c r="D182" s="150" t="s">
        <v>74</v>
      </c>
      <c r="E182" s="179" t="s">
        <v>423</v>
      </c>
      <c r="F182" s="179" t="s">
        <v>94</v>
      </c>
      <c r="G182" s="333">
        <f>G183</f>
        <v>183.7</v>
      </c>
      <c r="H182" s="333">
        <f>H183</f>
        <v>7.8</v>
      </c>
      <c r="I182" s="345">
        <f t="shared" si="11"/>
        <v>175.89999999999998</v>
      </c>
      <c r="J182" s="345">
        <f t="shared" si="12"/>
        <v>4.246053347849755</v>
      </c>
    </row>
    <row r="183" spans="1:10" s="30" customFormat="1" ht="26.25">
      <c r="A183" s="149" t="s">
        <v>632</v>
      </c>
      <c r="B183" s="150" t="s">
        <v>280</v>
      </c>
      <c r="C183" s="150" t="s">
        <v>69</v>
      </c>
      <c r="D183" s="150" t="s">
        <v>74</v>
      </c>
      <c r="E183" s="179" t="s">
        <v>423</v>
      </c>
      <c r="F183" s="179" t="s">
        <v>91</v>
      </c>
      <c r="G183" s="333">
        <f>'МП пр.5'!G486</f>
        <v>183.7</v>
      </c>
      <c r="H183" s="333">
        <f>'МП пр.5'!H486</f>
        <v>7.8</v>
      </c>
      <c r="I183" s="345">
        <f t="shared" si="11"/>
        <v>175.89999999999998</v>
      </c>
      <c r="J183" s="345">
        <f t="shared" si="12"/>
        <v>4.246053347849755</v>
      </c>
    </row>
    <row r="184" spans="1:10" s="347" customFormat="1" ht="39">
      <c r="A184" s="158" t="str">
        <f>'МП пр.5'!A665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84" s="159" t="s">
        <v>280</v>
      </c>
      <c r="C184" s="155" t="s">
        <v>69</v>
      </c>
      <c r="D184" s="155" t="s">
        <v>74</v>
      </c>
      <c r="E184" s="173" t="str">
        <f>'МП пр.5'!B665</f>
        <v>7L 0 00 00000</v>
      </c>
      <c r="F184" s="173"/>
      <c r="G184" s="414">
        <f aca="true" t="shared" si="17" ref="G184:H187">G185</f>
        <v>30</v>
      </c>
      <c r="H184" s="414">
        <f t="shared" si="17"/>
        <v>0</v>
      </c>
      <c r="I184" s="346">
        <f t="shared" si="11"/>
        <v>30</v>
      </c>
      <c r="J184" s="346">
        <f t="shared" si="12"/>
        <v>0</v>
      </c>
    </row>
    <row r="185" spans="1:10" ht="26.25">
      <c r="A185" s="28" t="str">
        <f>'МП пр.5'!A666</f>
        <v>Основное мероприятие "Оказание финансовой поддержки деятельности социально ориентированных некоммерческих организаций"</v>
      </c>
      <c r="B185" s="19" t="s">
        <v>280</v>
      </c>
      <c r="C185" s="20" t="s">
        <v>69</v>
      </c>
      <c r="D185" s="20" t="s">
        <v>74</v>
      </c>
      <c r="E185" s="174" t="str">
        <f>'МП пр.5'!B666</f>
        <v>7L 0 01 00000</v>
      </c>
      <c r="F185" s="174"/>
      <c r="G185" s="413">
        <f t="shared" si="17"/>
        <v>30</v>
      </c>
      <c r="H185" s="413">
        <f t="shared" si="17"/>
        <v>0</v>
      </c>
      <c r="I185" s="345">
        <f t="shared" si="11"/>
        <v>30</v>
      </c>
      <c r="J185" s="345">
        <f t="shared" si="12"/>
        <v>0</v>
      </c>
    </row>
    <row r="186" spans="1:10" ht="12.75">
      <c r="A186" s="16" t="str">
        <f>'МП пр.5'!A667</f>
        <v>Поддержка деятельности социально ориентированных некоммерческих организаций</v>
      </c>
      <c r="B186" s="19" t="s">
        <v>280</v>
      </c>
      <c r="C186" s="20" t="s">
        <v>69</v>
      </c>
      <c r="D186" s="20" t="s">
        <v>74</v>
      </c>
      <c r="E186" s="174" t="str">
        <f>'МП пр.5'!B667</f>
        <v>7L 0 01 91700</v>
      </c>
      <c r="F186" s="174"/>
      <c r="G186" s="413">
        <f t="shared" si="17"/>
        <v>30</v>
      </c>
      <c r="H186" s="413">
        <f t="shared" si="17"/>
        <v>0</v>
      </c>
      <c r="I186" s="345">
        <f t="shared" si="11"/>
        <v>30</v>
      </c>
      <c r="J186" s="345">
        <f t="shared" si="12"/>
        <v>0</v>
      </c>
    </row>
    <row r="187" spans="1:10" ht="26.25">
      <c r="A187" s="16" t="s">
        <v>95</v>
      </c>
      <c r="B187" s="19" t="s">
        <v>280</v>
      </c>
      <c r="C187" s="20" t="s">
        <v>69</v>
      </c>
      <c r="D187" s="20" t="s">
        <v>74</v>
      </c>
      <c r="E187" s="174" t="s">
        <v>461</v>
      </c>
      <c r="F187" s="174" t="s">
        <v>96</v>
      </c>
      <c r="G187" s="413">
        <f t="shared" si="17"/>
        <v>30</v>
      </c>
      <c r="H187" s="413">
        <f t="shared" si="17"/>
        <v>0</v>
      </c>
      <c r="I187" s="345">
        <f t="shared" si="11"/>
        <v>30</v>
      </c>
      <c r="J187" s="345">
        <f t="shared" si="12"/>
        <v>0</v>
      </c>
    </row>
    <row r="188" spans="1:10" ht="26.25">
      <c r="A188" s="16" t="s">
        <v>301</v>
      </c>
      <c r="B188" s="19" t="s">
        <v>280</v>
      </c>
      <c r="C188" s="20" t="s">
        <v>69</v>
      </c>
      <c r="D188" s="20" t="s">
        <v>74</v>
      </c>
      <c r="E188" s="174" t="s">
        <v>461</v>
      </c>
      <c r="F188" s="265">
        <v>630</v>
      </c>
      <c r="G188" s="413">
        <f>'МП пр.5'!G672</f>
        <v>30</v>
      </c>
      <c r="H188" s="413">
        <f>'МП пр.5'!H672</f>
        <v>0</v>
      </c>
      <c r="I188" s="345">
        <f t="shared" si="11"/>
        <v>30</v>
      </c>
      <c r="J188" s="345">
        <f t="shared" si="12"/>
        <v>0</v>
      </c>
    </row>
    <row r="189" spans="1:10" s="76" customFormat="1" ht="39">
      <c r="A189" s="204" t="s">
        <v>588</v>
      </c>
      <c r="B189" s="150" t="s">
        <v>280</v>
      </c>
      <c r="C189" s="150" t="s">
        <v>69</v>
      </c>
      <c r="D189" s="150" t="s">
        <v>74</v>
      </c>
      <c r="E189" s="179" t="s">
        <v>472</v>
      </c>
      <c r="F189" s="179"/>
      <c r="G189" s="417">
        <f>G190</f>
        <v>773</v>
      </c>
      <c r="H189" s="417">
        <f>H190</f>
        <v>0</v>
      </c>
      <c r="I189" s="345">
        <f t="shared" si="11"/>
        <v>773</v>
      </c>
      <c r="J189" s="345">
        <f t="shared" si="12"/>
        <v>0</v>
      </c>
    </row>
    <row r="190" spans="1:10" s="76" customFormat="1" ht="26.25">
      <c r="A190" s="149" t="s">
        <v>496</v>
      </c>
      <c r="B190" s="150" t="s">
        <v>280</v>
      </c>
      <c r="C190" s="150" t="s">
        <v>69</v>
      </c>
      <c r="D190" s="150" t="s">
        <v>74</v>
      </c>
      <c r="E190" s="179" t="s">
        <v>590</v>
      </c>
      <c r="F190" s="179"/>
      <c r="G190" s="417">
        <f>G191</f>
        <v>773</v>
      </c>
      <c r="H190" s="417">
        <f>H191</f>
        <v>0</v>
      </c>
      <c r="I190" s="345">
        <f t="shared" si="11"/>
        <v>773</v>
      </c>
      <c r="J190" s="345">
        <f t="shared" si="12"/>
        <v>0</v>
      </c>
    </row>
    <row r="191" spans="1:10" s="76" customFormat="1" ht="26.25">
      <c r="A191" s="149" t="s">
        <v>601</v>
      </c>
      <c r="B191" s="150" t="s">
        <v>280</v>
      </c>
      <c r="C191" s="150" t="s">
        <v>69</v>
      </c>
      <c r="D191" s="150" t="s">
        <v>74</v>
      </c>
      <c r="E191" s="179" t="s">
        <v>591</v>
      </c>
      <c r="F191" s="179"/>
      <c r="G191" s="417">
        <f>G192+G194</f>
        <v>773</v>
      </c>
      <c r="H191" s="417">
        <f>H192+H194</f>
        <v>0</v>
      </c>
      <c r="I191" s="345">
        <f t="shared" si="11"/>
        <v>773</v>
      </c>
      <c r="J191" s="345">
        <f t="shared" si="12"/>
        <v>0</v>
      </c>
    </row>
    <row r="192" spans="1:10" ht="39">
      <c r="A192" s="149" t="s">
        <v>92</v>
      </c>
      <c r="B192" s="150" t="s">
        <v>280</v>
      </c>
      <c r="C192" s="150" t="s">
        <v>69</v>
      </c>
      <c r="D192" s="150" t="s">
        <v>74</v>
      </c>
      <c r="E192" s="179" t="s">
        <v>591</v>
      </c>
      <c r="F192" s="179" t="s">
        <v>93</v>
      </c>
      <c r="G192" s="333">
        <f>G193</f>
        <v>564.3</v>
      </c>
      <c r="H192" s="333">
        <f>H193</f>
        <v>0</v>
      </c>
      <c r="I192" s="345">
        <f t="shared" si="11"/>
        <v>564.3</v>
      </c>
      <c r="J192" s="345">
        <f t="shared" si="12"/>
        <v>0</v>
      </c>
    </row>
    <row r="193" spans="1:10" ht="12.75">
      <c r="A193" s="149" t="s">
        <v>89</v>
      </c>
      <c r="B193" s="150" t="s">
        <v>280</v>
      </c>
      <c r="C193" s="150" t="s">
        <v>69</v>
      </c>
      <c r="D193" s="150" t="s">
        <v>74</v>
      </c>
      <c r="E193" s="179" t="s">
        <v>591</v>
      </c>
      <c r="F193" s="179" t="s">
        <v>90</v>
      </c>
      <c r="G193" s="333">
        <f>537.9+26.4</f>
        <v>564.3</v>
      </c>
      <c r="H193" s="333">
        <v>0</v>
      </c>
      <c r="I193" s="345">
        <f t="shared" si="11"/>
        <v>564.3</v>
      </c>
      <c r="J193" s="345">
        <f t="shared" si="12"/>
        <v>0</v>
      </c>
    </row>
    <row r="194" spans="1:10" ht="26.25">
      <c r="A194" s="149" t="s">
        <v>353</v>
      </c>
      <c r="B194" s="150" t="s">
        <v>280</v>
      </c>
      <c r="C194" s="150" t="s">
        <v>69</v>
      </c>
      <c r="D194" s="150" t="s">
        <v>74</v>
      </c>
      <c r="E194" s="179" t="s">
        <v>591</v>
      </c>
      <c r="F194" s="179" t="s">
        <v>94</v>
      </c>
      <c r="G194" s="333">
        <f>G195</f>
        <v>208.7</v>
      </c>
      <c r="H194" s="333">
        <f>H195</f>
        <v>0</v>
      </c>
      <c r="I194" s="345">
        <f t="shared" si="11"/>
        <v>208.7</v>
      </c>
      <c r="J194" s="345">
        <f t="shared" si="12"/>
        <v>0</v>
      </c>
    </row>
    <row r="195" spans="1:10" ht="26.25">
      <c r="A195" s="149" t="s">
        <v>632</v>
      </c>
      <c r="B195" s="150" t="s">
        <v>280</v>
      </c>
      <c r="C195" s="150" t="s">
        <v>69</v>
      </c>
      <c r="D195" s="150" t="s">
        <v>74</v>
      </c>
      <c r="E195" s="179" t="s">
        <v>591</v>
      </c>
      <c r="F195" s="179" t="s">
        <v>91</v>
      </c>
      <c r="G195" s="333">
        <f>235.1-26.4</f>
        <v>208.7</v>
      </c>
      <c r="H195" s="333">
        <v>0</v>
      </c>
      <c r="I195" s="345">
        <f t="shared" si="11"/>
        <v>208.7</v>
      </c>
      <c r="J195" s="345">
        <f t="shared" si="12"/>
        <v>0</v>
      </c>
    </row>
    <row r="196" spans="1:10" s="342" customFormat="1" ht="12.75">
      <c r="A196" s="162" t="s">
        <v>131</v>
      </c>
      <c r="B196" s="163" t="s">
        <v>281</v>
      </c>
      <c r="C196" s="147"/>
      <c r="D196" s="147"/>
      <c r="E196" s="201"/>
      <c r="F196" s="201"/>
      <c r="G196" s="418">
        <f>G197+G220</f>
        <v>21841.5</v>
      </c>
      <c r="H196" s="418">
        <f>H197+H220</f>
        <v>4148.400000000001</v>
      </c>
      <c r="I196" s="344">
        <f t="shared" si="11"/>
        <v>17693.1</v>
      </c>
      <c r="J196" s="344">
        <f t="shared" si="12"/>
        <v>18.99320101641371</v>
      </c>
    </row>
    <row r="197" spans="1:10" ht="12.75">
      <c r="A197" s="15" t="s">
        <v>2</v>
      </c>
      <c r="B197" s="39" t="s">
        <v>281</v>
      </c>
      <c r="C197" s="33" t="s">
        <v>64</v>
      </c>
      <c r="D197" s="33" t="s">
        <v>34</v>
      </c>
      <c r="E197" s="178"/>
      <c r="F197" s="178"/>
      <c r="G197" s="412">
        <f>G198+G215</f>
        <v>21829.5</v>
      </c>
      <c r="H197" s="412">
        <f>H198+H215</f>
        <v>4148.400000000001</v>
      </c>
      <c r="I197" s="345">
        <f t="shared" si="11"/>
        <v>17681.1</v>
      </c>
      <c r="J197" s="345">
        <f t="shared" si="12"/>
        <v>19.00364186078472</v>
      </c>
    </row>
    <row r="198" spans="1:10" ht="26.25">
      <c r="A198" s="15" t="s">
        <v>77</v>
      </c>
      <c r="B198" s="39" t="s">
        <v>281</v>
      </c>
      <c r="C198" s="33" t="s">
        <v>64</v>
      </c>
      <c r="D198" s="33" t="s">
        <v>74</v>
      </c>
      <c r="E198" s="178"/>
      <c r="F198" s="178"/>
      <c r="G198" s="412">
        <f>G199</f>
        <v>21565.4</v>
      </c>
      <c r="H198" s="412">
        <f>H199</f>
        <v>4148.400000000001</v>
      </c>
      <c r="I198" s="345">
        <f t="shared" si="11"/>
        <v>17417</v>
      </c>
      <c r="J198" s="345">
        <f t="shared" si="12"/>
        <v>19.236369369452923</v>
      </c>
    </row>
    <row r="199" spans="1:10" ht="26.25">
      <c r="A199" s="16" t="s">
        <v>287</v>
      </c>
      <c r="B199" s="19" t="s">
        <v>281</v>
      </c>
      <c r="C199" s="20" t="s">
        <v>64</v>
      </c>
      <c r="D199" s="20" t="s">
        <v>74</v>
      </c>
      <c r="E199" s="174" t="s">
        <v>178</v>
      </c>
      <c r="F199" s="174"/>
      <c r="G199" s="413">
        <f>G200</f>
        <v>21565.4</v>
      </c>
      <c r="H199" s="413">
        <f>H200</f>
        <v>4148.400000000001</v>
      </c>
      <c r="I199" s="345">
        <f t="shared" si="11"/>
        <v>17417</v>
      </c>
      <c r="J199" s="345">
        <f t="shared" si="12"/>
        <v>19.236369369452923</v>
      </c>
    </row>
    <row r="200" spans="1:10" ht="12.75">
      <c r="A200" s="16" t="s">
        <v>48</v>
      </c>
      <c r="B200" s="19" t="s">
        <v>281</v>
      </c>
      <c r="C200" s="20" t="s">
        <v>64</v>
      </c>
      <c r="D200" s="20" t="s">
        <v>74</v>
      </c>
      <c r="E200" s="174" t="s">
        <v>184</v>
      </c>
      <c r="F200" s="174"/>
      <c r="G200" s="413">
        <f>G201+G204+G209+G212</f>
        <v>21565.4</v>
      </c>
      <c r="H200" s="413">
        <f>H201+H204+H209+H212</f>
        <v>4148.400000000001</v>
      </c>
      <c r="I200" s="345">
        <f aca="true" t="shared" si="18" ref="I200:I263">G200-H200</f>
        <v>17417</v>
      </c>
      <c r="J200" s="345">
        <f aca="true" t="shared" si="19" ref="J200:J263">H200/G200*100</f>
        <v>19.236369369452923</v>
      </c>
    </row>
    <row r="201" spans="1:10" ht="12.75">
      <c r="A201" s="16" t="s">
        <v>180</v>
      </c>
      <c r="B201" s="19" t="s">
        <v>281</v>
      </c>
      <c r="C201" s="20" t="s">
        <v>64</v>
      </c>
      <c r="D201" s="20" t="s">
        <v>74</v>
      </c>
      <c r="E201" s="174" t="s">
        <v>185</v>
      </c>
      <c r="F201" s="174"/>
      <c r="G201" s="413">
        <f>G202</f>
        <v>20343.4</v>
      </c>
      <c r="H201" s="413">
        <f>H202</f>
        <v>3900.8</v>
      </c>
      <c r="I201" s="345">
        <f t="shared" si="18"/>
        <v>16442.600000000002</v>
      </c>
      <c r="J201" s="345">
        <f t="shared" si="19"/>
        <v>19.174769212619324</v>
      </c>
    </row>
    <row r="202" spans="1:10" ht="39">
      <c r="A202" s="16" t="s">
        <v>92</v>
      </c>
      <c r="B202" s="19" t="s">
        <v>281</v>
      </c>
      <c r="C202" s="20" t="s">
        <v>64</v>
      </c>
      <c r="D202" s="20" t="s">
        <v>74</v>
      </c>
      <c r="E202" s="174" t="s">
        <v>185</v>
      </c>
      <c r="F202" s="174" t="s">
        <v>93</v>
      </c>
      <c r="G202" s="413">
        <f>G203</f>
        <v>20343.4</v>
      </c>
      <c r="H202" s="413">
        <f>H203</f>
        <v>3900.8</v>
      </c>
      <c r="I202" s="345">
        <f t="shared" si="18"/>
        <v>16442.600000000002</v>
      </c>
      <c r="J202" s="345">
        <f t="shared" si="19"/>
        <v>19.174769212619324</v>
      </c>
    </row>
    <row r="203" spans="1:10" ht="12.75">
      <c r="A203" s="16" t="s">
        <v>89</v>
      </c>
      <c r="B203" s="19" t="s">
        <v>281</v>
      </c>
      <c r="C203" s="20" t="s">
        <v>64</v>
      </c>
      <c r="D203" s="20" t="s">
        <v>74</v>
      </c>
      <c r="E203" s="174" t="s">
        <v>185</v>
      </c>
      <c r="F203" s="174" t="s">
        <v>90</v>
      </c>
      <c r="G203" s="413">
        <v>20343.4</v>
      </c>
      <c r="H203" s="413">
        <v>3900.8</v>
      </c>
      <c r="I203" s="345">
        <f t="shared" si="18"/>
        <v>16442.600000000002</v>
      </c>
      <c r="J203" s="345">
        <f t="shared" si="19"/>
        <v>19.174769212619324</v>
      </c>
    </row>
    <row r="204" spans="1:10" ht="12.75">
      <c r="A204" s="16" t="s">
        <v>181</v>
      </c>
      <c r="B204" s="19" t="s">
        <v>281</v>
      </c>
      <c r="C204" s="20" t="s">
        <v>64</v>
      </c>
      <c r="D204" s="20" t="s">
        <v>74</v>
      </c>
      <c r="E204" s="174" t="s">
        <v>186</v>
      </c>
      <c r="F204" s="174"/>
      <c r="G204" s="413">
        <f>G205+G207</f>
        <v>662</v>
      </c>
      <c r="H204" s="413">
        <f>H205+H207</f>
        <v>78.4</v>
      </c>
      <c r="I204" s="345">
        <f t="shared" si="18"/>
        <v>583.6</v>
      </c>
      <c r="J204" s="345">
        <f t="shared" si="19"/>
        <v>11.842900302114804</v>
      </c>
    </row>
    <row r="205" spans="1:10" ht="26.25">
      <c r="A205" s="16" t="s">
        <v>353</v>
      </c>
      <c r="B205" s="19" t="s">
        <v>281</v>
      </c>
      <c r="C205" s="20" t="s">
        <v>64</v>
      </c>
      <c r="D205" s="20" t="s">
        <v>74</v>
      </c>
      <c r="E205" s="174" t="s">
        <v>186</v>
      </c>
      <c r="F205" s="174" t="s">
        <v>94</v>
      </c>
      <c r="G205" s="413">
        <f>G206</f>
        <v>657.5</v>
      </c>
      <c r="H205" s="413">
        <f>H206</f>
        <v>78.4</v>
      </c>
      <c r="I205" s="345">
        <f t="shared" si="18"/>
        <v>579.1</v>
      </c>
      <c r="J205" s="345">
        <f t="shared" si="19"/>
        <v>11.923954372623575</v>
      </c>
    </row>
    <row r="206" spans="1:10" ht="26.25">
      <c r="A206" s="16" t="s">
        <v>632</v>
      </c>
      <c r="B206" s="19" t="s">
        <v>281</v>
      </c>
      <c r="C206" s="20" t="s">
        <v>64</v>
      </c>
      <c r="D206" s="20" t="s">
        <v>74</v>
      </c>
      <c r="E206" s="174" t="s">
        <v>186</v>
      </c>
      <c r="F206" s="174" t="s">
        <v>91</v>
      </c>
      <c r="G206" s="413">
        <f>657.5</f>
        <v>657.5</v>
      </c>
      <c r="H206" s="413">
        <v>78.4</v>
      </c>
      <c r="I206" s="345">
        <f t="shared" si="18"/>
        <v>579.1</v>
      </c>
      <c r="J206" s="345">
        <f t="shared" si="19"/>
        <v>11.923954372623575</v>
      </c>
    </row>
    <row r="207" spans="1:10" ht="12.75">
      <c r="A207" s="16" t="s">
        <v>110</v>
      </c>
      <c r="B207" s="19" t="s">
        <v>281</v>
      </c>
      <c r="C207" s="20" t="s">
        <v>64</v>
      </c>
      <c r="D207" s="20" t="s">
        <v>74</v>
      </c>
      <c r="E207" s="174" t="s">
        <v>186</v>
      </c>
      <c r="F207" s="174" t="s">
        <v>111</v>
      </c>
      <c r="G207" s="413">
        <f>G208</f>
        <v>4.5</v>
      </c>
      <c r="H207" s="413">
        <f>H208</f>
        <v>0</v>
      </c>
      <c r="I207" s="345">
        <f t="shared" si="18"/>
        <v>4.5</v>
      </c>
      <c r="J207" s="345">
        <f t="shared" si="19"/>
        <v>0</v>
      </c>
    </row>
    <row r="208" spans="1:10" ht="12.75">
      <c r="A208" s="16" t="s">
        <v>113</v>
      </c>
      <c r="B208" s="19" t="s">
        <v>281</v>
      </c>
      <c r="C208" s="20" t="s">
        <v>64</v>
      </c>
      <c r="D208" s="20" t="s">
        <v>74</v>
      </c>
      <c r="E208" s="174" t="s">
        <v>186</v>
      </c>
      <c r="F208" s="174" t="s">
        <v>114</v>
      </c>
      <c r="G208" s="413">
        <v>4.5</v>
      </c>
      <c r="H208" s="413">
        <v>0</v>
      </c>
      <c r="I208" s="345">
        <f t="shared" si="18"/>
        <v>4.5</v>
      </c>
      <c r="J208" s="345">
        <f t="shared" si="19"/>
        <v>0</v>
      </c>
    </row>
    <row r="209" spans="1:10" ht="52.5">
      <c r="A209" s="16" t="s">
        <v>210</v>
      </c>
      <c r="B209" s="19" t="s">
        <v>281</v>
      </c>
      <c r="C209" s="20" t="s">
        <v>64</v>
      </c>
      <c r="D209" s="20" t="s">
        <v>74</v>
      </c>
      <c r="E209" s="174" t="s">
        <v>470</v>
      </c>
      <c r="F209" s="174"/>
      <c r="G209" s="413">
        <f>G210</f>
        <v>550</v>
      </c>
      <c r="H209" s="413">
        <f>H210</f>
        <v>169.2</v>
      </c>
      <c r="I209" s="345">
        <f t="shared" si="18"/>
        <v>380.8</v>
      </c>
      <c r="J209" s="345">
        <f t="shared" si="19"/>
        <v>30.76363636363636</v>
      </c>
    </row>
    <row r="210" spans="1:10" ht="39">
      <c r="A210" s="16" t="s">
        <v>92</v>
      </c>
      <c r="B210" s="19" t="s">
        <v>281</v>
      </c>
      <c r="C210" s="20" t="s">
        <v>64</v>
      </c>
      <c r="D210" s="20" t="s">
        <v>74</v>
      </c>
      <c r="E210" s="174" t="s">
        <v>470</v>
      </c>
      <c r="F210" s="174" t="s">
        <v>93</v>
      </c>
      <c r="G210" s="413">
        <f>G211</f>
        <v>550</v>
      </c>
      <c r="H210" s="413">
        <f>H211</f>
        <v>169.2</v>
      </c>
      <c r="I210" s="345">
        <f t="shared" si="18"/>
        <v>380.8</v>
      </c>
      <c r="J210" s="345">
        <f t="shared" si="19"/>
        <v>30.76363636363636</v>
      </c>
    </row>
    <row r="211" spans="1:10" ht="12.75">
      <c r="A211" s="16" t="s">
        <v>89</v>
      </c>
      <c r="B211" s="19" t="s">
        <v>281</v>
      </c>
      <c r="C211" s="20" t="s">
        <v>64</v>
      </c>
      <c r="D211" s="20" t="s">
        <v>74</v>
      </c>
      <c r="E211" s="174" t="s">
        <v>470</v>
      </c>
      <c r="F211" s="174" t="s">
        <v>90</v>
      </c>
      <c r="G211" s="413">
        <v>550</v>
      </c>
      <c r="H211" s="413">
        <v>169.2</v>
      </c>
      <c r="I211" s="345">
        <f t="shared" si="18"/>
        <v>380.8</v>
      </c>
      <c r="J211" s="345">
        <f t="shared" si="19"/>
        <v>30.76363636363636</v>
      </c>
    </row>
    <row r="212" spans="1:10" ht="12.75">
      <c r="A212" s="16" t="s">
        <v>179</v>
      </c>
      <c r="B212" s="19" t="s">
        <v>281</v>
      </c>
      <c r="C212" s="20" t="s">
        <v>64</v>
      </c>
      <c r="D212" s="20" t="s">
        <v>74</v>
      </c>
      <c r="E212" s="174" t="s">
        <v>471</v>
      </c>
      <c r="F212" s="174"/>
      <c r="G212" s="413">
        <f>G213</f>
        <v>10</v>
      </c>
      <c r="H212" s="413">
        <f>H213</f>
        <v>0</v>
      </c>
      <c r="I212" s="345">
        <f t="shared" si="18"/>
        <v>10</v>
      </c>
      <c r="J212" s="345">
        <f t="shared" si="19"/>
        <v>0</v>
      </c>
    </row>
    <row r="213" spans="1:10" ht="39">
      <c r="A213" s="16" t="s">
        <v>92</v>
      </c>
      <c r="B213" s="19" t="s">
        <v>281</v>
      </c>
      <c r="C213" s="20" t="s">
        <v>64</v>
      </c>
      <c r="D213" s="20" t="s">
        <v>74</v>
      </c>
      <c r="E213" s="174" t="s">
        <v>471</v>
      </c>
      <c r="F213" s="174" t="s">
        <v>93</v>
      </c>
      <c r="G213" s="413">
        <f>G214</f>
        <v>10</v>
      </c>
      <c r="H213" s="413">
        <f>H214</f>
        <v>0</v>
      </c>
      <c r="I213" s="345">
        <f t="shared" si="18"/>
        <v>10</v>
      </c>
      <c r="J213" s="345">
        <f t="shared" si="19"/>
        <v>0</v>
      </c>
    </row>
    <row r="214" spans="1:10" ht="12.75">
      <c r="A214" s="16" t="s">
        <v>89</v>
      </c>
      <c r="B214" s="19" t="s">
        <v>281</v>
      </c>
      <c r="C214" s="20" t="s">
        <v>64</v>
      </c>
      <c r="D214" s="20" t="s">
        <v>74</v>
      </c>
      <c r="E214" s="174" t="s">
        <v>471</v>
      </c>
      <c r="F214" s="174" t="s">
        <v>90</v>
      </c>
      <c r="G214" s="413">
        <v>10</v>
      </c>
      <c r="H214" s="413">
        <v>0</v>
      </c>
      <c r="I214" s="345">
        <f t="shared" si="18"/>
        <v>10</v>
      </c>
      <c r="J214" s="345">
        <f t="shared" si="19"/>
        <v>0</v>
      </c>
    </row>
    <row r="215" spans="1:10" ht="12.75">
      <c r="A215" s="15" t="s">
        <v>3</v>
      </c>
      <c r="B215" s="39" t="s">
        <v>281</v>
      </c>
      <c r="C215" s="33" t="s">
        <v>64</v>
      </c>
      <c r="D215" s="33" t="s">
        <v>72</v>
      </c>
      <c r="E215" s="178"/>
      <c r="F215" s="178"/>
      <c r="G215" s="412">
        <f aca="true" t="shared" si="20" ref="G215:H218">G216</f>
        <v>264.1</v>
      </c>
      <c r="H215" s="412">
        <f t="shared" si="20"/>
        <v>0</v>
      </c>
      <c r="I215" s="345">
        <f t="shared" si="18"/>
        <v>264.1</v>
      </c>
      <c r="J215" s="345">
        <f t="shared" si="19"/>
        <v>0</v>
      </c>
    </row>
    <row r="216" spans="1:10" ht="12.75">
      <c r="A216" s="16" t="s">
        <v>3</v>
      </c>
      <c r="B216" s="19" t="s">
        <v>281</v>
      </c>
      <c r="C216" s="20" t="s">
        <v>64</v>
      </c>
      <c r="D216" s="20" t="s">
        <v>72</v>
      </c>
      <c r="E216" s="174" t="s">
        <v>498</v>
      </c>
      <c r="F216" s="174"/>
      <c r="G216" s="413">
        <f t="shared" si="20"/>
        <v>264.1</v>
      </c>
      <c r="H216" s="413">
        <f t="shared" si="20"/>
        <v>0</v>
      </c>
      <c r="I216" s="345">
        <f t="shared" si="18"/>
        <v>264.1</v>
      </c>
      <c r="J216" s="345">
        <f t="shared" si="19"/>
        <v>0</v>
      </c>
    </row>
    <row r="217" spans="1:10" ht="12.75">
      <c r="A217" s="16" t="s">
        <v>279</v>
      </c>
      <c r="B217" s="19" t="s">
        <v>281</v>
      </c>
      <c r="C217" s="20" t="s">
        <v>64</v>
      </c>
      <c r="D217" s="20" t="s">
        <v>72</v>
      </c>
      <c r="E217" s="174" t="s">
        <v>499</v>
      </c>
      <c r="F217" s="174"/>
      <c r="G217" s="413">
        <f t="shared" si="20"/>
        <v>264.1</v>
      </c>
      <c r="H217" s="413">
        <f t="shared" si="20"/>
        <v>0</v>
      </c>
      <c r="I217" s="345">
        <f t="shared" si="18"/>
        <v>264.1</v>
      </c>
      <c r="J217" s="345">
        <f t="shared" si="19"/>
        <v>0</v>
      </c>
    </row>
    <row r="218" spans="1:10" ht="12.75">
      <c r="A218" s="16" t="s">
        <v>110</v>
      </c>
      <c r="B218" s="19" t="s">
        <v>281</v>
      </c>
      <c r="C218" s="20" t="s">
        <v>64</v>
      </c>
      <c r="D218" s="20" t="s">
        <v>72</v>
      </c>
      <c r="E218" s="174" t="s">
        <v>499</v>
      </c>
      <c r="F218" s="174" t="s">
        <v>111</v>
      </c>
      <c r="G218" s="413">
        <f t="shared" si="20"/>
        <v>264.1</v>
      </c>
      <c r="H218" s="413">
        <f t="shared" si="20"/>
        <v>0</v>
      </c>
      <c r="I218" s="345">
        <f t="shared" si="18"/>
        <v>264.1</v>
      </c>
      <c r="J218" s="345">
        <f t="shared" si="19"/>
        <v>0</v>
      </c>
    </row>
    <row r="219" spans="1:10" ht="12.75">
      <c r="A219" s="16" t="s">
        <v>117</v>
      </c>
      <c r="B219" s="19" t="s">
        <v>281</v>
      </c>
      <c r="C219" s="20" t="s">
        <v>64</v>
      </c>
      <c r="D219" s="20" t="s">
        <v>72</v>
      </c>
      <c r="E219" s="174" t="s">
        <v>499</v>
      </c>
      <c r="F219" s="265">
        <v>870</v>
      </c>
      <c r="G219" s="413">
        <v>264.1</v>
      </c>
      <c r="H219" s="413">
        <v>0</v>
      </c>
      <c r="I219" s="345">
        <f t="shared" si="18"/>
        <v>264.1</v>
      </c>
      <c r="J219" s="345">
        <f t="shared" si="19"/>
        <v>0</v>
      </c>
    </row>
    <row r="220" spans="1:10" ht="12.75">
      <c r="A220" s="15" t="s">
        <v>203</v>
      </c>
      <c r="B220" s="39" t="s">
        <v>281</v>
      </c>
      <c r="C220" s="33" t="s">
        <v>85</v>
      </c>
      <c r="D220" s="33" t="s">
        <v>34</v>
      </c>
      <c r="E220" s="178"/>
      <c r="F220" s="178"/>
      <c r="G220" s="412">
        <f aca="true" t="shared" si="21" ref="G220:H224">G221</f>
        <v>12</v>
      </c>
      <c r="H220" s="412">
        <f t="shared" si="21"/>
        <v>0</v>
      </c>
      <c r="I220" s="345">
        <f t="shared" si="18"/>
        <v>12</v>
      </c>
      <c r="J220" s="345">
        <f t="shared" si="19"/>
        <v>0</v>
      </c>
    </row>
    <row r="221" spans="1:10" ht="12.75">
      <c r="A221" s="15" t="s">
        <v>631</v>
      </c>
      <c r="B221" s="39" t="s">
        <v>281</v>
      </c>
      <c r="C221" s="33" t="s">
        <v>85</v>
      </c>
      <c r="D221" s="33" t="s">
        <v>64</v>
      </c>
      <c r="E221" s="178"/>
      <c r="F221" s="178"/>
      <c r="G221" s="413">
        <f t="shared" si="21"/>
        <v>12</v>
      </c>
      <c r="H221" s="413">
        <f t="shared" si="21"/>
        <v>0</v>
      </c>
      <c r="I221" s="345">
        <f t="shared" si="18"/>
        <v>12</v>
      </c>
      <c r="J221" s="345">
        <f t="shared" si="19"/>
        <v>0</v>
      </c>
    </row>
    <row r="222" spans="1:10" ht="12.75">
      <c r="A222" s="16" t="s">
        <v>86</v>
      </c>
      <c r="B222" s="19" t="s">
        <v>281</v>
      </c>
      <c r="C222" s="20" t="s">
        <v>85</v>
      </c>
      <c r="D222" s="20" t="s">
        <v>64</v>
      </c>
      <c r="E222" s="174" t="s">
        <v>500</v>
      </c>
      <c r="F222" s="174"/>
      <c r="G222" s="413">
        <f t="shared" si="21"/>
        <v>12</v>
      </c>
      <c r="H222" s="413">
        <f t="shared" si="21"/>
        <v>0</v>
      </c>
      <c r="I222" s="345">
        <f t="shared" si="18"/>
        <v>12</v>
      </c>
      <c r="J222" s="345">
        <f t="shared" si="19"/>
        <v>0</v>
      </c>
    </row>
    <row r="223" spans="1:10" ht="12.75">
      <c r="A223" s="16" t="s">
        <v>87</v>
      </c>
      <c r="B223" s="19" t="s">
        <v>281</v>
      </c>
      <c r="C223" s="20" t="s">
        <v>85</v>
      </c>
      <c r="D223" s="20" t="s">
        <v>64</v>
      </c>
      <c r="E223" s="174" t="s">
        <v>501</v>
      </c>
      <c r="F223" s="174"/>
      <c r="G223" s="413">
        <f t="shared" si="21"/>
        <v>12</v>
      </c>
      <c r="H223" s="413">
        <f t="shared" si="21"/>
        <v>0</v>
      </c>
      <c r="I223" s="345">
        <f t="shared" si="18"/>
        <v>12</v>
      </c>
      <c r="J223" s="345">
        <f t="shared" si="19"/>
        <v>0</v>
      </c>
    </row>
    <row r="224" spans="1:10" ht="12.75">
      <c r="A224" s="16" t="s">
        <v>638</v>
      </c>
      <c r="B224" s="19" t="s">
        <v>281</v>
      </c>
      <c r="C224" s="20" t="s">
        <v>85</v>
      </c>
      <c r="D224" s="20" t="s">
        <v>64</v>
      </c>
      <c r="E224" s="174" t="s">
        <v>501</v>
      </c>
      <c r="F224" s="174" t="s">
        <v>107</v>
      </c>
      <c r="G224" s="413">
        <f t="shared" si="21"/>
        <v>12</v>
      </c>
      <c r="H224" s="413">
        <f t="shared" si="21"/>
        <v>0</v>
      </c>
      <c r="I224" s="345">
        <f t="shared" si="18"/>
        <v>12</v>
      </c>
      <c r="J224" s="345">
        <f t="shared" si="19"/>
        <v>0</v>
      </c>
    </row>
    <row r="225" spans="1:10" ht="12.75">
      <c r="A225" s="16" t="s">
        <v>108</v>
      </c>
      <c r="B225" s="19" t="s">
        <v>281</v>
      </c>
      <c r="C225" s="20" t="s">
        <v>85</v>
      </c>
      <c r="D225" s="20" t="s">
        <v>64</v>
      </c>
      <c r="E225" s="174" t="s">
        <v>501</v>
      </c>
      <c r="F225" s="174" t="s">
        <v>109</v>
      </c>
      <c r="G225" s="413">
        <v>12</v>
      </c>
      <c r="H225" s="413">
        <v>0</v>
      </c>
      <c r="I225" s="345">
        <f t="shared" si="18"/>
        <v>12</v>
      </c>
      <c r="J225" s="345">
        <f t="shared" si="19"/>
        <v>0</v>
      </c>
    </row>
    <row r="226" spans="1:10" s="342" customFormat="1" ht="12.75">
      <c r="A226" s="164" t="s">
        <v>132</v>
      </c>
      <c r="B226" s="163" t="s">
        <v>282</v>
      </c>
      <c r="C226" s="147"/>
      <c r="D226" s="147"/>
      <c r="E226" s="201"/>
      <c r="F226" s="201"/>
      <c r="G226" s="418">
        <f>G227</f>
        <v>9714.2</v>
      </c>
      <c r="H226" s="418">
        <f>H227</f>
        <v>1189.9</v>
      </c>
      <c r="I226" s="344">
        <f t="shared" si="18"/>
        <v>8524.300000000001</v>
      </c>
      <c r="J226" s="344">
        <f t="shared" si="19"/>
        <v>12.249078668341191</v>
      </c>
    </row>
    <row r="227" spans="1:10" ht="12.75">
      <c r="A227" s="14" t="s">
        <v>2</v>
      </c>
      <c r="B227" s="39" t="s">
        <v>282</v>
      </c>
      <c r="C227" s="33" t="s">
        <v>64</v>
      </c>
      <c r="D227" s="33" t="s">
        <v>34</v>
      </c>
      <c r="E227" s="178"/>
      <c r="F227" s="178"/>
      <c r="G227" s="412">
        <f>G228+G246</f>
        <v>9714.2</v>
      </c>
      <c r="H227" s="412">
        <f>H228+H246</f>
        <v>1189.9</v>
      </c>
      <c r="I227" s="345">
        <f t="shared" si="18"/>
        <v>8524.300000000001</v>
      </c>
      <c r="J227" s="345">
        <f t="shared" si="19"/>
        <v>12.249078668341191</v>
      </c>
    </row>
    <row r="228" spans="1:10" ht="39">
      <c r="A228" s="14" t="s">
        <v>19</v>
      </c>
      <c r="B228" s="39" t="s">
        <v>282</v>
      </c>
      <c r="C228" s="33" t="s">
        <v>64</v>
      </c>
      <c r="D228" s="33" t="s">
        <v>68</v>
      </c>
      <c r="E228" s="178"/>
      <c r="F228" s="178"/>
      <c r="G228" s="412">
        <f>G229</f>
        <v>6085.4</v>
      </c>
      <c r="H228" s="412">
        <f>H229</f>
        <v>501.09999999999997</v>
      </c>
      <c r="I228" s="345">
        <f t="shared" si="18"/>
        <v>5584.299999999999</v>
      </c>
      <c r="J228" s="345">
        <f t="shared" si="19"/>
        <v>8.234462812633517</v>
      </c>
    </row>
    <row r="229" spans="1:10" ht="26.25">
      <c r="A229" s="16" t="s">
        <v>287</v>
      </c>
      <c r="B229" s="19" t="s">
        <v>282</v>
      </c>
      <c r="C229" s="20" t="s">
        <v>64</v>
      </c>
      <c r="D229" s="20" t="s">
        <v>68</v>
      </c>
      <c r="E229" s="174" t="s">
        <v>178</v>
      </c>
      <c r="F229" s="174"/>
      <c r="G229" s="413">
        <f>G230+G234</f>
        <v>6085.4</v>
      </c>
      <c r="H229" s="413">
        <f>H230+H234</f>
        <v>501.09999999999997</v>
      </c>
      <c r="I229" s="345">
        <f t="shared" si="18"/>
        <v>5584.299999999999</v>
      </c>
      <c r="J229" s="345">
        <f t="shared" si="19"/>
        <v>8.234462812633517</v>
      </c>
    </row>
    <row r="230" spans="1:10" ht="26.25">
      <c r="A230" s="31" t="s">
        <v>137</v>
      </c>
      <c r="B230" s="19" t="s">
        <v>282</v>
      </c>
      <c r="C230" s="20" t="s">
        <v>64</v>
      </c>
      <c r="D230" s="20" t="s">
        <v>68</v>
      </c>
      <c r="E230" s="174" t="s">
        <v>502</v>
      </c>
      <c r="F230" s="174"/>
      <c r="G230" s="413">
        <f aca="true" t="shared" si="22" ref="G230:H232">G231</f>
        <v>3725.8</v>
      </c>
      <c r="H230" s="413">
        <f t="shared" si="22"/>
        <v>113.2</v>
      </c>
      <c r="I230" s="345">
        <f t="shared" si="18"/>
        <v>3612.6000000000004</v>
      </c>
      <c r="J230" s="345">
        <f t="shared" si="19"/>
        <v>3.0382736593483277</v>
      </c>
    </row>
    <row r="231" spans="1:10" ht="12.75">
      <c r="A231" s="16" t="s">
        <v>180</v>
      </c>
      <c r="B231" s="19" t="s">
        <v>282</v>
      </c>
      <c r="C231" s="20" t="s">
        <v>64</v>
      </c>
      <c r="D231" s="20" t="s">
        <v>68</v>
      </c>
      <c r="E231" s="174" t="s">
        <v>503</v>
      </c>
      <c r="F231" s="174"/>
      <c r="G231" s="413">
        <f t="shared" si="22"/>
        <v>3725.8</v>
      </c>
      <c r="H231" s="413">
        <f t="shared" si="22"/>
        <v>113.2</v>
      </c>
      <c r="I231" s="345">
        <f t="shared" si="18"/>
        <v>3612.6000000000004</v>
      </c>
      <c r="J231" s="345">
        <f t="shared" si="19"/>
        <v>3.0382736593483277</v>
      </c>
    </row>
    <row r="232" spans="1:10" ht="39">
      <c r="A232" s="16" t="s">
        <v>92</v>
      </c>
      <c r="B232" s="19" t="s">
        <v>282</v>
      </c>
      <c r="C232" s="20" t="s">
        <v>64</v>
      </c>
      <c r="D232" s="20" t="s">
        <v>68</v>
      </c>
      <c r="E232" s="174" t="s">
        <v>503</v>
      </c>
      <c r="F232" s="174" t="s">
        <v>93</v>
      </c>
      <c r="G232" s="413">
        <f t="shared" si="22"/>
        <v>3725.8</v>
      </c>
      <c r="H232" s="413">
        <f t="shared" si="22"/>
        <v>113.2</v>
      </c>
      <c r="I232" s="345">
        <f t="shared" si="18"/>
        <v>3612.6000000000004</v>
      </c>
      <c r="J232" s="345">
        <f t="shared" si="19"/>
        <v>3.0382736593483277</v>
      </c>
    </row>
    <row r="233" spans="1:10" ht="12.75">
      <c r="A233" s="16" t="s">
        <v>89</v>
      </c>
      <c r="B233" s="19" t="s">
        <v>282</v>
      </c>
      <c r="C233" s="20" t="s">
        <v>64</v>
      </c>
      <c r="D233" s="20" t="s">
        <v>68</v>
      </c>
      <c r="E233" s="174" t="s">
        <v>503</v>
      </c>
      <c r="F233" s="174" t="s">
        <v>90</v>
      </c>
      <c r="G233" s="413">
        <v>3725.8</v>
      </c>
      <c r="H233" s="413">
        <v>113.2</v>
      </c>
      <c r="I233" s="345">
        <f t="shared" si="18"/>
        <v>3612.6000000000004</v>
      </c>
      <c r="J233" s="345">
        <f t="shared" si="19"/>
        <v>3.0382736593483277</v>
      </c>
    </row>
    <row r="234" spans="1:10" ht="12.75">
      <c r="A234" s="16" t="s">
        <v>48</v>
      </c>
      <c r="B234" s="19" t="s">
        <v>282</v>
      </c>
      <c r="C234" s="20" t="s">
        <v>64</v>
      </c>
      <c r="D234" s="20" t="s">
        <v>68</v>
      </c>
      <c r="E234" s="174" t="s">
        <v>184</v>
      </c>
      <c r="F234" s="174"/>
      <c r="G234" s="413">
        <f>G235+G238+G243</f>
        <v>2359.6</v>
      </c>
      <c r="H234" s="413">
        <f>H235+H238+H243</f>
        <v>387.9</v>
      </c>
      <c r="I234" s="345">
        <f t="shared" si="18"/>
        <v>1971.6999999999998</v>
      </c>
      <c r="J234" s="345">
        <f t="shared" si="19"/>
        <v>16.439226987625023</v>
      </c>
    </row>
    <row r="235" spans="1:10" ht="12.75">
      <c r="A235" s="16" t="s">
        <v>180</v>
      </c>
      <c r="B235" s="19" t="s">
        <v>282</v>
      </c>
      <c r="C235" s="20" t="s">
        <v>64</v>
      </c>
      <c r="D235" s="20" t="s">
        <v>68</v>
      </c>
      <c r="E235" s="174" t="s">
        <v>185</v>
      </c>
      <c r="F235" s="174"/>
      <c r="G235" s="413">
        <f>G236</f>
        <v>1980.6</v>
      </c>
      <c r="H235" s="413">
        <f>H236</f>
        <v>186.9</v>
      </c>
      <c r="I235" s="345">
        <f t="shared" si="18"/>
        <v>1793.6999999999998</v>
      </c>
      <c r="J235" s="345">
        <f t="shared" si="19"/>
        <v>9.436534383520147</v>
      </c>
    </row>
    <row r="236" spans="1:10" ht="39">
      <c r="A236" s="16" t="s">
        <v>92</v>
      </c>
      <c r="B236" s="19" t="s">
        <v>282</v>
      </c>
      <c r="C236" s="20" t="s">
        <v>64</v>
      </c>
      <c r="D236" s="20" t="s">
        <v>68</v>
      </c>
      <c r="E236" s="174" t="s">
        <v>185</v>
      </c>
      <c r="F236" s="174" t="s">
        <v>93</v>
      </c>
      <c r="G236" s="413">
        <f>G237</f>
        <v>1980.6</v>
      </c>
      <c r="H236" s="413">
        <f>H237</f>
        <v>186.9</v>
      </c>
      <c r="I236" s="345">
        <f t="shared" si="18"/>
        <v>1793.6999999999998</v>
      </c>
      <c r="J236" s="345">
        <f t="shared" si="19"/>
        <v>9.436534383520147</v>
      </c>
    </row>
    <row r="237" spans="1:10" ht="12.75">
      <c r="A237" s="16" t="s">
        <v>89</v>
      </c>
      <c r="B237" s="19" t="s">
        <v>282</v>
      </c>
      <c r="C237" s="20" t="s">
        <v>64</v>
      </c>
      <c r="D237" s="20" t="s">
        <v>68</v>
      </c>
      <c r="E237" s="174" t="s">
        <v>185</v>
      </c>
      <c r="F237" s="174" t="s">
        <v>90</v>
      </c>
      <c r="G237" s="413">
        <v>1980.6</v>
      </c>
      <c r="H237" s="413">
        <v>186.9</v>
      </c>
      <c r="I237" s="345">
        <f t="shared" si="18"/>
        <v>1793.6999999999998</v>
      </c>
      <c r="J237" s="345">
        <f t="shared" si="19"/>
        <v>9.436534383520147</v>
      </c>
    </row>
    <row r="238" spans="1:10" ht="12.75">
      <c r="A238" s="16" t="s">
        <v>181</v>
      </c>
      <c r="B238" s="19" t="s">
        <v>282</v>
      </c>
      <c r="C238" s="20" t="s">
        <v>64</v>
      </c>
      <c r="D238" s="20" t="s">
        <v>68</v>
      </c>
      <c r="E238" s="174" t="s">
        <v>186</v>
      </c>
      <c r="F238" s="174"/>
      <c r="G238" s="413">
        <f>G239+G241</f>
        <v>229</v>
      </c>
      <c r="H238" s="413">
        <f>H239+H241</f>
        <v>51.4</v>
      </c>
      <c r="I238" s="345">
        <f t="shared" si="18"/>
        <v>177.6</v>
      </c>
      <c r="J238" s="345">
        <f t="shared" si="19"/>
        <v>22.445414847161572</v>
      </c>
    </row>
    <row r="239" spans="1:10" ht="26.25">
      <c r="A239" s="16" t="s">
        <v>353</v>
      </c>
      <c r="B239" s="19" t="s">
        <v>282</v>
      </c>
      <c r="C239" s="20" t="s">
        <v>64</v>
      </c>
      <c r="D239" s="20" t="s">
        <v>68</v>
      </c>
      <c r="E239" s="174" t="s">
        <v>186</v>
      </c>
      <c r="F239" s="174" t="s">
        <v>94</v>
      </c>
      <c r="G239" s="413">
        <f>G240</f>
        <v>228</v>
      </c>
      <c r="H239" s="413">
        <f>H240</f>
        <v>51.4</v>
      </c>
      <c r="I239" s="345">
        <f t="shared" si="18"/>
        <v>176.6</v>
      </c>
      <c r="J239" s="345">
        <f t="shared" si="19"/>
        <v>22.54385964912281</v>
      </c>
    </row>
    <row r="240" spans="1:10" ht="26.25">
      <c r="A240" s="16" t="s">
        <v>632</v>
      </c>
      <c r="B240" s="19" t="s">
        <v>282</v>
      </c>
      <c r="C240" s="20" t="s">
        <v>64</v>
      </c>
      <c r="D240" s="20" t="s">
        <v>68</v>
      </c>
      <c r="E240" s="174" t="s">
        <v>186</v>
      </c>
      <c r="F240" s="174" t="s">
        <v>91</v>
      </c>
      <c r="G240" s="413">
        <v>228</v>
      </c>
      <c r="H240" s="413">
        <v>51.4</v>
      </c>
      <c r="I240" s="345">
        <f t="shared" si="18"/>
        <v>176.6</v>
      </c>
      <c r="J240" s="345">
        <f t="shared" si="19"/>
        <v>22.54385964912281</v>
      </c>
    </row>
    <row r="241" spans="1:10" ht="12.75">
      <c r="A241" s="16" t="s">
        <v>110</v>
      </c>
      <c r="B241" s="19" t="s">
        <v>282</v>
      </c>
      <c r="C241" s="20" t="s">
        <v>64</v>
      </c>
      <c r="D241" s="20" t="s">
        <v>68</v>
      </c>
      <c r="E241" s="174" t="s">
        <v>186</v>
      </c>
      <c r="F241" s="174" t="s">
        <v>111</v>
      </c>
      <c r="G241" s="413">
        <f>G242</f>
        <v>1</v>
      </c>
      <c r="H241" s="413">
        <f>H242</f>
        <v>0</v>
      </c>
      <c r="I241" s="345">
        <f t="shared" si="18"/>
        <v>1</v>
      </c>
      <c r="J241" s="345">
        <f t="shared" si="19"/>
        <v>0</v>
      </c>
    </row>
    <row r="242" spans="1:10" ht="12.75">
      <c r="A242" s="16" t="s">
        <v>113</v>
      </c>
      <c r="B242" s="19" t="s">
        <v>282</v>
      </c>
      <c r="C242" s="20" t="s">
        <v>64</v>
      </c>
      <c r="D242" s="20" t="s">
        <v>68</v>
      </c>
      <c r="E242" s="174" t="s">
        <v>186</v>
      </c>
      <c r="F242" s="174" t="s">
        <v>114</v>
      </c>
      <c r="G242" s="413">
        <v>1</v>
      </c>
      <c r="H242" s="413">
        <v>0</v>
      </c>
      <c r="I242" s="345">
        <f t="shared" si="18"/>
        <v>1</v>
      </c>
      <c r="J242" s="345">
        <f t="shared" si="19"/>
        <v>0</v>
      </c>
    </row>
    <row r="243" spans="1:10" ht="52.5">
      <c r="A243" s="16" t="s">
        <v>210</v>
      </c>
      <c r="B243" s="19" t="s">
        <v>282</v>
      </c>
      <c r="C243" s="20" t="s">
        <v>64</v>
      </c>
      <c r="D243" s="20" t="s">
        <v>68</v>
      </c>
      <c r="E243" s="174" t="s">
        <v>470</v>
      </c>
      <c r="F243" s="174"/>
      <c r="G243" s="413">
        <f>G244</f>
        <v>150</v>
      </c>
      <c r="H243" s="413">
        <f>H244</f>
        <v>149.6</v>
      </c>
      <c r="I243" s="345">
        <f t="shared" si="18"/>
        <v>0.4000000000000057</v>
      </c>
      <c r="J243" s="345">
        <f t="shared" si="19"/>
        <v>99.73333333333333</v>
      </c>
    </row>
    <row r="244" spans="1:10" ht="39">
      <c r="A244" s="16" t="s">
        <v>92</v>
      </c>
      <c r="B244" s="19" t="s">
        <v>282</v>
      </c>
      <c r="C244" s="20" t="s">
        <v>64</v>
      </c>
      <c r="D244" s="20" t="s">
        <v>68</v>
      </c>
      <c r="E244" s="174" t="s">
        <v>470</v>
      </c>
      <c r="F244" s="174" t="s">
        <v>93</v>
      </c>
      <c r="G244" s="413">
        <f>G245</f>
        <v>150</v>
      </c>
      <c r="H244" s="413">
        <f>H245</f>
        <v>149.6</v>
      </c>
      <c r="I244" s="345">
        <f t="shared" si="18"/>
        <v>0.4000000000000057</v>
      </c>
      <c r="J244" s="345">
        <f t="shared" si="19"/>
        <v>99.73333333333333</v>
      </c>
    </row>
    <row r="245" spans="1:10" ht="12.75">
      <c r="A245" s="16" t="s">
        <v>89</v>
      </c>
      <c r="B245" s="19" t="s">
        <v>282</v>
      </c>
      <c r="C245" s="20" t="s">
        <v>64</v>
      </c>
      <c r="D245" s="20" t="s">
        <v>68</v>
      </c>
      <c r="E245" s="174" t="s">
        <v>470</v>
      </c>
      <c r="F245" s="174" t="s">
        <v>90</v>
      </c>
      <c r="G245" s="413">
        <v>150</v>
      </c>
      <c r="H245" s="413">
        <v>149.6</v>
      </c>
      <c r="I245" s="345">
        <f t="shared" si="18"/>
        <v>0.4000000000000057</v>
      </c>
      <c r="J245" s="345">
        <f t="shared" si="19"/>
        <v>99.73333333333333</v>
      </c>
    </row>
    <row r="246" spans="1:10" ht="26.25">
      <c r="A246" s="15" t="s">
        <v>77</v>
      </c>
      <c r="B246" s="39" t="s">
        <v>282</v>
      </c>
      <c r="C246" s="33" t="s">
        <v>64</v>
      </c>
      <c r="D246" s="33" t="s">
        <v>74</v>
      </c>
      <c r="E246" s="178"/>
      <c r="F246" s="178"/>
      <c r="G246" s="412">
        <f>G247</f>
        <v>3628.8</v>
      </c>
      <c r="H246" s="412">
        <f>H247</f>
        <v>688.8000000000001</v>
      </c>
      <c r="I246" s="345">
        <f t="shared" si="18"/>
        <v>2940</v>
      </c>
      <c r="J246" s="345">
        <f t="shared" si="19"/>
        <v>18.98148148148148</v>
      </c>
    </row>
    <row r="247" spans="1:10" ht="26.25">
      <c r="A247" s="16" t="s">
        <v>287</v>
      </c>
      <c r="B247" s="19" t="s">
        <v>282</v>
      </c>
      <c r="C247" s="20" t="s">
        <v>64</v>
      </c>
      <c r="D247" s="20" t="s">
        <v>74</v>
      </c>
      <c r="E247" s="174" t="s">
        <v>178</v>
      </c>
      <c r="F247" s="174"/>
      <c r="G247" s="413">
        <f>G248+G252</f>
        <v>3628.8</v>
      </c>
      <c r="H247" s="413">
        <f>H248+H252</f>
        <v>688.8000000000001</v>
      </c>
      <c r="I247" s="345">
        <f t="shared" si="18"/>
        <v>2940</v>
      </c>
      <c r="J247" s="345">
        <f t="shared" si="19"/>
        <v>18.98148148148148</v>
      </c>
    </row>
    <row r="248" spans="1:10" ht="26.25">
      <c r="A248" s="31" t="s">
        <v>20</v>
      </c>
      <c r="B248" s="19" t="s">
        <v>282</v>
      </c>
      <c r="C248" s="20" t="s">
        <v>64</v>
      </c>
      <c r="D248" s="20" t="s">
        <v>74</v>
      </c>
      <c r="E248" s="174" t="s">
        <v>182</v>
      </c>
      <c r="F248" s="174"/>
      <c r="G248" s="413">
        <f aca="true" t="shared" si="23" ref="G248:H250">G249</f>
        <v>3491.3</v>
      </c>
      <c r="H248" s="413">
        <f t="shared" si="23"/>
        <v>677.6</v>
      </c>
      <c r="I248" s="345">
        <f t="shared" si="18"/>
        <v>2813.7000000000003</v>
      </c>
      <c r="J248" s="345">
        <f t="shared" si="19"/>
        <v>19.40824334775012</v>
      </c>
    </row>
    <row r="249" spans="1:10" ht="12.75">
      <c r="A249" s="16" t="s">
        <v>180</v>
      </c>
      <c r="B249" s="19" t="s">
        <v>282</v>
      </c>
      <c r="C249" s="20" t="s">
        <v>64</v>
      </c>
      <c r="D249" s="20" t="s">
        <v>74</v>
      </c>
      <c r="E249" s="174" t="s">
        <v>183</v>
      </c>
      <c r="F249" s="174"/>
      <c r="G249" s="413">
        <f t="shared" si="23"/>
        <v>3491.3</v>
      </c>
      <c r="H249" s="413">
        <f t="shared" si="23"/>
        <v>677.6</v>
      </c>
      <c r="I249" s="345">
        <f t="shared" si="18"/>
        <v>2813.7000000000003</v>
      </c>
      <c r="J249" s="345">
        <f t="shared" si="19"/>
        <v>19.40824334775012</v>
      </c>
    </row>
    <row r="250" spans="1:10" ht="39">
      <c r="A250" s="16" t="s">
        <v>92</v>
      </c>
      <c r="B250" s="19" t="s">
        <v>282</v>
      </c>
      <c r="C250" s="20" t="s">
        <v>64</v>
      </c>
      <c r="D250" s="20" t="s">
        <v>74</v>
      </c>
      <c r="E250" s="174" t="s">
        <v>183</v>
      </c>
      <c r="F250" s="174" t="s">
        <v>93</v>
      </c>
      <c r="G250" s="413">
        <f t="shared" si="23"/>
        <v>3491.3</v>
      </c>
      <c r="H250" s="413">
        <f t="shared" si="23"/>
        <v>677.6</v>
      </c>
      <c r="I250" s="345">
        <f t="shared" si="18"/>
        <v>2813.7000000000003</v>
      </c>
      <c r="J250" s="345">
        <f t="shared" si="19"/>
        <v>19.40824334775012</v>
      </c>
    </row>
    <row r="251" spans="1:10" ht="12.75">
      <c r="A251" s="16" t="s">
        <v>89</v>
      </c>
      <c r="B251" s="19" t="s">
        <v>282</v>
      </c>
      <c r="C251" s="20" t="s">
        <v>64</v>
      </c>
      <c r="D251" s="20" t="s">
        <v>74</v>
      </c>
      <c r="E251" s="174" t="s">
        <v>183</v>
      </c>
      <c r="F251" s="174" t="s">
        <v>90</v>
      </c>
      <c r="G251" s="413">
        <v>3491.3</v>
      </c>
      <c r="H251" s="413">
        <v>677.6</v>
      </c>
      <c r="I251" s="345">
        <f t="shared" si="18"/>
        <v>2813.7000000000003</v>
      </c>
      <c r="J251" s="345">
        <f t="shared" si="19"/>
        <v>19.40824334775012</v>
      </c>
    </row>
    <row r="252" spans="1:10" ht="12.75">
      <c r="A252" s="16" t="s">
        <v>48</v>
      </c>
      <c r="B252" s="19" t="s">
        <v>282</v>
      </c>
      <c r="C252" s="20" t="s">
        <v>64</v>
      </c>
      <c r="D252" s="20" t="s">
        <v>74</v>
      </c>
      <c r="E252" s="174" t="s">
        <v>184</v>
      </c>
      <c r="F252" s="174"/>
      <c r="G252" s="413">
        <f>G253+G256+G259+G262</f>
        <v>137.5</v>
      </c>
      <c r="H252" s="413">
        <f>H253+H256+H259+H262</f>
        <v>11.2</v>
      </c>
      <c r="I252" s="345">
        <f t="shared" si="18"/>
        <v>126.3</v>
      </c>
      <c r="J252" s="345">
        <f t="shared" si="19"/>
        <v>8.145454545454545</v>
      </c>
    </row>
    <row r="253" spans="1:10" ht="12.75">
      <c r="A253" s="16" t="s">
        <v>180</v>
      </c>
      <c r="B253" s="19" t="s">
        <v>282</v>
      </c>
      <c r="C253" s="20" t="s">
        <v>64</v>
      </c>
      <c r="D253" s="20" t="s">
        <v>74</v>
      </c>
      <c r="E253" s="174" t="s">
        <v>185</v>
      </c>
      <c r="F253" s="174"/>
      <c r="G253" s="413">
        <f>G254</f>
        <v>10</v>
      </c>
      <c r="H253" s="413">
        <f>H254</f>
        <v>6.5</v>
      </c>
      <c r="I253" s="345">
        <f t="shared" si="18"/>
        <v>3.5</v>
      </c>
      <c r="J253" s="345">
        <f t="shared" si="19"/>
        <v>65</v>
      </c>
    </row>
    <row r="254" spans="1:10" ht="39">
      <c r="A254" s="16" t="s">
        <v>92</v>
      </c>
      <c r="B254" s="19" t="s">
        <v>282</v>
      </c>
      <c r="C254" s="20" t="s">
        <v>64</v>
      </c>
      <c r="D254" s="20" t="s">
        <v>74</v>
      </c>
      <c r="E254" s="174" t="s">
        <v>185</v>
      </c>
      <c r="F254" s="174" t="s">
        <v>93</v>
      </c>
      <c r="G254" s="413">
        <f>G255</f>
        <v>10</v>
      </c>
      <c r="H254" s="413">
        <f>H255</f>
        <v>6.5</v>
      </c>
      <c r="I254" s="345">
        <f t="shared" si="18"/>
        <v>3.5</v>
      </c>
      <c r="J254" s="345">
        <f t="shared" si="19"/>
        <v>65</v>
      </c>
    </row>
    <row r="255" spans="1:10" ht="12.75">
      <c r="A255" s="16" t="s">
        <v>89</v>
      </c>
      <c r="B255" s="19" t="s">
        <v>282</v>
      </c>
      <c r="C255" s="20" t="s">
        <v>64</v>
      </c>
      <c r="D255" s="20" t="s">
        <v>74</v>
      </c>
      <c r="E255" s="174" t="s">
        <v>185</v>
      </c>
      <c r="F255" s="174" t="s">
        <v>90</v>
      </c>
      <c r="G255" s="413">
        <v>10</v>
      </c>
      <c r="H255" s="413">
        <v>6.5</v>
      </c>
      <c r="I255" s="345">
        <f t="shared" si="18"/>
        <v>3.5</v>
      </c>
      <c r="J255" s="345">
        <f t="shared" si="19"/>
        <v>65</v>
      </c>
    </row>
    <row r="256" spans="1:10" ht="12.75">
      <c r="A256" s="16" t="s">
        <v>181</v>
      </c>
      <c r="B256" s="19" t="s">
        <v>282</v>
      </c>
      <c r="C256" s="20" t="s">
        <v>64</v>
      </c>
      <c r="D256" s="20" t="s">
        <v>74</v>
      </c>
      <c r="E256" s="174" t="s">
        <v>186</v>
      </c>
      <c r="F256" s="174"/>
      <c r="G256" s="413">
        <f>G257</f>
        <v>52.5</v>
      </c>
      <c r="H256" s="413">
        <f>H257</f>
        <v>4.7</v>
      </c>
      <c r="I256" s="345">
        <f t="shared" si="18"/>
        <v>47.8</v>
      </c>
      <c r="J256" s="345">
        <f t="shared" si="19"/>
        <v>8.952380952380953</v>
      </c>
    </row>
    <row r="257" spans="1:10" ht="26.25">
      <c r="A257" s="16" t="s">
        <v>353</v>
      </c>
      <c r="B257" s="19" t="s">
        <v>282</v>
      </c>
      <c r="C257" s="20" t="s">
        <v>64</v>
      </c>
      <c r="D257" s="20" t="s">
        <v>74</v>
      </c>
      <c r="E257" s="174" t="s">
        <v>186</v>
      </c>
      <c r="F257" s="174" t="s">
        <v>94</v>
      </c>
      <c r="G257" s="413">
        <f>G258</f>
        <v>52.5</v>
      </c>
      <c r="H257" s="413">
        <f>H258</f>
        <v>4.7</v>
      </c>
      <c r="I257" s="345">
        <f t="shared" si="18"/>
        <v>47.8</v>
      </c>
      <c r="J257" s="345">
        <f t="shared" si="19"/>
        <v>8.952380952380953</v>
      </c>
    </row>
    <row r="258" spans="1:10" ht="26.25">
      <c r="A258" s="16" t="s">
        <v>632</v>
      </c>
      <c r="B258" s="19" t="s">
        <v>282</v>
      </c>
      <c r="C258" s="20" t="s">
        <v>64</v>
      </c>
      <c r="D258" s="20" t="s">
        <v>74</v>
      </c>
      <c r="E258" s="174" t="s">
        <v>186</v>
      </c>
      <c r="F258" s="174" t="s">
        <v>91</v>
      </c>
      <c r="G258" s="413">
        <v>52.5</v>
      </c>
      <c r="H258" s="413">
        <v>4.7</v>
      </c>
      <c r="I258" s="345">
        <f t="shared" si="18"/>
        <v>47.8</v>
      </c>
      <c r="J258" s="345">
        <f t="shared" si="19"/>
        <v>8.952380952380953</v>
      </c>
    </row>
    <row r="259" spans="1:10" ht="52.5">
      <c r="A259" s="16" t="s">
        <v>210</v>
      </c>
      <c r="B259" s="19" t="s">
        <v>282</v>
      </c>
      <c r="C259" s="20" t="s">
        <v>64</v>
      </c>
      <c r="D259" s="20" t="s">
        <v>74</v>
      </c>
      <c r="E259" s="174" t="s">
        <v>470</v>
      </c>
      <c r="F259" s="174"/>
      <c r="G259" s="413">
        <f>G260</f>
        <v>60</v>
      </c>
      <c r="H259" s="413">
        <f>H260</f>
        <v>0</v>
      </c>
      <c r="I259" s="345">
        <f t="shared" si="18"/>
        <v>60</v>
      </c>
      <c r="J259" s="345">
        <f t="shared" si="19"/>
        <v>0</v>
      </c>
    </row>
    <row r="260" spans="1:10" ht="39">
      <c r="A260" s="16" t="s">
        <v>92</v>
      </c>
      <c r="B260" s="19" t="s">
        <v>282</v>
      </c>
      <c r="C260" s="20" t="s">
        <v>64</v>
      </c>
      <c r="D260" s="20" t="s">
        <v>74</v>
      </c>
      <c r="E260" s="174" t="s">
        <v>470</v>
      </c>
      <c r="F260" s="174" t="s">
        <v>93</v>
      </c>
      <c r="G260" s="413">
        <f>G261</f>
        <v>60</v>
      </c>
      <c r="H260" s="413">
        <f>H261</f>
        <v>0</v>
      </c>
      <c r="I260" s="345">
        <f t="shared" si="18"/>
        <v>60</v>
      </c>
      <c r="J260" s="345">
        <f t="shared" si="19"/>
        <v>0</v>
      </c>
    </row>
    <row r="261" spans="1:10" ht="12.75">
      <c r="A261" s="16" t="s">
        <v>89</v>
      </c>
      <c r="B261" s="19" t="s">
        <v>282</v>
      </c>
      <c r="C261" s="20" t="s">
        <v>64</v>
      </c>
      <c r="D261" s="20" t="s">
        <v>74</v>
      </c>
      <c r="E261" s="174" t="s">
        <v>470</v>
      </c>
      <c r="F261" s="174" t="s">
        <v>90</v>
      </c>
      <c r="G261" s="413">
        <v>60</v>
      </c>
      <c r="H261" s="413">
        <v>0</v>
      </c>
      <c r="I261" s="345">
        <f t="shared" si="18"/>
        <v>60</v>
      </c>
      <c r="J261" s="345">
        <f t="shared" si="19"/>
        <v>0</v>
      </c>
    </row>
    <row r="262" spans="1:10" ht="12.75">
      <c r="A262" s="16" t="s">
        <v>179</v>
      </c>
      <c r="B262" s="19" t="s">
        <v>282</v>
      </c>
      <c r="C262" s="20" t="s">
        <v>64</v>
      </c>
      <c r="D262" s="20" t="s">
        <v>74</v>
      </c>
      <c r="E262" s="174" t="s">
        <v>471</v>
      </c>
      <c r="F262" s="174"/>
      <c r="G262" s="413">
        <f>G263</f>
        <v>15</v>
      </c>
      <c r="H262" s="413">
        <f>H263</f>
        <v>0</v>
      </c>
      <c r="I262" s="345">
        <f t="shared" si="18"/>
        <v>15</v>
      </c>
      <c r="J262" s="345">
        <f t="shared" si="19"/>
        <v>0</v>
      </c>
    </row>
    <row r="263" spans="1:10" ht="39">
      <c r="A263" s="16" t="s">
        <v>92</v>
      </c>
      <c r="B263" s="19" t="s">
        <v>282</v>
      </c>
      <c r="C263" s="20" t="s">
        <v>64</v>
      </c>
      <c r="D263" s="20" t="s">
        <v>74</v>
      </c>
      <c r="E263" s="174" t="s">
        <v>471</v>
      </c>
      <c r="F263" s="174" t="s">
        <v>93</v>
      </c>
      <c r="G263" s="413">
        <f>G264</f>
        <v>15</v>
      </c>
      <c r="H263" s="413">
        <f>H264</f>
        <v>0</v>
      </c>
      <c r="I263" s="345">
        <f t="shared" si="18"/>
        <v>15</v>
      </c>
      <c r="J263" s="345">
        <f t="shared" si="19"/>
        <v>0</v>
      </c>
    </row>
    <row r="264" spans="1:10" ht="12.75">
      <c r="A264" s="16" t="s">
        <v>89</v>
      </c>
      <c r="B264" s="19" t="s">
        <v>282</v>
      </c>
      <c r="C264" s="20" t="s">
        <v>64</v>
      </c>
      <c r="D264" s="20" t="s">
        <v>74</v>
      </c>
      <c r="E264" s="174" t="s">
        <v>471</v>
      </c>
      <c r="F264" s="174" t="s">
        <v>90</v>
      </c>
      <c r="G264" s="413">
        <v>15</v>
      </c>
      <c r="H264" s="413">
        <v>0</v>
      </c>
      <c r="I264" s="345">
        <f aca="true" t="shared" si="24" ref="I264:I327">G264-H264</f>
        <v>15</v>
      </c>
      <c r="J264" s="345">
        <f aca="true" t="shared" si="25" ref="J264:J327">H264/G264*100</f>
        <v>0</v>
      </c>
    </row>
    <row r="265" spans="1:10" ht="26.25">
      <c r="A265" s="294" t="s">
        <v>138</v>
      </c>
      <c r="B265" s="295" t="s">
        <v>283</v>
      </c>
      <c r="C265" s="296"/>
      <c r="D265" s="296"/>
      <c r="E265" s="297"/>
      <c r="F265" s="297"/>
      <c r="G265" s="419">
        <f>G266+G291+G305+G311+G297</f>
        <v>63258.700000000004</v>
      </c>
      <c r="H265" s="419">
        <f>H266+H291+H305+H311+H297</f>
        <v>12337.199999999999</v>
      </c>
      <c r="I265" s="345">
        <f t="shared" si="24"/>
        <v>50921.50000000001</v>
      </c>
      <c r="J265" s="345">
        <f t="shared" si="25"/>
        <v>19.502771950735625</v>
      </c>
    </row>
    <row r="266" spans="1:10" ht="12.75">
      <c r="A266" s="15" t="s">
        <v>2</v>
      </c>
      <c r="B266" s="33" t="s">
        <v>283</v>
      </c>
      <c r="C266" s="33" t="s">
        <v>64</v>
      </c>
      <c r="D266" s="33" t="s">
        <v>34</v>
      </c>
      <c r="E266" s="174"/>
      <c r="F266" s="174"/>
      <c r="G266" s="412">
        <f>G267</f>
        <v>50954.200000000004</v>
      </c>
      <c r="H266" s="412">
        <f>H267</f>
        <v>10800.099999999999</v>
      </c>
      <c r="I266" s="345">
        <f t="shared" si="24"/>
        <v>40154.100000000006</v>
      </c>
      <c r="J266" s="345">
        <f t="shared" si="25"/>
        <v>21.195701237581982</v>
      </c>
    </row>
    <row r="267" spans="1:10" ht="12.75">
      <c r="A267" s="15" t="s">
        <v>61</v>
      </c>
      <c r="B267" s="39" t="s">
        <v>283</v>
      </c>
      <c r="C267" s="33" t="s">
        <v>64</v>
      </c>
      <c r="D267" s="33" t="s">
        <v>85</v>
      </c>
      <c r="E267" s="174"/>
      <c r="F267" s="174"/>
      <c r="G267" s="412">
        <f>G282+G268</f>
        <v>50954.200000000004</v>
      </c>
      <c r="H267" s="412">
        <f>H282+H268</f>
        <v>10800.099999999999</v>
      </c>
      <c r="I267" s="345">
        <f t="shared" si="24"/>
        <v>40154.100000000006</v>
      </c>
      <c r="J267" s="345">
        <f t="shared" si="25"/>
        <v>21.195701237581982</v>
      </c>
    </row>
    <row r="268" spans="1:10" ht="12.75">
      <c r="A268" s="16" t="s">
        <v>303</v>
      </c>
      <c r="B268" s="19" t="s">
        <v>283</v>
      </c>
      <c r="C268" s="20" t="s">
        <v>64</v>
      </c>
      <c r="D268" s="20" t="s">
        <v>85</v>
      </c>
      <c r="E268" s="192" t="s">
        <v>504</v>
      </c>
      <c r="F268" s="178"/>
      <c r="G268" s="413">
        <f>G269+G276+G279</f>
        <v>48628.8</v>
      </c>
      <c r="H268" s="413">
        <f>H269+H276+H279</f>
        <v>9970.999999999998</v>
      </c>
      <c r="I268" s="345">
        <f t="shared" si="24"/>
        <v>38657.8</v>
      </c>
      <c r="J268" s="345">
        <f t="shared" si="25"/>
        <v>20.504310203007268</v>
      </c>
    </row>
    <row r="269" spans="1:10" ht="12.75">
      <c r="A269" s="16" t="s">
        <v>189</v>
      </c>
      <c r="B269" s="19" t="s">
        <v>283</v>
      </c>
      <c r="C269" s="20" t="s">
        <v>64</v>
      </c>
      <c r="D269" s="20" t="s">
        <v>85</v>
      </c>
      <c r="E269" s="192" t="s">
        <v>505</v>
      </c>
      <c r="F269" s="178"/>
      <c r="G269" s="413">
        <f>G270+G272+G274</f>
        <v>47404.8</v>
      </c>
      <c r="H269" s="413">
        <f>H270+H272+H274</f>
        <v>9244.199999999999</v>
      </c>
      <c r="I269" s="345">
        <f t="shared" si="24"/>
        <v>38160.600000000006</v>
      </c>
      <c r="J269" s="345">
        <f t="shared" si="25"/>
        <v>19.500556905629807</v>
      </c>
    </row>
    <row r="270" spans="1:10" ht="39">
      <c r="A270" s="16" t="s">
        <v>92</v>
      </c>
      <c r="B270" s="19" t="s">
        <v>283</v>
      </c>
      <c r="C270" s="20" t="s">
        <v>64</v>
      </c>
      <c r="D270" s="20" t="s">
        <v>85</v>
      </c>
      <c r="E270" s="192" t="s">
        <v>505</v>
      </c>
      <c r="F270" s="174" t="s">
        <v>93</v>
      </c>
      <c r="G270" s="413">
        <f>G271</f>
        <v>33402.6</v>
      </c>
      <c r="H270" s="413">
        <f>H271</f>
        <v>6069.7</v>
      </c>
      <c r="I270" s="345">
        <f t="shared" si="24"/>
        <v>27332.899999999998</v>
      </c>
      <c r="J270" s="345">
        <f t="shared" si="25"/>
        <v>18.17133995557232</v>
      </c>
    </row>
    <row r="271" spans="1:10" ht="12.75">
      <c r="A271" s="16" t="s">
        <v>214</v>
      </c>
      <c r="B271" s="19" t="s">
        <v>283</v>
      </c>
      <c r="C271" s="20" t="s">
        <v>64</v>
      </c>
      <c r="D271" s="20" t="s">
        <v>85</v>
      </c>
      <c r="E271" s="192" t="s">
        <v>505</v>
      </c>
      <c r="F271" s="174" t="s">
        <v>215</v>
      </c>
      <c r="G271" s="413">
        <v>33402.6</v>
      </c>
      <c r="H271" s="413">
        <v>6069.7</v>
      </c>
      <c r="I271" s="345">
        <f t="shared" si="24"/>
        <v>27332.899999999998</v>
      </c>
      <c r="J271" s="345">
        <f t="shared" si="25"/>
        <v>18.17133995557232</v>
      </c>
    </row>
    <row r="272" spans="1:10" ht="26.25">
      <c r="A272" s="16" t="s">
        <v>353</v>
      </c>
      <c r="B272" s="19" t="s">
        <v>283</v>
      </c>
      <c r="C272" s="20" t="s">
        <v>64</v>
      </c>
      <c r="D272" s="20" t="s">
        <v>85</v>
      </c>
      <c r="E272" s="192" t="s">
        <v>505</v>
      </c>
      <c r="F272" s="174" t="s">
        <v>94</v>
      </c>
      <c r="G272" s="413">
        <f>G273</f>
        <v>13684.2</v>
      </c>
      <c r="H272" s="413">
        <f>H273</f>
        <v>3104.2</v>
      </c>
      <c r="I272" s="345">
        <f t="shared" si="24"/>
        <v>10580</v>
      </c>
      <c r="J272" s="345">
        <f t="shared" si="25"/>
        <v>22.684555911196853</v>
      </c>
    </row>
    <row r="273" spans="1:10" ht="26.25">
      <c r="A273" s="16" t="s">
        <v>632</v>
      </c>
      <c r="B273" s="19" t="s">
        <v>283</v>
      </c>
      <c r="C273" s="20" t="s">
        <v>64</v>
      </c>
      <c r="D273" s="20" t="s">
        <v>85</v>
      </c>
      <c r="E273" s="192" t="s">
        <v>505</v>
      </c>
      <c r="F273" s="174" t="s">
        <v>91</v>
      </c>
      <c r="G273" s="413">
        <f>13323.1+361.1</f>
        <v>13684.2</v>
      </c>
      <c r="H273" s="413">
        <v>3104.2</v>
      </c>
      <c r="I273" s="345">
        <f t="shared" si="24"/>
        <v>10580</v>
      </c>
      <c r="J273" s="345">
        <f t="shared" si="25"/>
        <v>22.684555911196853</v>
      </c>
    </row>
    <row r="274" spans="1:10" ht="12.75">
      <c r="A274" s="16" t="s">
        <v>110</v>
      </c>
      <c r="B274" s="19" t="s">
        <v>283</v>
      </c>
      <c r="C274" s="20" t="s">
        <v>64</v>
      </c>
      <c r="D274" s="20" t="s">
        <v>85</v>
      </c>
      <c r="E274" s="192" t="s">
        <v>505</v>
      </c>
      <c r="F274" s="174" t="s">
        <v>111</v>
      </c>
      <c r="G274" s="413">
        <f>G275</f>
        <v>318</v>
      </c>
      <c r="H274" s="413">
        <f>H275</f>
        <v>70.3</v>
      </c>
      <c r="I274" s="345">
        <f t="shared" si="24"/>
        <v>247.7</v>
      </c>
      <c r="J274" s="345">
        <f t="shared" si="25"/>
        <v>22.106918238993707</v>
      </c>
    </row>
    <row r="275" spans="1:10" ht="12.75">
      <c r="A275" s="16" t="s">
        <v>113</v>
      </c>
      <c r="B275" s="19" t="s">
        <v>283</v>
      </c>
      <c r="C275" s="20" t="s">
        <v>64</v>
      </c>
      <c r="D275" s="20" t="s">
        <v>85</v>
      </c>
      <c r="E275" s="192" t="s">
        <v>505</v>
      </c>
      <c r="F275" s="174" t="s">
        <v>114</v>
      </c>
      <c r="G275" s="413">
        <v>318</v>
      </c>
      <c r="H275" s="413">
        <v>70.3</v>
      </c>
      <c r="I275" s="345">
        <f t="shared" si="24"/>
        <v>247.7</v>
      </c>
      <c r="J275" s="345">
        <f t="shared" si="25"/>
        <v>22.106918238993707</v>
      </c>
    </row>
    <row r="276" spans="1:10" ht="52.5">
      <c r="A276" s="16" t="s">
        <v>210</v>
      </c>
      <c r="B276" s="19" t="s">
        <v>283</v>
      </c>
      <c r="C276" s="20" t="s">
        <v>64</v>
      </c>
      <c r="D276" s="20" t="s">
        <v>85</v>
      </c>
      <c r="E276" s="192" t="s">
        <v>506</v>
      </c>
      <c r="F276" s="174"/>
      <c r="G276" s="413">
        <f>G277</f>
        <v>1200</v>
      </c>
      <c r="H276" s="413">
        <f>H277</f>
        <v>351.8</v>
      </c>
      <c r="I276" s="345">
        <f t="shared" si="24"/>
        <v>848.2</v>
      </c>
      <c r="J276" s="345">
        <f t="shared" si="25"/>
        <v>29.31666666666667</v>
      </c>
    </row>
    <row r="277" spans="1:10" ht="39">
      <c r="A277" s="16" t="s">
        <v>92</v>
      </c>
      <c r="B277" s="19" t="s">
        <v>283</v>
      </c>
      <c r="C277" s="20" t="s">
        <v>64</v>
      </c>
      <c r="D277" s="20" t="s">
        <v>85</v>
      </c>
      <c r="E277" s="192" t="s">
        <v>506</v>
      </c>
      <c r="F277" s="174" t="s">
        <v>93</v>
      </c>
      <c r="G277" s="413">
        <f>G278</f>
        <v>1200</v>
      </c>
      <c r="H277" s="413">
        <f>H278</f>
        <v>351.8</v>
      </c>
      <c r="I277" s="345">
        <f t="shared" si="24"/>
        <v>848.2</v>
      </c>
      <c r="J277" s="345">
        <f t="shared" si="25"/>
        <v>29.31666666666667</v>
      </c>
    </row>
    <row r="278" spans="1:10" ht="12.75">
      <c r="A278" s="16" t="s">
        <v>214</v>
      </c>
      <c r="B278" s="19" t="s">
        <v>283</v>
      </c>
      <c r="C278" s="20" t="s">
        <v>64</v>
      </c>
      <c r="D278" s="20" t="s">
        <v>85</v>
      </c>
      <c r="E278" s="192" t="s">
        <v>506</v>
      </c>
      <c r="F278" s="174" t="s">
        <v>215</v>
      </c>
      <c r="G278" s="413">
        <v>1200</v>
      </c>
      <c r="H278" s="413">
        <v>351.8</v>
      </c>
      <c r="I278" s="345">
        <f t="shared" si="24"/>
        <v>848.2</v>
      </c>
      <c r="J278" s="345">
        <f t="shared" si="25"/>
        <v>29.31666666666667</v>
      </c>
    </row>
    <row r="279" spans="1:10" ht="12.75">
      <c r="A279" s="16" t="s">
        <v>179</v>
      </c>
      <c r="B279" s="19" t="s">
        <v>283</v>
      </c>
      <c r="C279" s="20" t="s">
        <v>64</v>
      </c>
      <c r="D279" s="20" t="s">
        <v>85</v>
      </c>
      <c r="E279" s="192" t="s">
        <v>507</v>
      </c>
      <c r="F279" s="174"/>
      <c r="G279" s="413">
        <f>G280</f>
        <v>24</v>
      </c>
      <c r="H279" s="413">
        <f>H280</f>
        <v>375</v>
      </c>
      <c r="I279" s="345">
        <f t="shared" si="24"/>
        <v>-351</v>
      </c>
      <c r="J279" s="345">
        <f t="shared" si="25"/>
        <v>1562.5</v>
      </c>
    </row>
    <row r="280" spans="1:10" ht="39">
      <c r="A280" s="16" t="s">
        <v>92</v>
      </c>
      <c r="B280" s="19" t="s">
        <v>283</v>
      </c>
      <c r="C280" s="20" t="s">
        <v>64</v>
      </c>
      <c r="D280" s="20" t="s">
        <v>85</v>
      </c>
      <c r="E280" s="192" t="s">
        <v>507</v>
      </c>
      <c r="F280" s="174" t="s">
        <v>93</v>
      </c>
      <c r="G280" s="413">
        <f>G281</f>
        <v>24</v>
      </c>
      <c r="H280" s="413">
        <f>H281</f>
        <v>375</v>
      </c>
      <c r="I280" s="345">
        <f t="shared" si="24"/>
        <v>-351</v>
      </c>
      <c r="J280" s="345">
        <f t="shared" si="25"/>
        <v>1562.5</v>
      </c>
    </row>
    <row r="281" spans="1:10" ht="12.75">
      <c r="A281" s="16" t="s">
        <v>214</v>
      </c>
      <c r="B281" s="19" t="s">
        <v>283</v>
      </c>
      <c r="C281" s="20" t="s">
        <v>64</v>
      </c>
      <c r="D281" s="20" t="s">
        <v>85</v>
      </c>
      <c r="E281" s="192" t="s">
        <v>507</v>
      </c>
      <c r="F281" s="174" t="s">
        <v>215</v>
      </c>
      <c r="G281" s="413">
        <v>24</v>
      </c>
      <c r="H281" s="413">
        <v>375</v>
      </c>
      <c r="I281" s="345">
        <f t="shared" si="24"/>
        <v>-351</v>
      </c>
      <c r="J281" s="345">
        <f t="shared" si="25"/>
        <v>1562.5</v>
      </c>
    </row>
    <row r="282" spans="1:10" ht="26.25">
      <c r="A282" s="31" t="s">
        <v>172</v>
      </c>
      <c r="B282" s="19" t="s">
        <v>283</v>
      </c>
      <c r="C282" s="20" t="s">
        <v>64</v>
      </c>
      <c r="D282" s="20" t="s">
        <v>85</v>
      </c>
      <c r="E282" s="174" t="s">
        <v>508</v>
      </c>
      <c r="F282" s="174"/>
      <c r="G282" s="413">
        <f>G283+G286</f>
        <v>2325.4</v>
      </c>
      <c r="H282" s="413">
        <f>H283+H286</f>
        <v>829.1</v>
      </c>
      <c r="I282" s="345">
        <f t="shared" si="24"/>
        <v>1496.3000000000002</v>
      </c>
      <c r="J282" s="345">
        <f t="shared" si="25"/>
        <v>35.65408101831943</v>
      </c>
    </row>
    <row r="283" spans="1:10" ht="12.75">
      <c r="A283" s="31" t="s">
        <v>276</v>
      </c>
      <c r="B283" s="19" t="s">
        <v>283</v>
      </c>
      <c r="C283" s="20" t="s">
        <v>64</v>
      </c>
      <c r="D283" s="20" t="s">
        <v>85</v>
      </c>
      <c r="E283" s="174" t="s">
        <v>509</v>
      </c>
      <c r="F283" s="174"/>
      <c r="G283" s="413">
        <f>G284</f>
        <v>1525.4</v>
      </c>
      <c r="H283" s="413">
        <f>H284</f>
        <v>526.1</v>
      </c>
      <c r="I283" s="345">
        <f t="shared" si="24"/>
        <v>999.3000000000001</v>
      </c>
      <c r="J283" s="345">
        <f t="shared" si="25"/>
        <v>34.4893142782221</v>
      </c>
    </row>
    <row r="284" spans="1:10" ht="26.25">
      <c r="A284" s="16" t="s">
        <v>353</v>
      </c>
      <c r="B284" s="19" t="s">
        <v>283</v>
      </c>
      <c r="C284" s="20" t="s">
        <v>64</v>
      </c>
      <c r="D284" s="20" t="s">
        <v>85</v>
      </c>
      <c r="E284" s="174" t="s">
        <v>509</v>
      </c>
      <c r="F284" s="174" t="s">
        <v>94</v>
      </c>
      <c r="G284" s="413">
        <f>G285</f>
        <v>1525.4</v>
      </c>
      <c r="H284" s="413">
        <f>H285</f>
        <v>526.1</v>
      </c>
      <c r="I284" s="345">
        <f t="shared" si="24"/>
        <v>999.3000000000001</v>
      </c>
      <c r="J284" s="345">
        <f t="shared" si="25"/>
        <v>34.4893142782221</v>
      </c>
    </row>
    <row r="285" spans="1:10" ht="26.25">
      <c r="A285" s="16" t="s">
        <v>632</v>
      </c>
      <c r="B285" s="19" t="s">
        <v>283</v>
      </c>
      <c r="C285" s="20" t="s">
        <v>64</v>
      </c>
      <c r="D285" s="20" t="s">
        <v>85</v>
      </c>
      <c r="E285" s="174" t="s">
        <v>509</v>
      </c>
      <c r="F285" s="174" t="s">
        <v>91</v>
      </c>
      <c r="G285" s="413">
        <v>1525.4</v>
      </c>
      <c r="H285" s="413">
        <v>526.1</v>
      </c>
      <c r="I285" s="345">
        <f t="shared" si="24"/>
        <v>999.3000000000001</v>
      </c>
      <c r="J285" s="345">
        <f t="shared" si="25"/>
        <v>34.4893142782221</v>
      </c>
    </row>
    <row r="286" spans="1:10" ht="26.25">
      <c r="A286" s="256" t="s">
        <v>604</v>
      </c>
      <c r="B286" s="19" t="s">
        <v>283</v>
      </c>
      <c r="C286" s="20" t="s">
        <v>64</v>
      </c>
      <c r="D286" s="20" t="s">
        <v>85</v>
      </c>
      <c r="E286" s="174" t="s">
        <v>510</v>
      </c>
      <c r="F286" s="174"/>
      <c r="G286" s="413">
        <f>G287+G289</f>
        <v>800</v>
      </c>
      <c r="H286" s="413">
        <f>H287+H289</f>
        <v>303</v>
      </c>
      <c r="I286" s="345">
        <f t="shared" si="24"/>
        <v>497</v>
      </c>
      <c r="J286" s="345">
        <f t="shared" si="25"/>
        <v>37.875</v>
      </c>
    </row>
    <row r="287" spans="1:10" ht="26.25">
      <c r="A287" s="16" t="s">
        <v>353</v>
      </c>
      <c r="B287" s="19" t="s">
        <v>283</v>
      </c>
      <c r="C287" s="20" t="s">
        <v>64</v>
      </c>
      <c r="D287" s="20" t="s">
        <v>85</v>
      </c>
      <c r="E287" s="174" t="s">
        <v>510</v>
      </c>
      <c r="F287" s="174" t="s">
        <v>94</v>
      </c>
      <c r="G287" s="413">
        <f>G288</f>
        <v>790</v>
      </c>
      <c r="H287" s="413">
        <f>H288</f>
        <v>303</v>
      </c>
      <c r="I287" s="345">
        <f t="shared" si="24"/>
        <v>487</v>
      </c>
      <c r="J287" s="345">
        <f t="shared" si="25"/>
        <v>38.35443037974684</v>
      </c>
    </row>
    <row r="288" spans="1:10" ht="26.25">
      <c r="A288" s="16" t="s">
        <v>632</v>
      </c>
      <c r="B288" s="19" t="s">
        <v>283</v>
      </c>
      <c r="C288" s="20" t="s">
        <v>64</v>
      </c>
      <c r="D288" s="20" t="s">
        <v>85</v>
      </c>
      <c r="E288" s="174" t="s">
        <v>510</v>
      </c>
      <c r="F288" s="174" t="s">
        <v>91</v>
      </c>
      <c r="G288" s="413">
        <f>790</f>
        <v>790</v>
      </c>
      <c r="H288" s="413">
        <v>303</v>
      </c>
      <c r="I288" s="345">
        <f t="shared" si="24"/>
        <v>487</v>
      </c>
      <c r="J288" s="345">
        <f t="shared" si="25"/>
        <v>38.35443037974684</v>
      </c>
    </row>
    <row r="289" spans="1:10" ht="12.75">
      <c r="A289" s="16" t="s">
        <v>110</v>
      </c>
      <c r="B289" s="19" t="s">
        <v>283</v>
      </c>
      <c r="C289" s="20" t="s">
        <v>64</v>
      </c>
      <c r="D289" s="20" t="s">
        <v>85</v>
      </c>
      <c r="E289" s="174" t="s">
        <v>510</v>
      </c>
      <c r="F289" s="174" t="s">
        <v>111</v>
      </c>
      <c r="G289" s="413">
        <f>G290</f>
        <v>10</v>
      </c>
      <c r="H289" s="413">
        <f>H290</f>
        <v>0</v>
      </c>
      <c r="I289" s="345">
        <f t="shared" si="24"/>
        <v>10</v>
      </c>
      <c r="J289" s="345">
        <f t="shared" si="25"/>
        <v>0</v>
      </c>
    </row>
    <row r="290" spans="1:10" ht="12.75">
      <c r="A290" s="16" t="s">
        <v>113</v>
      </c>
      <c r="B290" s="19" t="s">
        <v>283</v>
      </c>
      <c r="C290" s="20" t="s">
        <v>64</v>
      </c>
      <c r="D290" s="20" t="s">
        <v>85</v>
      </c>
      <c r="E290" s="174" t="s">
        <v>510</v>
      </c>
      <c r="F290" s="174" t="s">
        <v>114</v>
      </c>
      <c r="G290" s="413">
        <v>10</v>
      </c>
      <c r="H290" s="413">
        <v>0</v>
      </c>
      <c r="I290" s="345">
        <f t="shared" si="24"/>
        <v>10</v>
      </c>
      <c r="J290" s="345">
        <f t="shared" si="25"/>
        <v>0</v>
      </c>
    </row>
    <row r="291" spans="1:10" ht="12.75">
      <c r="A291" s="15" t="s">
        <v>5</v>
      </c>
      <c r="B291" s="39" t="s">
        <v>283</v>
      </c>
      <c r="C291" s="33" t="s">
        <v>66</v>
      </c>
      <c r="D291" s="33" t="s">
        <v>34</v>
      </c>
      <c r="E291" s="178"/>
      <c r="F291" s="178"/>
      <c r="G291" s="412">
        <f aca="true" t="shared" si="26" ref="G291:H295">G292</f>
        <v>5800</v>
      </c>
      <c r="H291" s="412">
        <f t="shared" si="26"/>
        <v>0</v>
      </c>
      <c r="I291" s="345">
        <f t="shared" si="24"/>
        <v>5800</v>
      </c>
      <c r="J291" s="345">
        <f t="shared" si="25"/>
        <v>0</v>
      </c>
    </row>
    <row r="292" spans="1:10" ht="12.75">
      <c r="A292" s="15" t="s">
        <v>6</v>
      </c>
      <c r="B292" s="39" t="s">
        <v>283</v>
      </c>
      <c r="C292" s="33" t="s">
        <v>66</v>
      </c>
      <c r="D292" s="33" t="s">
        <v>71</v>
      </c>
      <c r="E292" s="178"/>
      <c r="F292" s="178"/>
      <c r="G292" s="412">
        <f t="shared" si="26"/>
        <v>5800</v>
      </c>
      <c r="H292" s="412">
        <f t="shared" si="26"/>
        <v>0</v>
      </c>
      <c r="I292" s="345">
        <f t="shared" si="24"/>
        <v>5800</v>
      </c>
      <c r="J292" s="345">
        <f t="shared" si="25"/>
        <v>0</v>
      </c>
    </row>
    <row r="293" spans="1:10" ht="12.75">
      <c r="A293" s="16" t="s">
        <v>35</v>
      </c>
      <c r="B293" s="19" t="s">
        <v>283</v>
      </c>
      <c r="C293" s="20" t="s">
        <v>66</v>
      </c>
      <c r="D293" s="20" t="s">
        <v>71</v>
      </c>
      <c r="E293" s="174" t="s">
        <v>511</v>
      </c>
      <c r="F293" s="174"/>
      <c r="G293" s="413">
        <f t="shared" si="26"/>
        <v>5800</v>
      </c>
      <c r="H293" s="413">
        <f t="shared" si="26"/>
        <v>0</v>
      </c>
      <c r="I293" s="345">
        <f t="shared" si="24"/>
        <v>5800</v>
      </c>
      <c r="J293" s="345">
        <f t="shared" si="25"/>
        <v>0</v>
      </c>
    </row>
    <row r="294" spans="1:10" ht="26.25">
      <c r="A294" s="16" t="s">
        <v>369</v>
      </c>
      <c r="B294" s="19" t="s">
        <v>283</v>
      </c>
      <c r="C294" s="20" t="s">
        <v>66</v>
      </c>
      <c r="D294" s="20" t="s">
        <v>71</v>
      </c>
      <c r="E294" s="174" t="s">
        <v>512</v>
      </c>
      <c r="F294" s="174"/>
      <c r="G294" s="413">
        <f t="shared" si="26"/>
        <v>5800</v>
      </c>
      <c r="H294" s="413">
        <f t="shared" si="26"/>
        <v>0</v>
      </c>
      <c r="I294" s="345">
        <f t="shared" si="24"/>
        <v>5800</v>
      </c>
      <c r="J294" s="345">
        <f t="shared" si="25"/>
        <v>0</v>
      </c>
    </row>
    <row r="295" spans="1:10" ht="26.25">
      <c r="A295" s="16" t="s">
        <v>353</v>
      </c>
      <c r="B295" s="19" t="s">
        <v>283</v>
      </c>
      <c r="C295" s="20" t="s">
        <v>66</v>
      </c>
      <c r="D295" s="20" t="s">
        <v>71</v>
      </c>
      <c r="E295" s="174" t="s">
        <v>512</v>
      </c>
      <c r="F295" s="174" t="s">
        <v>94</v>
      </c>
      <c r="G295" s="413">
        <f t="shared" si="26"/>
        <v>5800</v>
      </c>
      <c r="H295" s="413">
        <f t="shared" si="26"/>
        <v>0</v>
      </c>
      <c r="I295" s="345">
        <f t="shared" si="24"/>
        <v>5800</v>
      </c>
      <c r="J295" s="345">
        <f t="shared" si="25"/>
        <v>0</v>
      </c>
    </row>
    <row r="296" spans="1:10" ht="26.25">
      <c r="A296" s="16" t="s">
        <v>632</v>
      </c>
      <c r="B296" s="19" t="s">
        <v>283</v>
      </c>
      <c r="C296" s="20" t="s">
        <v>66</v>
      </c>
      <c r="D296" s="20" t="s">
        <v>71</v>
      </c>
      <c r="E296" s="174" t="s">
        <v>512</v>
      </c>
      <c r="F296" s="174" t="s">
        <v>91</v>
      </c>
      <c r="G296" s="413">
        <v>5800</v>
      </c>
      <c r="H296" s="413">
        <v>0</v>
      </c>
      <c r="I296" s="345">
        <f t="shared" si="24"/>
        <v>5800</v>
      </c>
      <c r="J296" s="345">
        <f t="shared" si="25"/>
        <v>0</v>
      </c>
    </row>
    <row r="297" spans="1:10" ht="12.75">
      <c r="A297" s="15" t="s">
        <v>5</v>
      </c>
      <c r="B297" s="39" t="s">
        <v>283</v>
      </c>
      <c r="C297" s="33" t="s">
        <v>66</v>
      </c>
      <c r="D297" s="33" t="s">
        <v>34</v>
      </c>
      <c r="E297" s="174"/>
      <c r="F297" s="174"/>
      <c r="G297" s="412">
        <f>G298</f>
        <v>400</v>
      </c>
      <c r="H297" s="412">
        <f>H298</f>
        <v>0</v>
      </c>
      <c r="I297" s="345">
        <f t="shared" si="24"/>
        <v>400</v>
      </c>
      <c r="J297" s="345">
        <f t="shared" si="25"/>
        <v>0</v>
      </c>
    </row>
    <row r="298" spans="1:10" ht="12.75">
      <c r="A298" s="15" t="s">
        <v>7</v>
      </c>
      <c r="B298" s="39" t="s">
        <v>283</v>
      </c>
      <c r="C298" s="33" t="s">
        <v>66</v>
      </c>
      <c r="D298" s="33" t="s">
        <v>76</v>
      </c>
      <c r="E298" s="178"/>
      <c r="F298" s="178"/>
      <c r="G298" s="412">
        <f>G300</f>
        <v>400</v>
      </c>
      <c r="H298" s="412">
        <f>H300</f>
        <v>0</v>
      </c>
      <c r="I298" s="345">
        <f t="shared" si="24"/>
        <v>400</v>
      </c>
      <c r="J298" s="345">
        <f t="shared" si="25"/>
        <v>0</v>
      </c>
    </row>
    <row r="299" spans="1:10" ht="12.75">
      <c r="A299" s="16" t="s">
        <v>487</v>
      </c>
      <c r="B299" s="19" t="s">
        <v>283</v>
      </c>
      <c r="C299" s="20" t="s">
        <v>66</v>
      </c>
      <c r="D299" s="20" t="s">
        <v>76</v>
      </c>
      <c r="E299" s="192" t="s">
        <v>488</v>
      </c>
      <c r="F299" s="174"/>
      <c r="G299" s="413">
        <f aca="true" t="shared" si="27" ref="G299:H303">G300</f>
        <v>400</v>
      </c>
      <c r="H299" s="413">
        <f t="shared" si="27"/>
        <v>0</v>
      </c>
      <c r="I299" s="345">
        <f t="shared" si="24"/>
        <v>400</v>
      </c>
      <c r="J299" s="345">
        <f t="shared" si="25"/>
        <v>0</v>
      </c>
    </row>
    <row r="300" spans="1:10" s="347" customFormat="1" ht="39">
      <c r="A300" s="154" t="str">
        <f>'МП пр.5'!A579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00" s="159" t="s">
        <v>283</v>
      </c>
      <c r="C300" s="155" t="s">
        <v>66</v>
      </c>
      <c r="D300" s="155" t="s">
        <v>76</v>
      </c>
      <c r="E300" s="190" t="str">
        <f>'МП пр.5'!B579</f>
        <v>7Ц 0 00 00000 </v>
      </c>
      <c r="F300" s="173"/>
      <c r="G300" s="414">
        <f t="shared" si="27"/>
        <v>400</v>
      </c>
      <c r="H300" s="414">
        <f t="shared" si="27"/>
        <v>0</v>
      </c>
      <c r="I300" s="346">
        <f t="shared" si="24"/>
        <v>400</v>
      </c>
      <c r="J300" s="346">
        <f t="shared" si="25"/>
        <v>0</v>
      </c>
    </row>
    <row r="301" spans="1:10" ht="26.25">
      <c r="A301" s="28" t="str">
        <f>'МП пр.5'!A580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01" s="19" t="s">
        <v>283</v>
      </c>
      <c r="C301" s="20" t="s">
        <v>66</v>
      </c>
      <c r="D301" s="20" t="s">
        <v>76</v>
      </c>
      <c r="E301" s="192" t="str">
        <f>'МП пр.5'!B580</f>
        <v>7Ц 0 01 00000 </v>
      </c>
      <c r="F301" s="174"/>
      <c r="G301" s="413">
        <f t="shared" si="27"/>
        <v>400</v>
      </c>
      <c r="H301" s="413">
        <f t="shared" si="27"/>
        <v>0</v>
      </c>
      <c r="I301" s="345">
        <f t="shared" si="24"/>
        <v>400</v>
      </c>
      <c r="J301" s="345">
        <f t="shared" si="25"/>
        <v>0</v>
      </c>
    </row>
    <row r="302" spans="1:10" ht="12.75">
      <c r="A302" s="28" t="str">
        <f>'МП пр.5'!A581</f>
        <v>Частичное возмещение транспортных расходов по доставке муки</v>
      </c>
      <c r="B302" s="19" t="s">
        <v>283</v>
      </c>
      <c r="C302" s="20" t="s">
        <v>66</v>
      </c>
      <c r="D302" s="20" t="s">
        <v>76</v>
      </c>
      <c r="E302" s="192" t="str">
        <f>'МП пр.5'!B581</f>
        <v>7Ц 0 01 91100 </v>
      </c>
      <c r="F302" s="174"/>
      <c r="G302" s="413">
        <f t="shared" si="27"/>
        <v>400</v>
      </c>
      <c r="H302" s="413">
        <f t="shared" si="27"/>
        <v>0</v>
      </c>
      <c r="I302" s="345">
        <f t="shared" si="24"/>
        <v>400</v>
      </c>
      <c r="J302" s="345">
        <f t="shared" si="25"/>
        <v>0</v>
      </c>
    </row>
    <row r="303" spans="1:10" ht="12.75">
      <c r="A303" s="16" t="s">
        <v>110</v>
      </c>
      <c r="B303" s="19" t="s">
        <v>283</v>
      </c>
      <c r="C303" s="20" t="s">
        <v>66</v>
      </c>
      <c r="D303" s="20" t="s">
        <v>76</v>
      </c>
      <c r="E303" s="192" t="s">
        <v>307</v>
      </c>
      <c r="F303" s="174" t="s">
        <v>111</v>
      </c>
      <c r="G303" s="413">
        <f t="shared" si="27"/>
        <v>400</v>
      </c>
      <c r="H303" s="413">
        <f t="shared" si="27"/>
        <v>0</v>
      </c>
      <c r="I303" s="345">
        <f t="shared" si="24"/>
        <v>400</v>
      </c>
      <c r="J303" s="345">
        <f t="shared" si="25"/>
        <v>0</v>
      </c>
    </row>
    <row r="304" spans="1:10" ht="26.25">
      <c r="A304" s="16" t="s">
        <v>135</v>
      </c>
      <c r="B304" s="19" t="s">
        <v>283</v>
      </c>
      <c r="C304" s="20" t="s">
        <v>66</v>
      </c>
      <c r="D304" s="20" t="s">
        <v>76</v>
      </c>
      <c r="E304" s="192" t="s">
        <v>307</v>
      </c>
      <c r="F304" s="174" t="s">
        <v>112</v>
      </c>
      <c r="G304" s="413">
        <f>'МП пр.5'!G586</f>
        <v>400</v>
      </c>
      <c r="H304" s="413">
        <f>'МП пр.5'!H586</f>
        <v>0</v>
      </c>
      <c r="I304" s="345">
        <f t="shared" si="24"/>
        <v>400</v>
      </c>
      <c r="J304" s="345">
        <f t="shared" si="25"/>
        <v>0</v>
      </c>
    </row>
    <row r="305" spans="1:10" ht="12.75">
      <c r="A305" s="14" t="s">
        <v>128</v>
      </c>
      <c r="B305" s="39" t="s">
        <v>283</v>
      </c>
      <c r="C305" s="38" t="s">
        <v>70</v>
      </c>
      <c r="D305" s="38" t="s">
        <v>34</v>
      </c>
      <c r="E305" s="174"/>
      <c r="F305" s="174"/>
      <c r="G305" s="412">
        <f aca="true" t="shared" si="28" ref="G305:H309">G306</f>
        <v>487.5</v>
      </c>
      <c r="H305" s="412">
        <f t="shared" si="28"/>
        <v>132.9</v>
      </c>
      <c r="I305" s="345">
        <f t="shared" si="24"/>
        <v>354.6</v>
      </c>
      <c r="J305" s="345">
        <f t="shared" si="25"/>
        <v>27.261538461538464</v>
      </c>
    </row>
    <row r="306" spans="1:10" ht="12.75">
      <c r="A306" s="7" t="s">
        <v>127</v>
      </c>
      <c r="B306" s="19" t="s">
        <v>283</v>
      </c>
      <c r="C306" s="37" t="s">
        <v>70</v>
      </c>
      <c r="D306" s="37" t="s">
        <v>64</v>
      </c>
      <c r="E306" s="174"/>
      <c r="F306" s="174"/>
      <c r="G306" s="412">
        <f t="shared" si="28"/>
        <v>487.5</v>
      </c>
      <c r="H306" s="412">
        <f t="shared" si="28"/>
        <v>132.9</v>
      </c>
      <c r="I306" s="345">
        <f t="shared" si="24"/>
        <v>354.6</v>
      </c>
      <c r="J306" s="345">
        <f t="shared" si="25"/>
        <v>27.261538461538464</v>
      </c>
    </row>
    <row r="307" spans="1:10" ht="12.75">
      <c r="A307" s="31" t="s">
        <v>173</v>
      </c>
      <c r="B307" s="19" t="s">
        <v>283</v>
      </c>
      <c r="C307" s="19" t="s">
        <v>70</v>
      </c>
      <c r="D307" s="19" t="s">
        <v>64</v>
      </c>
      <c r="E307" s="174" t="s">
        <v>493</v>
      </c>
      <c r="F307" s="174"/>
      <c r="G307" s="413">
        <f t="shared" si="28"/>
        <v>487.5</v>
      </c>
      <c r="H307" s="413">
        <f t="shared" si="28"/>
        <v>132.9</v>
      </c>
      <c r="I307" s="345">
        <f t="shared" si="24"/>
        <v>354.6</v>
      </c>
      <c r="J307" s="345">
        <f t="shared" si="25"/>
        <v>27.261538461538464</v>
      </c>
    </row>
    <row r="308" spans="1:10" ht="12.75">
      <c r="A308" s="16" t="s">
        <v>207</v>
      </c>
      <c r="B308" s="19" t="s">
        <v>283</v>
      </c>
      <c r="C308" s="37" t="s">
        <v>70</v>
      </c>
      <c r="D308" s="37" t="s">
        <v>64</v>
      </c>
      <c r="E308" s="174" t="s">
        <v>494</v>
      </c>
      <c r="F308" s="174"/>
      <c r="G308" s="413">
        <f t="shared" si="28"/>
        <v>487.5</v>
      </c>
      <c r="H308" s="413">
        <f t="shared" si="28"/>
        <v>132.9</v>
      </c>
      <c r="I308" s="345">
        <f t="shared" si="24"/>
        <v>354.6</v>
      </c>
      <c r="J308" s="345">
        <f t="shared" si="25"/>
        <v>27.261538461538464</v>
      </c>
    </row>
    <row r="309" spans="1:10" ht="26.25">
      <c r="A309" s="16" t="s">
        <v>353</v>
      </c>
      <c r="B309" s="19" t="s">
        <v>283</v>
      </c>
      <c r="C309" s="37" t="s">
        <v>70</v>
      </c>
      <c r="D309" s="37" t="s">
        <v>64</v>
      </c>
      <c r="E309" s="174" t="s">
        <v>494</v>
      </c>
      <c r="F309" s="174" t="s">
        <v>94</v>
      </c>
      <c r="G309" s="413">
        <f t="shared" si="28"/>
        <v>487.5</v>
      </c>
      <c r="H309" s="413">
        <f t="shared" si="28"/>
        <v>132.9</v>
      </c>
      <c r="I309" s="345">
        <f t="shared" si="24"/>
        <v>354.6</v>
      </c>
      <c r="J309" s="345">
        <f t="shared" si="25"/>
        <v>27.261538461538464</v>
      </c>
    </row>
    <row r="310" spans="1:10" ht="26.25">
      <c r="A310" s="16" t="s">
        <v>632</v>
      </c>
      <c r="B310" s="19" t="s">
        <v>283</v>
      </c>
      <c r="C310" s="37" t="s">
        <v>70</v>
      </c>
      <c r="D310" s="37" t="s">
        <v>64</v>
      </c>
      <c r="E310" s="174" t="s">
        <v>494</v>
      </c>
      <c r="F310" s="174" t="s">
        <v>91</v>
      </c>
      <c r="G310" s="413">
        <v>487.5</v>
      </c>
      <c r="H310" s="413">
        <v>132.9</v>
      </c>
      <c r="I310" s="345">
        <f t="shared" si="24"/>
        <v>354.6</v>
      </c>
      <c r="J310" s="345">
        <f t="shared" si="25"/>
        <v>27.261538461538464</v>
      </c>
    </row>
    <row r="311" spans="1:10" ht="12.75">
      <c r="A311" s="15" t="s">
        <v>83</v>
      </c>
      <c r="B311" s="39" t="s">
        <v>283</v>
      </c>
      <c r="C311" s="33" t="s">
        <v>76</v>
      </c>
      <c r="D311" s="33" t="s">
        <v>34</v>
      </c>
      <c r="E311" s="174"/>
      <c r="F311" s="174"/>
      <c r="G311" s="412">
        <f aca="true" t="shared" si="29" ref="G311:H315">G312</f>
        <v>5617</v>
      </c>
      <c r="H311" s="412">
        <f t="shared" si="29"/>
        <v>1404.2</v>
      </c>
      <c r="I311" s="345">
        <f t="shared" si="24"/>
        <v>4212.8</v>
      </c>
      <c r="J311" s="345">
        <f t="shared" si="25"/>
        <v>24.99910984511305</v>
      </c>
    </row>
    <row r="312" spans="1:10" ht="12.75">
      <c r="A312" s="15" t="s">
        <v>13</v>
      </c>
      <c r="B312" s="39" t="s">
        <v>283</v>
      </c>
      <c r="C312" s="33" t="s">
        <v>76</v>
      </c>
      <c r="D312" s="33" t="s">
        <v>65</v>
      </c>
      <c r="E312" s="178"/>
      <c r="F312" s="174"/>
      <c r="G312" s="413">
        <f t="shared" si="29"/>
        <v>5617</v>
      </c>
      <c r="H312" s="413">
        <f t="shared" si="29"/>
        <v>1404.2</v>
      </c>
      <c r="I312" s="345">
        <f t="shared" si="24"/>
        <v>4212.8</v>
      </c>
      <c r="J312" s="345">
        <f t="shared" si="25"/>
        <v>24.99910984511305</v>
      </c>
    </row>
    <row r="313" spans="1:10" ht="12.75">
      <c r="A313" s="16" t="s">
        <v>174</v>
      </c>
      <c r="B313" s="19" t="s">
        <v>283</v>
      </c>
      <c r="C313" s="20" t="s">
        <v>76</v>
      </c>
      <c r="D313" s="20" t="s">
        <v>65</v>
      </c>
      <c r="E313" s="174" t="s">
        <v>513</v>
      </c>
      <c r="F313" s="174"/>
      <c r="G313" s="413">
        <f t="shared" si="29"/>
        <v>5617</v>
      </c>
      <c r="H313" s="413">
        <f t="shared" si="29"/>
        <v>1404.2</v>
      </c>
      <c r="I313" s="345">
        <f t="shared" si="24"/>
        <v>4212.8</v>
      </c>
      <c r="J313" s="345">
        <f t="shared" si="25"/>
        <v>24.99910984511305</v>
      </c>
    </row>
    <row r="314" spans="1:10" ht="12.75">
      <c r="A314" s="29" t="s">
        <v>189</v>
      </c>
      <c r="B314" s="19" t="s">
        <v>283</v>
      </c>
      <c r="C314" s="20" t="s">
        <v>76</v>
      </c>
      <c r="D314" s="20" t="s">
        <v>65</v>
      </c>
      <c r="E314" s="174" t="s">
        <v>514</v>
      </c>
      <c r="F314" s="174"/>
      <c r="G314" s="413">
        <f t="shared" si="29"/>
        <v>5617</v>
      </c>
      <c r="H314" s="413">
        <f t="shared" si="29"/>
        <v>1404.2</v>
      </c>
      <c r="I314" s="345">
        <f t="shared" si="24"/>
        <v>4212.8</v>
      </c>
      <c r="J314" s="345">
        <f t="shared" si="25"/>
        <v>24.99910984511305</v>
      </c>
    </row>
    <row r="315" spans="1:10" ht="26.25">
      <c r="A315" s="29" t="s">
        <v>95</v>
      </c>
      <c r="B315" s="19" t="s">
        <v>283</v>
      </c>
      <c r="C315" s="20" t="s">
        <v>76</v>
      </c>
      <c r="D315" s="20" t="s">
        <v>65</v>
      </c>
      <c r="E315" s="174" t="s">
        <v>514</v>
      </c>
      <c r="F315" s="174" t="s">
        <v>96</v>
      </c>
      <c r="G315" s="413">
        <f t="shared" si="29"/>
        <v>5617</v>
      </c>
      <c r="H315" s="413">
        <f t="shared" si="29"/>
        <v>1404.2</v>
      </c>
      <c r="I315" s="345">
        <f t="shared" si="24"/>
        <v>4212.8</v>
      </c>
      <c r="J315" s="345">
        <f t="shared" si="25"/>
        <v>24.99910984511305</v>
      </c>
    </row>
    <row r="316" spans="1:10" ht="12.75">
      <c r="A316" s="29" t="s">
        <v>97</v>
      </c>
      <c r="B316" s="19" t="s">
        <v>283</v>
      </c>
      <c r="C316" s="20" t="s">
        <v>76</v>
      </c>
      <c r="D316" s="20" t="s">
        <v>65</v>
      </c>
      <c r="E316" s="174" t="s">
        <v>514</v>
      </c>
      <c r="F316" s="174" t="s">
        <v>98</v>
      </c>
      <c r="G316" s="413">
        <v>5617</v>
      </c>
      <c r="H316" s="413">
        <v>1404.2</v>
      </c>
      <c r="I316" s="345">
        <f t="shared" si="24"/>
        <v>4212.8</v>
      </c>
      <c r="J316" s="345">
        <f t="shared" si="25"/>
        <v>24.99910984511305</v>
      </c>
    </row>
    <row r="317" spans="1:11" s="342" customFormat="1" ht="12.75">
      <c r="A317" s="162" t="s">
        <v>133</v>
      </c>
      <c r="B317" s="163" t="s">
        <v>284</v>
      </c>
      <c r="C317" s="147"/>
      <c r="D317" s="147"/>
      <c r="E317" s="201"/>
      <c r="F317" s="201"/>
      <c r="G317" s="418">
        <f>G318</f>
        <v>343252.89999999997</v>
      </c>
      <c r="H317" s="418">
        <f>H318</f>
        <v>80680.4</v>
      </c>
      <c r="I317" s="344">
        <f t="shared" si="24"/>
        <v>262572.5</v>
      </c>
      <c r="J317" s="344">
        <f t="shared" si="25"/>
        <v>23.504652109275696</v>
      </c>
      <c r="K317" s="342">
        <v>-0.01</v>
      </c>
    </row>
    <row r="318" spans="1:10" ht="12.75">
      <c r="A318" s="15" t="s">
        <v>8</v>
      </c>
      <c r="B318" s="39" t="s">
        <v>284</v>
      </c>
      <c r="C318" s="33" t="s">
        <v>67</v>
      </c>
      <c r="D318" s="33" t="s">
        <v>34</v>
      </c>
      <c r="E318" s="174"/>
      <c r="F318" s="174"/>
      <c r="G318" s="412">
        <f>G319+G375+G519+G556+G474</f>
        <v>343252.89999999997</v>
      </c>
      <c r="H318" s="412">
        <f>H319+H375+H519+H556+H474</f>
        <v>80680.4</v>
      </c>
      <c r="I318" s="345">
        <f t="shared" si="24"/>
        <v>262572.5</v>
      </c>
      <c r="J318" s="345">
        <f t="shared" si="25"/>
        <v>23.504652109275696</v>
      </c>
    </row>
    <row r="319" spans="1:11" ht="12.75">
      <c r="A319" s="15" t="s">
        <v>9</v>
      </c>
      <c r="B319" s="39" t="s">
        <v>284</v>
      </c>
      <c r="C319" s="33" t="s">
        <v>67</v>
      </c>
      <c r="D319" s="33" t="s">
        <v>64</v>
      </c>
      <c r="E319" s="178"/>
      <c r="F319" s="178"/>
      <c r="G319" s="412">
        <f>G321+G326+G340+G360+G365</f>
        <v>82938.40000000001</v>
      </c>
      <c r="H319" s="412">
        <f>H321+H326+H340+H360+H365</f>
        <v>15940.400000000001</v>
      </c>
      <c r="I319" s="345">
        <f t="shared" si="24"/>
        <v>66998</v>
      </c>
      <c r="J319" s="345">
        <f t="shared" si="25"/>
        <v>19.219565364173892</v>
      </c>
      <c r="K319" s="257"/>
    </row>
    <row r="320" spans="1:10" ht="12.75">
      <c r="A320" s="16" t="s">
        <v>487</v>
      </c>
      <c r="B320" s="19" t="s">
        <v>284</v>
      </c>
      <c r="C320" s="20" t="s">
        <v>67</v>
      </c>
      <c r="D320" s="20" t="s">
        <v>64</v>
      </c>
      <c r="E320" s="192" t="s">
        <v>488</v>
      </c>
      <c r="F320" s="174"/>
      <c r="G320" s="413">
        <f>G321+G326+G340+G360</f>
        <v>69547.40000000001</v>
      </c>
      <c r="H320" s="413">
        <f>H321+H326+H340+H360</f>
        <v>12216.400000000001</v>
      </c>
      <c r="I320" s="345">
        <f t="shared" si="24"/>
        <v>57331.00000000001</v>
      </c>
      <c r="J320" s="345">
        <f t="shared" si="25"/>
        <v>17.565573982636305</v>
      </c>
    </row>
    <row r="321" spans="1:10" s="347" customFormat="1" ht="26.25">
      <c r="A321" s="154" t="str">
        <f>'МП пр.5'!A6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21" s="159" t="s">
        <v>284</v>
      </c>
      <c r="C321" s="155" t="s">
        <v>67</v>
      </c>
      <c r="D321" s="155" t="s">
        <v>64</v>
      </c>
      <c r="E321" s="190" t="str">
        <f>'МП пр.5'!B6</f>
        <v>7Б 0 00 00000 </v>
      </c>
      <c r="F321" s="173"/>
      <c r="G321" s="414">
        <f aca="true" t="shared" si="30" ref="G321:H324">G322</f>
        <v>177.3</v>
      </c>
      <c r="H321" s="414">
        <f t="shared" si="30"/>
        <v>56</v>
      </c>
      <c r="I321" s="346">
        <f t="shared" si="24"/>
        <v>121.30000000000001</v>
      </c>
      <c r="J321" s="346">
        <f t="shared" si="25"/>
        <v>31.584884376762545</v>
      </c>
    </row>
    <row r="322" spans="1:10" ht="26.25">
      <c r="A322" s="28" t="str">
        <f>'МП пр.5'!A7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22" s="19" t="s">
        <v>284</v>
      </c>
      <c r="C322" s="20" t="s">
        <v>67</v>
      </c>
      <c r="D322" s="20" t="s">
        <v>64</v>
      </c>
      <c r="E322" s="199" t="str">
        <f>'МП пр.5'!B7</f>
        <v>7Б 0 01 00000 </v>
      </c>
      <c r="F322" s="174"/>
      <c r="G322" s="413">
        <f t="shared" si="30"/>
        <v>177.3</v>
      </c>
      <c r="H322" s="413">
        <f t="shared" si="30"/>
        <v>56</v>
      </c>
      <c r="I322" s="345">
        <f t="shared" si="24"/>
        <v>121.30000000000001</v>
      </c>
      <c r="J322" s="345">
        <f t="shared" si="25"/>
        <v>31.584884376762545</v>
      </c>
    </row>
    <row r="323" spans="1:10" ht="12.75">
      <c r="A323" s="28" t="str">
        <f>'МП пр.5'!A8</f>
        <v>Обслуживание систем видеонаблюдения, охранной сигнализации</v>
      </c>
      <c r="B323" s="19" t="s">
        <v>284</v>
      </c>
      <c r="C323" s="20" t="s">
        <v>67</v>
      </c>
      <c r="D323" s="20" t="s">
        <v>64</v>
      </c>
      <c r="E323" s="199" t="str">
        <f>'МП пр.5'!B8</f>
        <v>7Б 0 01 91600 </v>
      </c>
      <c r="F323" s="174"/>
      <c r="G323" s="413">
        <f t="shared" si="30"/>
        <v>177.3</v>
      </c>
      <c r="H323" s="413">
        <f t="shared" si="30"/>
        <v>56</v>
      </c>
      <c r="I323" s="345">
        <f t="shared" si="24"/>
        <v>121.30000000000001</v>
      </c>
      <c r="J323" s="345">
        <f t="shared" si="25"/>
        <v>31.584884376762545</v>
      </c>
    </row>
    <row r="324" spans="1:10" ht="26.25">
      <c r="A324" s="16" t="s">
        <v>95</v>
      </c>
      <c r="B324" s="19" t="s">
        <v>284</v>
      </c>
      <c r="C324" s="20" t="s">
        <v>67</v>
      </c>
      <c r="D324" s="20" t="s">
        <v>64</v>
      </c>
      <c r="E324" s="199" t="s">
        <v>390</v>
      </c>
      <c r="F324" s="174" t="s">
        <v>96</v>
      </c>
      <c r="G324" s="413">
        <f t="shared" si="30"/>
        <v>177.3</v>
      </c>
      <c r="H324" s="413">
        <f t="shared" si="30"/>
        <v>56</v>
      </c>
      <c r="I324" s="345">
        <f t="shared" si="24"/>
        <v>121.30000000000001</v>
      </c>
      <c r="J324" s="345">
        <f t="shared" si="25"/>
        <v>31.584884376762545</v>
      </c>
    </row>
    <row r="325" spans="1:10" ht="12.75">
      <c r="A325" s="16" t="s">
        <v>99</v>
      </c>
      <c r="B325" s="19" t="s">
        <v>284</v>
      </c>
      <c r="C325" s="20" t="s">
        <v>67</v>
      </c>
      <c r="D325" s="20" t="s">
        <v>64</v>
      </c>
      <c r="E325" s="199" t="s">
        <v>390</v>
      </c>
      <c r="F325" s="174" t="s">
        <v>100</v>
      </c>
      <c r="G325" s="413">
        <f>'МП пр.5'!G13</f>
        <v>177.3</v>
      </c>
      <c r="H325" s="413">
        <f>'МП пр.5'!H13</f>
        <v>56</v>
      </c>
      <c r="I325" s="345">
        <f t="shared" si="24"/>
        <v>121.30000000000001</v>
      </c>
      <c r="J325" s="345">
        <f t="shared" si="25"/>
        <v>31.584884376762545</v>
      </c>
    </row>
    <row r="326" spans="1:10" s="347" customFormat="1" ht="26.25">
      <c r="A326" s="154" t="str">
        <f>'МП пр.5'!A224</f>
        <v>Муниципальная программа  "Пожарная безопасность в Сусуманском городском округе на 2018- 2020 годы"</v>
      </c>
      <c r="B326" s="159" t="s">
        <v>284</v>
      </c>
      <c r="C326" s="155" t="s">
        <v>67</v>
      </c>
      <c r="D326" s="155" t="s">
        <v>64</v>
      </c>
      <c r="E326" s="190" t="str">
        <f>'МП пр.5'!B224</f>
        <v>7П 0 00 00000 </v>
      </c>
      <c r="F326" s="173"/>
      <c r="G326" s="414">
        <f>G327</f>
        <v>443.3</v>
      </c>
      <c r="H326" s="414">
        <f>H327</f>
        <v>91.2</v>
      </c>
      <c r="I326" s="346">
        <f t="shared" si="24"/>
        <v>352.1</v>
      </c>
      <c r="J326" s="346">
        <f t="shared" si="25"/>
        <v>20.57297541168509</v>
      </c>
    </row>
    <row r="327" spans="1:10" ht="26.25">
      <c r="A327" s="28" t="str">
        <f>'МП пр.5'!A225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27" s="19" t="s">
        <v>284</v>
      </c>
      <c r="C327" s="20" t="s">
        <v>67</v>
      </c>
      <c r="D327" s="20" t="s">
        <v>64</v>
      </c>
      <c r="E327" s="199" t="str">
        <f>'МП пр.5'!B225</f>
        <v>7П 0 01 00000 </v>
      </c>
      <c r="F327" s="174"/>
      <c r="G327" s="413">
        <f>G328+G331+G334+G337</f>
        <v>443.3</v>
      </c>
      <c r="H327" s="413">
        <f>H328+H331+H334+H337</f>
        <v>91.2</v>
      </c>
      <c r="I327" s="345">
        <f t="shared" si="24"/>
        <v>352.1</v>
      </c>
      <c r="J327" s="345">
        <f t="shared" si="25"/>
        <v>20.57297541168509</v>
      </c>
    </row>
    <row r="328" spans="1:10" ht="39">
      <c r="A328" s="28" t="str">
        <f>'МП пр.5'!A226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28" s="19" t="s">
        <v>284</v>
      </c>
      <c r="C328" s="20" t="s">
        <v>67</v>
      </c>
      <c r="D328" s="20" t="s">
        <v>64</v>
      </c>
      <c r="E328" s="199" t="str">
        <f>'МП пр.5'!B226</f>
        <v>7П 0 01 94100 </v>
      </c>
      <c r="F328" s="174"/>
      <c r="G328" s="413">
        <f>G329</f>
        <v>287.7</v>
      </c>
      <c r="H328" s="413">
        <f>H329</f>
        <v>72</v>
      </c>
      <c r="I328" s="345">
        <f aca="true" t="shared" si="31" ref="I328:I391">G328-H328</f>
        <v>215.7</v>
      </c>
      <c r="J328" s="345">
        <f aca="true" t="shared" si="32" ref="J328:J391">H328/G328*100</f>
        <v>25.02606882168926</v>
      </c>
    </row>
    <row r="329" spans="1:10" ht="26.25">
      <c r="A329" s="16" t="s">
        <v>95</v>
      </c>
      <c r="B329" s="19" t="s">
        <v>284</v>
      </c>
      <c r="C329" s="20" t="s">
        <v>67</v>
      </c>
      <c r="D329" s="20" t="s">
        <v>64</v>
      </c>
      <c r="E329" s="199" t="s">
        <v>242</v>
      </c>
      <c r="F329" s="174" t="s">
        <v>96</v>
      </c>
      <c r="G329" s="413">
        <f>G330</f>
        <v>287.7</v>
      </c>
      <c r="H329" s="413">
        <f>H330</f>
        <v>72</v>
      </c>
      <c r="I329" s="345">
        <f t="shared" si="31"/>
        <v>215.7</v>
      </c>
      <c r="J329" s="345">
        <f t="shared" si="32"/>
        <v>25.02606882168926</v>
      </c>
    </row>
    <row r="330" spans="1:10" ht="12.75">
      <c r="A330" s="16" t="s">
        <v>99</v>
      </c>
      <c r="B330" s="19" t="s">
        <v>284</v>
      </c>
      <c r="C330" s="20" t="s">
        <v>67</v>
      </c>
      <c r="D330" s="20" t="s">
        <v>64</v>
      </c>
      <c r="E330" s="199" t="s">
        <v>242</v>
      </c>
      <c r="F330" s="174" t="s">
        <v>100</v>
      </c>
      <c r="G330" s="413">
        <f>'МП пр.5'!G231</f>
        <v>287.7</v>
      </c>
      <c r="H330" s="413">
        <f>'МП пр.5'!H231</f>
        <v>72</v>
      </c>
      <c r="I330" s="345">
        <f t="shared" si="31"/>
        <v>215.7</v>
      </c>
      <c r="J330" s="345">
        <f t="shared" si="32"/>
        <v>25.02606882168926</v>
      </c>
    </row>
    <row r="331" spans="1:10" ht="12.75">
      <c r="A331" s="28" t="str">
        <f>'МП пр.5'!A286</f>
        <v>Проведение замеров сопротивления изоляции электросетей и электрооборудования</v>
      </c>
      <c r="B331" s="19" t="s">
        <v>284</v>
      </c>
      <c r="C331" s="20" t="s">
        <v>67</v>
      </c>
      <c r="D331" s="20" t="s">
        <v>64</v>
      </c>
      <c r="E331" s="199" t="str">
        <f>'МП пр.5'!B286</f>
        <v>7П 0 01 94400 </v>
      </c>
      <c r="F331" s="174"/>
      <c r="G331" s="413">
        <f>G332</f>
        <v>124.5</v>
      </c>
      <c r="H331" s="413">
        <f>H332</f>
        <v>0</v>
      </c>
      <c r="I331" s="345">
        <f t="shared" si="31"/>
        <v>124.5</v>
      </c>
      <c r="J331" s="345">
        <f t="shared" si="32"/>
        <v>0</v>
      </c>
    </row>
    <row r="332" spans="1:10" ht="26.25">
      <c r="A332" s="16" t="s">
        <v>95</v>
      </c>
      <c r="B332" s="19" t="s">
        <v>284</v>
      </c>
      <c r="C332" s="20" t="s">
        <v>67</v>
      </c>
      <c r="D332" s="20" t="s">
        <v>64</v>
      </c>
      <c r="E332" s="199" t="s">
        <v>243</v>
      </c>
      <c r="F332" s="174" t="s">
        <v>96</v>
      </c>
      <c r="G332" s="413">
        <f>G333</f>
        <v>124.5</v>
      </c>
      <c r="H332" s="413">
        <f>H333</f>
        <v>0</v>
      </c>
      <c r="I332" s="345">
        <f t="shared" si="31"/>
        <v>124.5</v>
      </c>
      <c r="J332" s="345">
        <f t="shared" si="32"/>
        <v>0</v>
      </c>
    </row>
    <row r="333" spans="1:10" ht="12.75">
      <c r="A333" s="16" t="s">
        <v>99</v>
      </c>
      <c r="B333" s="19" t="s">
        <v>284</v>
      </c>
      <c r="C333" s="20" t="s">
        <v>67</v>
      </c>
      <c r="D333" s="20" t="s">
        <v>64</v>
      </c>
      <c r="E333" s="199" t="s">
        <v>243</v>
      </c>
      <c r="F333" s="174" t="s">
        <v>100</v>
      </c>
      <c r="G333" s="413">
        <f>'МП пр.5'!G291</f>
        <v>124.5</v>
      </c>
      <c r="H333" s="413">
        <f>'МП пр.5'!H291</f>
        <v>0</v>
      </c>
      <c r="I333" s="345">
        <f t="shared" si="31"/>
        <v>124.5</v>
      </c>
      <c r="J333" s="345">
        <f t="shared" si="32"/>
        <v>0</v>
      </c>
    </row>
    <row r="334" spans="1:10" ht="26.25">
      <c r="A334" s="28" t="str">
        <f>'МП пр.5'!A305</f>
        <v>Проведение проверок исправности и ремонт систем противопожарного водоснабжения, приобретение и обслуживание гидрантов</v>
      </c>
      <c r="B334" s="19" t="s">
        <v>284</v>
      </c>
      <c r="C334" s="20" t="s">
        <v>67</v>
      </c>
      <c r="D334" s="20" t="s">
        <v>64</v>
      </c>
      <c r="E334" s="199" t="str">
        <f>'МП пр.5'!B305</f>
        <v>7П 0 01 94500 </v>
      </c>
      <c r="F334" s="174"/>
      <c r="G334" s="413">
        <f>G335</f>
        <v>21.1</v>
      </c>
      <c r="H334" s="413">
        <f>H335</f>
        <v>19.2</v>
      </c>
      <c r="I334" s="345">
        <f t="shared" si="31"/>
        <v>1.9000000000000021</v>
      </c>
      <c r="J334" s="345">
        <f t="shared" si="32"/>
        <v>90.99526066350711</v>
      </c>
    </row>
    <row r="335" spans="1:10" ht="26.25">
      <c r="A335" s="16" t="s">
        <v>95</v>
      </c>
      <c r="B335" s="19" t="s">
        <v>284</v>
      </c>
      <c r="C335" s="20" t="s">
        <v>67</v>
      </c>
      <c r="D335" s="20" t="s">
        <v>64</v>
      </c>
      <c r="E335" s="199" t="s">
        <v>244</v>
      </c>
      <c r="F335" s="174" t="s">
        <v>96</v>
      </c>
      <c r="G335" s="413">
        <f>G336</f>
        <v>21.1</v>
      </c>
      <c r="H335" s="413">
        <f>H336</f>
        <v>19.2</v>
      </c>
      <c r="I335" s="345">
        <f t="shared" si="31"/>
        <v>1.9000000000000021</v>
      </c>
      <c r="J335" s="345">
        <f t="shared" si="32"/>
        <v>90.99526066350711</v>
      </c>
    </row>
    <row r="336" spans="1:10" s="30" customFormat="1" ht="12.75">
      <c r="A336" s="16" t="s">
        <v>99</v>
      </c>
      <c r="B336" s="19" t="s">
        <v>284</v>
      </c>
      <c r="C336" s="20" t="s">
        <v>67</v>
      </c>
      <c r="D336" s="20" t="s">
        <v>64</v>
      </c>
      <c r="E336" s="199" t="s">
        <v>244</v>
      </c>
      <c r="F336" s="174" t="s">
        <v>100</v>
      </c>
      <c r="G336" s="413">
        <f>'МП пр.5'!G310</f>
        <v>21.1</v>
      </c>
      <c r="H336" s="413">
        <f>'МП пр.5'!H310</f>
        <v>19.2</v>
      </c>
      <c r="I336" s="345">
        <f t="shared" si="31"/>
        <v>1.9000000000000021</v>
      </c>
      <c r="J336" s="345">
        <f t="shared" si="32"/>
        <v>90.99526066350711</v>
      </c>
    </row>
    <row r="337" spans="1:10" ht="12.75">
      <c r="A337" s="16" t="str">
        <f>'МП пр.5'!A329</f>
        <v>Обучение сотрудников по пожарной безопасности</v>
      </c>
      <c r="B337" s="19" t="s">
        <v>284</v>
      </c>
      <c r="C337" s="20" t="s">
        <v>67</v>
      </c>
      <c r="D337" s="20" t="s">
        <v>64</v>
      </c>
      <c r="E337" s="199" t="str">
        <f>'МП пр.5'!B329</f>
        <v>7П 0 01 94510 </v>
      </c>
      <c r="F337" s="174"/>
      <c r="G337" s="413">
        <f>G338</f>
        <v>10</v>
      </c>
      <c r="H337" s="413">
        <f>H338</f>
        <v>0</v>
      </c>
      <c r="I337" s="345">
        <f t="shared" si="31"/>
        <v>10</v>
      </c>
      <c r="J337" s="345">
        <f t="shared" si="32"/>
        <v>0</v>
      </c>
    </row>
    <row r="338" spans="1:10" ht="26.25">
      <c r="A338" s="16" t="s">
        <v>95</v>
      </c>
      <c r="B338" s="19" t="s">
        <v>284</v>
      </c>
      <c r="C338" s="20" t="s">
        <v>67</v>
      </c>
      <c r="D338" s="20" t="s">
        <v>64</v>
      </c>
      <c r="E338" s="199" t="s">
        <v>313</v>
      </c>
      <c r="F338" s="174" t="s">
        <v>96</v>
      </c>
      <c r="G338" s="413">
        <f>G339</f>
        <v>10</v>
      </c>
      <c r="H338" s="413">
        <f>H339</f>
        <v>0</v>
      </c>
      <c r="I338" s="345">
        <f t="shared" si="31"/>
        <v>10</v>
      </c>
      <c r="J338" s="345">
        <f t="shared" si="32"/>
        <v>0</v>
      </c>
    </row>
    <row r="339" spans="1:10" ht="12.75">
      <c r="A339" s="16" t="s">
        <v>99</v>
      </c>
      <c r="B339" s="19" t="s">
        <v>284</v>
      </c>
      <c r="C339" s="20" t="s">
        <v>67</v>
      </c>
      <c r="D339" s="20" t="s">
        <v>64</v>
      </c>
      <c r="E339" s="199" t="s">
        <v>313</v>
      </c>
      <c r="F339" s="174" t="s">
        <v>100</v>
      </c>
      <c r="G339" s="413">
        <f>'МП пр.5'!G334</f>
        <v>10</v>
      </c>
      <c r="H339" s="413">
        <f>'МП пр.5'!H334</f>
        <v>0</v>
      </c>
      <c r="I339" s="345">
        <f t="shared" si="31"/>
        <v>10</v>
      </c>
      <c r="J339" s="345">
        <f t="shared" si="32"/>
        <v>0</v>
      </c>
    </row>
    <row r="340" spans="1:10" s="347" customFormat="1" ht="26.25">
      <c r="A340" s="154" t="str">
        <f>'МП пр.5'!A355</f>
        <v>Муниципальная  программа  "Развитие образования в Сусуманском городском округе  на 2018- 2020 годы"</v>
      </c>
      <c r="B340" s="159" t="s">
        <v>284</v>
      </c>
      <c r="C340" s="155" t="s">
        <v>67</v>
      </c>
      <c r="D340" s="155" t="s">
        <v>64</v>
      </c>
      <c r="E340" s="190" t="str">
        <f>'МП пр.5'!B355</f>
        <v>7Р 0 00 00000 </v>
      </c>
      <c r="F340" s="173"/>
      <c r="G340" s="414">
        <f>G341</f>
        <v>68800.8</v>
      </c>
      <c r="H340" s="414">
        <f>H341</f>
        <v>12069.2</v>
      </c>
      <c r="I340" s="346">
        <f t="shared" si="31"/>
        <v>56731.600000000006</v>
      </c>
      <c r="J340" s="346">
        <f t="shared" si="32"/>
        <v>17.542237880954872</v>
      </c>
    </row>
    <row r="341" spans="1:10" ht="12.75">
      <c r="A341" s="149" t="str">
        <f>'МП пр.5'!A371</f>
        <v>Основное мероприятие "Управление развитием отрасли образования"</v>
      </c>
      <c r="B341" s="165" t="s">
        <v>284</v>
      </c>
      <c r="C341" s="150" t="s">
        <v>67</v>
      </c>
      <c r="D341" s="150" t="s">
        <v>64</v>
      </c>
      <c r="E341" s="179" t="str">
        <f>'МП пр.5'!B371</f>
        <v>7Р 0 02 00000</v>
      </c>
      <c r="F341" s="179"/>
      <c r="G341" s="333">
        <f>G348+G351+G354+G357+G342+G345</f>
        <v>68800.8</v>
      </c>
      <c r="H341" s="333">
        <f>H348+H351+H354+H357+H342+H345</f>
        <v>12069.2</v>
      </c>
      <c r="I341" s="345">
        <f t="shared" si="31"/>
        <v>56731.600000000006</v>
      </c>
      <c r="J341" s="345">
        <f t="shared" si="32"/>
        <v>17.542237880954872</v>
      </c>
    </row>
    <row r="342" spans="1:10" ht="66">
      <c r="A342" s="229" t="s">
        <v>625</v>
      </c>
      <c r="B342" s="230" t="s">
        <v>284</v>
      </c>
      <c r="C342" s="231" t="s">
        <v>67</v>
      </c>
      <c r="D342" s="231" t="s">
        <v>64</v>
      </c>
      <c r="E342" s="232" t="s">
        <v>626</v>
      </c>
      <c r="F342" s="231"/>
      <c r="G342" s="333">
        <f>G343</f>
        <v>40.7</v>
      </c>
      <c r="H342" s="333">
        <f>H343</f>
        <v>0</v>
      </c>
      <c r="I342" s="345">
        <f t="shared" si="31"/>
        <v>40.7</v>
      </c>
      <c r="J342" s="345">
        <f t="shared" si="32"/>
        <v>0</v>
      </c>
    </row>
    <row r="343" spans="1:10" ht="26.25">
      <c r="A343" s="233" t="s">
        <v>95</v>
      </c>
      <c r="B343" s="230" t="s">
        <v>284</v>
      </c>
      <c r="C343" s="231" t="s">
        <v>67</v>
      </c>
      <c r="D343" s="231" t="s">
        <v>64</v>
      </c>
      <c r="E343" s="232" t="s">
        <v>626</v>
      </c>
      <c r="F343" s="231" t="s">
        <v>96</v>
      </c>
      <c r="G343" s="333">
        <f>G344</f>
        <v>40.7</v>
      </c>
      <c r="H343" s="333">
        <f>H344</f>
        <v>0</v>
      </c>
      <c r="I343" s="345">
        <f t="shared" si="31"/>
        <v>40.7</v>
      </c>
      <c r="J343" s="345">
        <f t="shared" si="32"/>
        <v>0</v>
      </c>
    </row>
    <row r="344" spans="1:10" ht="12.75">
      <c r="A344" s="233" t="s">
        <v>99</v>
      </c>
      <c r="B344" s="230" t="s">
        <v>284</v>
      </c>
      <c r="C344" s="231" t="s">
        <v>67</v>
      </c>
      <c r="D344" s="231" t="s">
        <v>64</v>
      </c>
      <c r="E344" s="232" t="s">
        <v>626</v>
      </c>
      <c r="F344" s="231" t="s">
        <v>100</v>
      </c>
      <c r="G344" s="333">
        <f>'МП пр.5'!G377</f>
        <v>40.7</v>
      </c>
      <c r="H344" s="333">
        <f>'МП пр.5'!H377</f>
        <v>0</v>
      </c>
      <c r="I344" s="345">
        <f t="shared" si="31"/>
        <v>40.7</v>
      </c>
      <c r="J344" s="345">
        <f t="shared" si="32"/>
        <v>0</v>
      </c>
    </row>
    <row r="345" spans="1:10" ht="39">
      <c r="A345" s="313" t="s">
        <v>651</v>
      </c>
      <c r="B345" s="314" t="s">
        <v>284</v>
      </c>
      <c r="C345" s="315" t="s">
        <v>67</v>
      </c>
      <c r="D345" s="315" t="s">
        <v>64</v>
      </c>
      <c r="E345" s="316" t="s">
        <v>652</v>
      </c>
      <c r="F345" s="315"/>
      <c r="G345" s="420">
        <f>G346</f>
        <v>10</v>
      </c>
      <c r="H345" s="420">
        <f>H346</f>
        <v>0</v>
      </c>
      <c r="I345" s="345">
        <f t="shared" si="31"/>
        <v>10</v>
      </c>
      <c r="J345" s="345">
        <f t="shared" si="32"/>
        <v>0</v>
      </c>
    </row>
    <row r="346" spans="1:10" ht="26.25">
      <c r="A346" s="317" t="s">
        <v>95</v>
      </c>
      <c r="B346" s="314" t="s">
        <v>284</v>
      </c>
      <c r="C346" s="315" t="s">
        <v>67</v>
      </c>
      <c r="D346" s="315" t="s">
        <v>64</v>
      </c>
      <c r="E346" s="316" t="s">
        <v>652</v>
      </c>
      <c r="F346" s="315" t="s">
        <v>96</v>
      </c>
      <c r="G346" s="420">
        <f>G347</f>
        <v>10</v>
      </c>
      <c r="H346" s="420">
        <f>H347</f>
        <v>0</v>
      </c>
      <c r="I346" s="345">
        <f t="shared" si="31"/>
        <v>10</v>
      </c>
      <c r="J346" s="345">
        <f t="shared" si="32"/>
        <v>0</v>
      </c>
    </row>
    <row r="347" spans="1:10" ht="12.75">
      <c r="A347" s="317" t="s">
        <v>99</v>
      </c>
      <c r="B347" s="314" t="s">
        <v>284</v>
      </c>
      <c r="C347" s="315" t="s">
        <v>67</v>
      </c>
      <c r="D347" s="315" t="s">
        <v>64</v>
      </c>
      <c r="E347" s="316" t="s">
        <v>652</v>
      </c>
      <c r="F347" s="315" t="s">
        <v>100</v>
      </c>
      <c r="G347" s="420">
        <f>'МП пр.5'!G387</f>
        <v>10</v>
      </c>
      <c r="H347" s="420">
        <f>'МП пр.5'!H387</f>
        <v>0</v>
      </c>
      <c r="I347" s="345">
        <f t="shared" si="31"/>
        <v>10</v>
      </c>
      <c r="J347" s="345">
        <f t="shared" si="32"/>
        <v>0</v>
      </c>
    </row>
    <row r="348" spans="1:10" ht="39">
      <c r="A348" s="149" t="str">
        <f>'МП пр.5'!A398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48" s="165" t="s">
        <v>284</v>
      </c>
      <c r="C348" s="150" t="s">
        <v>67</v>
      </c>
      <c r="D348" s="150" t="s">
        <v>64</v>
      </c>
      <c r="E348" s="179" t="str">
        <f>'МП пр.5'!B398</f>
        <v>7Р 0 02 74060</v>
      </c>
      <c r="F348" s="179"/>
      <c r="G348" s="333">
        <f>G349</f>
        <v>297.1</v>
      </c>
      <c r="H348" s="333">
        <f>H349</f>
        <v>74.1</v>
      </c>
      <c r="I348" s="345">
        <f t="shared" si="31"/>
        <v>223.00000000000003</v>
      </c>
      <c r="J348" s="345">
        <f t="shared" si="32"/>
        <v>24.941097273645234</v>
      </c>
    </row>
    <row r="349" spans="1:10" ht="26.25">
      <c r="A349" s="149" t="s">
        <v>95</v>
      </c>
      <c r="B349" s="165" t="s">
        <v>284</v>
      </c>
      <c r="C349" s="150" t="s">
        <v>67</v>
      </c>
      <c r="D349" s="150" t="s">
        <v>64</v>
      </c>
      <c r="E349" s="179" t="s">
        <v>359</v>
      </c>
      <c r="F349" s="179" t="s">
        <v>96</v>
      </c>
      <c r="G349" s="333">
        <f>G350</f>
        <v>297.1</v>
      </c>
      <c r="H349" s="333">
        <f>H350</f>
        <v>74.1</v>
      </c>
      <c r="I349" s="345">
        <f t="shared" si="31"/>
        <v>223.00000000000003</v>
      </c>
      <c r="J349" s="345">
        <f t="shared" si="32"/>
        <v>24.941097273645234</v>
      </c>
    </row>
    <row r="350" spans="1:10" s="30" customFormat="1" ht="12.75">
      <c r="A350" s="149" t="s">
        <v>99</v>
      </c>
      <c r="B350" s="165" t="s">
        <v>284</v>
      </c>
      <c r="C350" s="150" t="s">
        <v>67</v>
      </c>
      <c r="D350" s="150" t="s">
        <v>64</v>
      </c>
      <c r="E350" s="179" t="s">
        <v>359</v>
      </c>
      <c r="F350" s="179" t="s">
        <v>100</v>
      </c>
      <c r="G350" s="333">
        <f>'МП пр.5'!G403</f>
        <v>297.1</v>
      </c>
      <c r="H350" s="333">
        <f>'МП пр.5'!H403</f>
        <v>74.1</v>
      </c>
      <c r="I350" s="345">
        <f t="shared" si="31"/>
        <v>223.00000000000003</v>
      </c>
      <c r="J350" s="345">
        <f t="shared" si="32"/>
        <v>24.941097273645234</v>
      </c>
    </row>
    <row r="351" spans="1:10" ht="39">
      <c r="A351" s="149" t="str">
        <f>'МП пр.5'!A413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51" s="165" t="s">
        <v>284</v>
      </c>
      <c r="C351" s="150" t="s">
        <v>67</v>
      </c>
      <c r="D351" s="150" t="s">
        <v>64</v>
      </c>
      <c r="E351" s="179" t="str">
        <f>'МП пр.5'!B413</f>
        <v>7Р 0 02 74070</v>
      </c>
      <c r="F351" s="179"/>
      <c r="G351" s="333">
        <f>G352</f>
        <v>1136.2</v>
      </c>
      <c r="H351" s="333">
        <f>H352</f>
        <v>173.6</v>
      </c>
      <c r="I351" s="345">
        <f t="shared" si="31"/>
        <v>962.6</v>
      </c>
      <c r="J351" s="345">
        <f t="shared" si="32"/>
        <v>15.279000176025345</v>
      </c>
    </row>
    <row r="352" spans="1:10" ht="26.25">
      <c r="A352" s="149" t="s">
        <v>95</v>
      </c>
      <c r="B352" s="165" t="s">
        <v>284</v>
      </c>
      <c r="C352" s="150" t="s">
        <v>67</v>
      </c>
      <c r="D352" s="150" t="s">
        <v>64</v>
      </c>
      <c r="E352" s="179" t="s">
        <v>360</v>
      </c>
      <c r="F352" s="179" t="s">
        <v>96</v>
      </c>
      <c r="G352" s="333">
        <f>G353</f>
        <v>1136.2</v>
      </c>
      <c r="H352" s="333">
        <f>H353</f>
        <v>173.6</v>
      </c>
      <c r="I352" s="345">
        <f t="shared" si="31"/>
        <v>962.6</v>
      </c>
      <c r="J352" s="345">
        <f t="shared" si="32"/>
        <v>15.279000176025345</v>
      </c>
    </row>
    <row r="353" spans="1:10" ht="12.75">
      <c r="A353" s="149" t="s">
        <v>99</v>
      </c>
      <c r="B353" s="165" t="s">
        <v>284</v>
      </c>
      <c r="C353" s="150" t="s">
        <v>67</v>
      </c>
      <c r="D353" s="150" t="s">
        <v>64</v>
      </c>
      <c r="E353" s="179" t="s">
        <v>360</v>
      </c>
      <c r="F353" s="179" t="s">
        <v>100</v>
      </c>
      <c r="G353" s="333">
        <f>'МП пр.5'!G418</f>
        <v>1136.2</v>
      </c>
      <c r="H353" s="333">
        <f>'МП пр.5'!H418</f>
        <v>173.6</v>
      </c>
      <c r="I353" s="345">
        <f t="shared" si="31"/>
        <v>962.6</v>
      </c>
      <c r="J353" s="345">
        <f t="shared" si="32"/>
        <v>15.279000176025345</v>
      </c>
    </row>
    <row r="354" spans="1:10" ht="39">
      <c r="A354" s="149" t="str">
        <f>'МП пр.5'!A428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54" s="165" t="s">
        <v>284</v>
      </c>
      <c r="C354" s="150" t="s">
        <v>67</v>
      </c>
      <c r="D354" s="150" t="s">
        <v>64</v>
      </c>
      <c r="E354" s="179" t="str">
        <f>'МП пр.5'!B428</f>
        <v>7Р 0 02 74120</v>
      </c>
      <c r="F354" s="179"/>
      <c r="G354" s="333">
        <f>G355</f>
        <v>65545.3</v>
      </c>
      <c r="H354" s="333">
        <f>H355</f>
        <v>10998</v>
      </c>
      <c r="I354" s="345">
        <f t="shared" si="31"/>
        <v>54547.3</v>
      </c>
      <c r="J354" s="345">
        <f t="shared" si="32"/>
        <v>16.779235124410143</v>
      </c>
    </row>
    <row r="355" spans="1:10" s="30" customFormat="1" ht="26.25">
      <c r="A355" s="149" t="s">
        <v>95</v>
      </c>
      <c r="B355" s="165" t="s">
        <v>284</v>
      </c>
      <c r="C355" s="150" t="s">
        <v>67</v>
      </c>
      <c r="D355" s="150" t="s">
        <v>64</v>
      </c>
      <c r="E355" s="179" t="s">
        <v>361</v>
      </c>
      <c r="F355" s="179" t="s">
        <v>96</v>
      </c>
      <c r="G355" s="333">
        <f>G356</f>
        <v>65545.3</v>
      </c>
      <c r="H355" s="333">
        <f>H356</f>
        <v>10998</v>
      </c>
      <c r="I355" s="345">
        <f t="shared" si="31"/>
        <v>54547.3</v>
      </c>
      <c r="J355" s="345">
        <f t="shared" si="32"/>
        <v>16.779235124410143</v>
      </c>
    </row>
    <row r="356" spans="1:10" s="30" customFormat="1" ht="12.75">
      <c r="A356" s="149" t="s">
        <v>99</v>
      </c>
      <c r="B356" s="165" t="s">
        <v>284</v>
      </c>
      <c r="C356" s="150" t="s">
        <v>67</v>
      </c>
      <c r="D356" s="150" t="s">
        <v>64</v>
      </c>
      <c r="E356" s="179" t="s">
        <v>361</v>
      </c>
      <c r="F356" s="179" t="s">
        <v>100</v>
      </c>
      <c r="G356" s="333">
        <f>'МП пр.5'!G433</f>
        <v>65545.3</v>
      </c>
      <c r="H356" s="333">
        <f>'МП пр.5'!H433</f>
        <v>10998</v>
      </c>
      <c r="I356" s="345">
        <f t="shared" si="31"/>
        <v>54547.3</v>
      </c>
      <c r="J356" s="345">
        <f t="shared" si="32"/>
        <v>16.779235124410143</v>
      </c>
    </row>
    <row r="357" spans="1:10" ht="39">
      <c r="A357" s="149" t="str">
        <f>'МП пр.5'!A440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57" s="165" t="s">
        <v>284</v>
      </c>
      <c r="C357" s="150" t="s">
        <v>67</v>
      </c>
      <c r="D357" s="150" t="s">
        <v>64</v>
      </c>
      <c r="E357" s="179" t="str">
        <f>'МП пр.5'!B440</f>
        <v>7Р 0 02 75010</v>
      </c>
      <c r="F357" s="179"/>
      <c r="G357" s="333">
        <f>G358</f>
        <v>1771.5</v>
      </c>
      <c r="H357" s="333">
        <f>H358</f>
        <v>823.5</v>
      </c>
      <c r="I357" s="345">
        <f t="shared" si="31"/>
        <v>948</v>
      </c>
      <c r="J357" s="345">
        <f t="shared" si="32"/>
        <v>46.48602878916173</v>
      </c>
    </row>
    <row r="358" spans="1:10" ht="26.25">
      <c r="A358" s="149" t="s">
        <v>95</v>
      </c>
      <c r="B358" s="165" t="s">
        <v>284</v>
      </c>
      <c r="C358" s="150" t="s">
        <v>67</v>
      </c>
      <c r="D358" s="150" t="s">
        <v>64</v>
      </c>
      <c r="E358" s="179" t="s">
        <v>362</v>
      </c>
      <c r="F358" s="179" t="s">
        <v>96</v>
      </c>
      <c r="G358" s="333">
        <f>G359</f>
        <v>1771.5</v>
      </c>
      <c r="H358" s="333">
        <f>H359</f>
        <v>823.5</v>
      </c>
      <c r="I358" s="345">
        <f t="shared" si="31"/>
        <v>948</v>
      </c>
      <c r="J358" s="345">
        <f t="shared" si="32"/>
        <v>46.48602878916173</v>
      </c>
    </row>
    <row r="359" spans="1:10" ht="12.75">
      <c r="A359" s="149" t="s">
        <v>99</v>
      </c>
      <c r="B359" s="165" t="s">
        <v>284</v>
      </c>
      <c r="C359" s="150" t="s">
        <v>67</v>
      </c>
      <c r="D359" s="150" t="s">
        <v>64</v>
      </c>
      <c r="E359" s="179" t="s">
        <v>362</v>
      </c>
      <c r="F359" s="179" t="s">
        <v>100</v>
      </c>
      <c r="G359" s="333">
        <f>'МП пр.5'!G445</f>
        <v>1771.5</v>
      </c>
      <c r="H359" s="333">
        <f>'МП пр.5'!H445</f>
        <v>823.5</v>
      </c>
      <c r="I359" s="345">
        <f t="shared" si="31"/>
        <v>948</v>
      </c>
      <c r="J359" s="345">
        <f t="shared" si="32"/>
        <v>46.48602878916173</v>
      </c>
    </row>
    <row r="360" spans="1:10" s="347" customFormat="1" ht="26.25">
      <c r="A360" s="154" t="str">
        <f>'МП пр.5'!A595</f>
        <v>Муниципальная  программа  "Здоровье обучающихся и воспитанников в Сусуманском городском округе  на 2018- 2020 годы"</v>
      </c>
      <c r="B360" s="159" t="s">
        <v>284</v>
      </c>
      <c r="C360" s="155" t="s">
        <v>67</v>
      </c>
      <c r="D360" s="155" t="s">
        <v>64</v>
      </c>
      <c r="E360" s="190" t="str">
        <f>'МП пр.5'!B595</f>
        <v>7Ю 0 00 00000 </v>
      </c>
      <c r="F360" s="173"/>
      <c r="G360" s="414">
        <f aca="true" t="shared" si="33" ref="G360:H363">G361</f>
        <v>126</v>
      </c>
      <c r="H360" s="414">
        <f t="shared" si="33"/>
        <v>0</v>
      </c>
      <c r="I360" s="346">
        <f t="shared" si="31"/>
        <v>126</v>
      </c>
      <c r="J360" s="346">
        <f t="shared" si="32"/>
        <v>0</v>
      </c>
    </row>
    <row r="361" spans="1:10" ht="26.25">
      <c r="A361" s="28" t="str">
        <f>'МП пр.5'!A596</f>
        <v>Основное мероприятие "Совершенствование системы укрепления здоровья учащихся и воспитанников образовательных учреждений"</v>
      </c>
      <c r="B361" s="19" t="s">
        <v>284</v>
      </c>
      <c r="C361" s="20" t="s">
        <v>67</v>
      </c>
      <c r="D361" s="20" t="s">
        <v>64</v>
      </c>
      <c r="E361" s="199" t="str">
        <f>'МП пр.5'!B596</f>
        <v>7Ю 0 01 00000 </v>
      </c>
      <c r="F361" s="174"/>
      <c r="G361" s="413">
        <f t="shared" si="33"/>
        <v>126</v>
      </c>
      <c r="H361" s="413">
        <f t="shared" si="33"/>
        <v>0</v>
      </c>
      <c r="I361" s="345">
        <f t="shared" si="31"/>
        <v>126</v>
      </c>
      <c r="J361" s="345">
        <f t="shared" si="32"/>
        <v>0</v>
      </c>
    </row>
    <row r="362" spans="1:10" ht="12.75">
      <c r="A362" s="28" t="str">
        <f>'МП пр.5'!A597</f>
        <v>Укрепление материально- технической базы медицинских кабинетов</v>
      </c>
      <c r="B362" s="19" t="s">
        <v>284</v>
      </c>
      <c r="C362" s="20" t="s">
        <v>67</v>
      </c>
      <c r="D362" s="20" t="s">
        <v>64</v>
      </c>
      <c r="E362" s="199" t="str">
        <f>'МП пр.5'!B597</f>
        <v>7Ю 0 01 92520 </v>
      </c>
      <c r="F362" s="174"/>
      <c r="G362" s="413">
        <f t="shared" si="33"/>
        <v>126</v>
      </c>
      <c r="H362" s="413">
        <f t="shared" si="33"/>
        <v>0</v>
      </c>
      <c r="I362" s="345">
        <f t="shared" si="31"/>
        <v>126</v>
      </c>
      <c r="J362" s="345">
        <f t="shared" si="32"/>
        <v>0</v>
      </c>
    </row>
    <row r="363" spans="1:10" ht="26.25">
      <c r="A363" s="16" t="s">
        <v>95</v>
      </c>
      <c r="B363" s="19" t="s">
        <v>284</v>
      </c>
      <c r="C363" s="20" t="s">
        <v>67</v>
      </c>
      <c r="D363" s="20" t="s">
        <v>64</v>
      </c>
      <c r="E363" s="199" t="s">
        <v>311</v>
      </c>
      <c r="F363" s="174" t="s">
        <v>96</v>
      </c>
      <c r="G363" s="413">
        <f t="shared" si="33"/>
        <v>126</v>
      </c>
      <c r="H363" s="413">
        <f t="shared" si="33"/>
        <v>0</v>
      </c>
      <c r="I363" s="345">
        <f t="shared" si="31"/>
        <v>126</v>
      </c>
      <c r="J363" s="345">
        <f t="shared" si="32"/>
        <v>0</v>
      </c>
    </row>
    <row r="364" spans="1:10" ht="12.75">
      <c r="A364" s="16" t="s">
        <v>99</v>
      </c>
      <c r="B364" s="19" t="s">
        <v>284</v>
      </c>
      <c r="C364" s="20" t="s">
        <v>67</v>
      </c>
      <c r="D364" s="20" t="s">
        <v>64</v>
      </c>
      <c r="E364" s="199" t="s">
        <v>311</v>
      </c>
      <c r="F364" s="174" t="s">
        <v>100</v>
      </c>
      <c r="G364" s="413">
        <f>'МП пр.5'!G602</f>
        <v>126</v>
      </c>
      <c r="H364" s="413">
        <f>'МП пр.5'!H602</f>
        <v>0</v>
      </c>
      <c r="I364" s="345">
        <f t="shared" si="31"/>
        <v>126</v>
      </c>
      <c r="J364" s="345">
        <f t="shared" si="32"/>
        <v>0</v>
      </c>
    </row>
    <row r="365" spans="1:10" ht="12.75">
      <c r="A365" s="16" t="s">
        <v>57</v>
      </c>
      <c r="B365" s="19" t="s">
        <v>284</v>
      </c>
      <c r="C365" s="20" t="s">
        <v>67</v>
      </c>
      <c r="D365" s="20" t="s">
        <v>64</v>
      </c>
      <c r="E365" s="174" t="s">
        <v>515</v>
      </c>
      <c r="F365" s="174"/>
      <c r="G365" s="413">
        <f>G366+G369+G372</f>
        <v>13391</v>
      </c>
      <c r="H365" s="413">
        <f>H366+H369+H372</f>
        <v>3724</v>
      </c>
      <c r="I365" s="345">
        <f t="shared" si="31"/>
        <v>9667</v>
      </c>
      <c r="J365" s="345">
        <f t="shared" si="32"/>
        <v>27.809722948248822</v>
      </c>
    </row>
    <row r="366" spans="1:10" ht="12.75">
      <c r="A366" s="29" t="s">
        <v>189</v>
      </c>
      <c r="B366" s="66" t="s">
        <v>284</v>
      </c>
      <c r="C366" s="65" t="s">
        <v>67</v>
      </c>
      <c r="D366" s="65" t="s">
        <v>64</v>
      </c>
      <c r="E366" s="185" t="s">
        <v>516</v>
      </c>
      <c r="F366" s="185"/>
      <c r="G366" s="413">
        <f>G367</f>
        <v>11821</v>
      </c>
      <c r="H366" s="413">
        <f>H367</f>
        <v>2827</v>
      </c>
      <c r="I366" s="345">
        <f t="shared" si="31"/>
        <v>8994</v>
      </c>
      <c r="J366" s="345">
        <f t="shared" si="32"/>
        <v>23.91506640724135</v>
      </c>
    </row>
    <row r="367" spans="1:10" ht="26.25">
      <c r="A367" s="29" t="s">
        <v>95</v>
      </c>
      <c r="B367" s="66" t="s">
        <v>284</v>
      </c>
      <c r="C367" s="65" t="s">
        <v>67</v>
      </c>
      <c r="D367" s="65" t="s">
        <v>64</v>
      </c>
      <c r="E367" s="185" t="s">
        <v>516</v>
      </c>
      <c r="F367" s="185" t="s">
        <v>96</v>
      </c>
      <c r="G367" s="413">
        <f>G368</f>
        <v>11821</v>
      </c>
      <c r="H367" s="413">
        <f>H368</f>
        <v>2827</v>
      </c>
      <c r="I367" s="345">
        <f t="shared" si="31"/>
        <v>8994</v>
      </c>
      <c r="J367" s="345">
        <f t="shared" si="32"/>
        <v>23.91506640724135</v>
      </c>
    </row>
    <row r="368" spans="1:10" ht="12.75">
      <c r="A368" s="29" t="s">
        <v>99</v>
      </c>
      <c r="B368" s="66" t="s">
        <v>284</v>
      </c>
      <c r="C368" s="65" t="s">
        <v>67</v>
      </c>
      <c r="D368" s="65" t="s">
        <v>64</v>
      </c>
      <c r="E368" s="185" t="s">
        <v>516</v>
      </c>
      <c r="F368" s="185" t="s">
        <v>100</v>
      </c>
      <c r="G368" s="413">
        <f>11984.3-163.3</f>
        <v>11821</v>
      </c>
      <c r="H368" s="413">
        <v>2827</v>
      </c>
      <c r="I368" s="345">
        <f t="shared" si="31"/>
        <v>8994</v>
      </c>
      <c r="J368" s="345">
        <f t="shared" si="32"/>
        <v>23.91506640724135</v>
      </c>
    </row>
    <row r="369" spans="1:10" ht="52.5">
      <c r="A369" s="29" t="s">
        <v>210</v>
      </c>
      <c r="B369" s="66" t="s">
        <v>284</v>
      </c>
      <c r="C369" s="65" t="s">
        <v>67</v>
      </c>
      <c r="D369" s="65" t="s">
        <v>64</v>
      </c>
      <c r="E369" s="185" t="s">
        <v>517</v>
      </c>
      <c r="F369" s="185"/>
      <c r="G369" s="413">
        <f>G370</f>
        <v>1000</v>
      </c>
      <c r="H369" s="413">
        <f>H370</f>
        <v>891</v>
      </c>
      <c r="I369" s="345">
        <f t="shared" si="31"/>
        <v>109</v>
      </c>
      <c r="J369" s="345">
        <f t="shared" si="32"/>
        <v>89.1</v>
      </c>
    </row>
    <row r="370" spans="1:10" ht="26.25">
      <c r="A370" s="29" t="s">
        <v>95</v>
      </c>
      <c r="B370" s="66" t="s">
        <v>284</v>
      </c>
      <c r="C370" s="65" t="s">
        <v>67</v>
      </c>
      <c r="D370" s="65" t="s">
        <v>64</v>
      </c>
      <c r="E370" s="185" t="s">
        <v>517</v>
      </c>
      <c r="F370" s="185" t="s">
        <v>96</v>
      </c>
      <c r="G370" s="413">
        <f>G371</f>
        <v>1000</v>
      </c>
      <c r="H370" s="413">
        <f>H371</f>
        <v>891</v>
      </c>
      <c r="I370" s="345">
        <f t="shared" si="31"/>
        <v>109</v>
      </c>
      <c r="J370" s="345">
        <f t="shared" si="32"/>
        <v>89.1</v>
      </c>
    </row>
    <row r="371" spans="1:10" ht="12.75">
      <c r="A371" s="29" t="s">
        <v>99</v>
      </c>
      <c r="B371" s="66" t="s">
        <v>284</v>
      </c>
      <c r="C371" s="65" t="s">
        <v>67</v>
      </c>
      <c r="D371" s="65" t="s">
        <v>64</v>
      </c>
      <c r="E371" s="185" t="s">
        <v>517</v>
      </c>
      <c r="F371" s="185" t="s">
        <v>100</v>
      </c>
      <c r="G371" s="413">
        <v>1000</v>
      </c>
      <c r="H371" s="413">
        <v>891</v>
      </c>
      <c r="I371" s="345">
        <f t="shared" si="31"/>
        <v>109</v>
      </c>
      <c r="J371" s="345">
        <f t="shared" si="32"/>
        <v>89.1</v>
      </c>
    </row>
    <row r="372" spans="1:10" ht="12.75">
      <c r="A372" s="29" t="s">
        <v>179</v>
      </c>
      <c r="B372" s="66" t="s">
        <v>284</v>
      </c>
      <c r="C372" s="65" t="s">
        <v>67</v>
      </c>
      <c r="D372" s="65" t="s">
        <v>64</v>
      </c>
      <c r="E372" s="185" t="s">
        <v>518</v>
      </c>
      <c r="F372" s="185"/>
      <c r="G372" s="413">
        <f>G373</f>
        <v>570</v>
      </c>
      <c r="H372" s="413">
        <f>H373</f>
        <v>6</v>
      </c>
      <c r="I372" s="345">
        <f t="shared" si="31"/>
        <v>564</v>
      </c>
      <c r="J372" s="345">
        <f t="shared" si="32"/>
        <v>1.0526315789473684</v>
      </c>
    </row>
    <row r="373" spans="1:10" ht="26.25">
      <c r="A373" s="29" t="s">
        <v>95</v>
      </c>
      <c r="B373" s="66" t="s">
        <v>284</v>
      </c>
      <c r="C373" s="65" t="s">
        <v>67</v>
      </c>
      <c r="D373" s="65" t="s">
        <v>64</v>
      </c>
      <c r="E373" s="185" t="s">
        <v>518</v>
      </c>
      <c r="F373" s="185" t="s">
        <v>96</v>
      </c>
      <c r="G373" s="413">
        <f>G374</f>
        <v>570</v>
      </c>
      <c r="H373" s="413">
        <f>H374</f>
        <v>6</v>
      </c>
      <c r="I373" s="345">
        <f t="shared" si="31"/>
        <v>564</v>
      </c>
      <c r="J373" s="345">
        <f t="shared" si="32"/>
        <v>1.0526315789473684</v>
      </c>
    </row>
    <row r="374" spans="1:10" ht="12.75">
      <c r="A374" s="29" t="s">
        <v>99</v>
      </c>
      <c r="B374" s="66" t="s">
        <v>284</v>
      </c>
      <c r="C374" s="65" t="s">
        <v>67</v>
      </c>
      <c r="D374" s="65" t="s">
        <v>64</v>
      </c>
      <c r="E374" s="185" t="s">
        <v>518</v>
      </c>
      <c r="F374" s="185" t="s">
        <v>100</v>
      </c>
      <c r="G374" s="413">
        <v>570</v>
      </c>
      <c r="H374" s="413">
        <v>6</v>
      </c>
      <c r="I374" s="345">
        <f t="shared" si="31"/>
        <v>564</v>
      </c>
      <c r="J374" s="345">
        <f t="shared" si="32"/>
        <v>1.0526315789473684</v>
      </c>
    </row>
    <row r="375" spans="1:10" ht="12.75">
      <c r="A375" s="15" t="s">
        <v>10</v>
      </c>
      <c r="B375" s="39" t="s">
        <v>284</v>
      </c>
      <c r="C375" s="33" t="s">
        <v>67</v>
      </c>
      <c r="D375" s="33" t="s">
        <v>65</v>
      </c>
      <c r="E375" s="178"/>
      <c r="F375" s="178"/>
      <c r="G375" s="412">
        <f>G377+G385+G405+G444+G464</f>
        <v>178331.30000000002</v>
      </c>
      <c r="H375" s="412">
        <f>H377+H385+H405+H444+H464</f>
        <v>46809.299999999996</v>
      </c>
      <c r="I375" s="345">
        <f t="shared" si="31"/>
        <v>131522.00000000003</v>
      </c>
      <c r="J375" s="345">
        <f t="shared" si="32"/>
        <v>26.248504889494995</v>
      </c>
    </row>
    <row r="376" spans="1:11" ht="12.75">
      <c r="A376" s="16" t="s">
        <v>487</v>
      </c>
      <c r="B376" s="19" t="s">
        <v>284</v>
      </c>
      <c r="C376" s="20" t="s">
        <v>67</v>
      </c>
      <c r="D376" s="20" t="s">
        <v>65</v>
      </c>
      <c r="E376" s="192" t="s">
        <v>488</v>
      </c>
      <c r="F376" s="174"/>
      <c r="G376" s="413">
        <f>G377+G385+G405+G444</f>
        <v>141096.30000000002</v>
      </c>
      <c r="H376" s="413">
        <f>H377+H385+H405+H444</f>
        <v>34861.7</v>
      </c>
      <c r="I376" s="345">
        <f t="shared" si="31"/>
        <v>106234.60000000002</v>
      </c>
      <c r="J376" s="345">
        <f t="shared" si="32"/>
        <v>24.707735071720517</v>
      </c>
      <c r="K376" s="257"/>
    </row>
    <row r="377" spans="1:10" s="347" customFormat="1" ht="26.25">
      <c r="A377" s="154" t="str">
        <f>'МП пр.5'!A6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377" s="159" t="s">
        <v>284</v>
      </c>
      <c r="C377" s="155" t="s">
        <v>67</v>
      </c>
      <c r="D377" s="159" t="s">
        <v>65</v>
      </c>
      <c r="E377" s="190" t="str">
        <f>'МП пр.5'!B6</f>
        <v>7Б 0 00 00000 </v>
      </c>
      <c r="F377" s="173"/>
      <c r="G377" s="414">
        <f>G378</f>
        <v>1139.9</v>
      </c>
      <c r="H377" s="414">
        <f>H378</f>
        <v>225.4</v>
      </c>
      <c r="I377" s="346">
        <f t="shared" si="31"/>
        <v>914.5000000000001</v>
      </c>
      <c r="J377" s="346">
        <f t="shared" si="32"/>
        <v>19.7736643565225</v>
      </c>
    </row>
    <row r="378" spans="1:10" ht="26.25">
      <c r="A378" s="28" t="str">
        <f>'МП пр.5'!A7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78" s="19" t="s">
        <v>284</v>
      </c>
      <c r="C378" s="20" t="s">
        <v>67</v>
      </c>
      <c r="D378" s="20" t="s">
        <v>65</v>
      </c>
      <c r="E378" s="192" t="str">
        <f>'МП пр.5'!B7</f>
        <v>7Б 0 01 00000 </v>
      </c>
      <c r="F378" s="174"/>
      <c r="G378" s="413">
        <f>G379+G382</f>
        <v>1139.9</v>
      </c>
      <c r="H378" s="413">
        <f>H379+H382</f>
        <v>225.4</v>
      </c>
      <c r="I378" s="345">
        <f t="shared" si="31"/>
        <v>914.5000000000001</v>
      </c>
      <c r="J378" s="345">
        <f t="shared" si="32"/>
        <v>19.7736643565225</v>
      </c>
    </row>
    <row r="379" spans="1:10" ht="12.75">
      <c r="A379" s="28" t="str">
        <f>'МП пр.5'!A8</f>
        <v>Обслуживание систем видеонаблюдения, охранной сигнализации</v>
      </c>
      <c r="B379" s="19" t="s">
        <v>284</v>
      </c>
      <c r="C379" s="20" t="s">
        <v>67</v>
      </c>
      <c r="D379" s="20" t="s">
        <v>65</v>
      </c>
      <c r="E379" s="192" t="str">
        <f>'МП пр.5'!B8</f>
        <v>7Б 0 01 91600 </v>
      </c>
      <c r="F379" s="174"/>
      <c r="G379" s="413">
        <f>G380</f>
        <v>639.9</v>
      </c>
      <c r="H379" s="413">
        <f>H380</f>
        <v>225.4</v>
      </c>
      <c r="I379" s="345">
        <f t="shared" si="31"/>
        <v>414.5</v>
      </c>
      <c r="J379" s="345">
        <f t="shared" si="32"/>
        <v>35.22425378965464</v>
      </c>
    </row>
    <row r="380" spans="1:10" ht="26.25">
      <c r="A380" s="16" t="s">
        <v>95</v>
      </c>
      <c r="B380" s="19" t="s">
        <v>284</v>
      </c>
      <c r="C380" s="20" t="s">
        <v>67</v>
      </c>
      <c r="D380" s="20" t="s">
        <v>65</v>
      </c>
      <c r="E380" s="192" t="s">
        <v>390</v>
      </c>
      <c r="F380" s="174" t="s">
        <v>96</v>
      </c>
      <c r="G380" s="413">
        <f>G381</f>
        <v>639.9</v>
      </c>
      <c r="H380" s="413">
        <f>H381</f>
        <v>225.4</v>
      </c>
      <c r="I380" s="345">
        <f t="shared" si="31"/>
        <v>414.5</v>
      </c>
      <c r="J380" s="345">
        <f t="shared" si="32"/>
        <v>35.22425378965464</v>
      </c>
    </row>
    <row r="381" spans="1:10" ht="12.75">
      <c r="A381" s="16" t="s">
        <v>99</v>
      </c>
      <c r="B381" s="19" t="s">
        <v>284</v>
      </c>
      <c r="C381" s="20" t="s">
        <v>67</v>
      </c>
      <c r="D381" s="20" t="s">
        <v>65</v>
      </c>
      <c r="E381" s="192" t="s">
        <v>390</v>
      </c>
      <c r="F381" s="174" t="s">
        <v>100</v>
      </c>
      <c r="G381" s="413">
        <f>'МП пр.5'!G17</f>
        <v>639.9</v>
      </c>
      <c r="H381" s="413">
        <f>'МП пр.5'!H17</f>
        <v>225.4</v>
      </c>
      <c r="I381" s="345">
        <f t="shared" si="31"/>
        <v>414.5</v>
      </c>
      <c r="J381" s="345">
        <f t="shared" si="32"/>
        <v>35.22425378965464</v>
      </c>
    </row>
    <row r="382" spans="1:10" s="332" customFormat="1" ht="12.75">
      <c r="A382" s="160" t="str">
        <f>'МП пр.5'!A28</f>
        <v>Установка пропускных систем</v>
      </c>
      <c r="B382" s="166" t="s">
        <v>284</v>
      </c>
      <c r="C382" s="152" t="s">
        <v>67</v>
      </c>
      <c r="D382" s="152" t="s">
        <v>65</v>
      </c>
      <c r="E382" s="195" t="str">
        <f>'МП пр.5'!B28</f>
        <v>7Б 0 01 93300</v>
      </c>
      <c r="F382" s="188"/>
      <c r="G382" s="420">
        <f>G383</f>
        <v>500</v>
      </c>
      <c r="H382" s="420">
        <f>H383</f>
        <v>0</v>
      </c>
      <c r="I382" s="345">
        <f t="shared" si="31"/>
        <v>500</v>
      </c>
      <c r="J382" s="345">
        <f t="shared" si="32"/>
        <v>0</v>
      </c>
    </row>
    <row r="383" spans="1:10" ht="26.25">
      <c r="A383" s="16" t="s">
        <v>95</v>
      </c>
      <c r="B383" s="19" t="s">
        <v>284</v>
      </c>
      <c r="C383" s="20" t="s">
        <v>67</v>
      </c>
      <c r="D383" s="20" t="s">
        <v>65</v>
      </c>
      <c r="E383" s="192" t="str">
        <f>'МП пр.5'!B29</f>
        <v>7Б 0 01 93300</v>
      </c>
      <c r="F383" s="174" t="s">
        <v>96</v>
      </c>
      <c r="G383" s="413">
        <f>G384</f>
        <v>500</v>
      </c>
      <c r="H383" s="413">
        <f>H384</f>
        <v>0</v>
      </c>
      <c r="I383" s="345">
        <f t="shared" si="31"/>
        <v>500</v>
      </c>
      <c r="J383" s="345">
        <f t="shared" si="32"/>
        <v>0</v>
      </c>
    </row>
    <row r="384" spans="1:10" ht="12.75">
      <c r="A384" s="16" t="s">
        <v>99</v>
      </c>
      <c r="B384" s="19" t="s">
        <v>284</v>
      </c>
      <c r="C384" s="20" t="s">
        <v>67</v>
      </c>
      <c r="D384" s="20" t="s">
        <v>65</v>
      </c>
      <c r="E384" s="192" t="str">
        <f>'МП пр.5'!B30</f>
        <v>7Б 0 01 93300</v>
      </c>
      <c r="F384" s="174" t="s">
        <v>100</v>
      </c>
      <c r="G384" s="413">
        <f>'МП пр.5'!G33</f>
        <v>500</v>
      </c>
      <c r="H384" s="413">
        <f>'МП пр.5'!H33</f>
        <v>0</v>
      </c>
      <c r="I384" s="345">
        <f t="shared" si="31"/>
        <v>500</v>
      </c>
      <c r="J384" s="345">
        <f t="shared" si="32"/>
        <v>0</v>
      </c>
    </row>
    <row r="385" spans="1:10" s="347" customFormat="1" ht="26.25">
      <c r="A385" s="154" t="str">
        <f>'МП пр.5'!A224</f>
        <v>Муниципальная программа  "Пожарная безопасность в Сусуманском городском округе на 2018- 2020 годы"</v>
      </c>
      <c r="B385" s="159" t="s">
        <v>284</v>
      </c>
      <c r="C385" s="155" t="s">
        <v>67</v>
      </c>
      <c r="D385" s="155" t="s">
        <v>65</v>
      </c>
      <c r="E385" s="190" t="str">
        <f>'МП пр.5'!B224</f>
        <v>7П 0 00 00000 </v>
      </c>
      <c r="F385" s="173"/>
      <c r="G385" s="414">
        <f>G386</f>
        <v>1486</v>
      </c>
      <c r="H385" s="414">
        <f>H386</f>
        <v>273.6</v>
      </c>
      <c r="I385" s="346">
        <f t="shared" si="31"/>
        <v>1212.4</v>
      </c>
      <c r="J385" s="346">
        <f t="shared" si="32"/>
        <v>18.41184387617766</v>
      </c>
    </row>
    <row r="386" spans="1:10" ht="26.25">
      <c r="A386" s="28" t="str">
        <f>'МП пр.5'!A225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86" s="19" t="s">
        <v>284</v>
      </c>
      <c r="C386" s="20" t="s">
        <v>67</v>
      </c>
      <c r="D386" s="20" t="s">
        <v>65</v>
      </c>
      <c r="E386" s="192" t="str">
        <f>'МП пр.5'!B225</f>
        <v>7П 0 01 00000 </v>
      </c>
      <c r="F386" s="174"/>
      <c r="G386" s="413">
        <f>G387+G390+G393+G396+G399+G402</f>
        <v>1486</v>
      </c>
      <c r="H386" s="413">
        <f>H387+H390+H393+H396+H399+H402</f>
        <v>273.6</v>
      </c>
      <c r="I386" s="345">
        <f t="shared" si="31"/>
        <v>1212.4</v>
      </c>
      <c r="J386" s="345">
        <f t="shared" si="32"/>
        <v>18.41184387617766</v>
      </c>
    </row>
    <row r="387" spans="1:10" ht="39">
      <c r="A387" s="28" t="str">
        <f>'МП пр.5'!A226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87" s="19" t="s">
        <v>284</v>
      </c>
      <c r="C387" s="20" t="s">
        <v>67</v>
      </c>
      <c r="D387" s="20" t="s">
        <v>65</v>
      </c>
      <c r="E387" s="192" t="str">
        <f>'МП пр.5'!B226</f>
        <v>7П 0 01 94100 </v>
      </c>
      <c r="F387" s="174"/>
      <c r="G387" s="413">
        <f>G388</f>
        <v>862.5</v>
      </c>
      <c r="H387" s="413">
        <f>H388</f>
        <v>215.8</v>
      </c>
      <c r="I387" s="345">
        <f t="shared" si="31"/>
        <v>646.7</v>
      </c>
      <c r="J387" s="345">
        <f t="shared" si="32"/>
        <v>25.020289855072463</v>
      </c>
    </row>
    <row r="388" spans="1:10" ht="26.25">
      <c r="A388" s="16" t="s">
        <v>95</v>
      </c>
      <c r="B388" s="19" t="s">
        <v>284</v>
      </c>
      <c r="C388" s="20" t="s">
        <v>67</v>
      </c>
      <c r="D388" s="20" t="s">
        <v>65</v>
      </c>
      <c r="E388" s="192" t="s">
        <v>242</v>
      </c>
      <c r="F388" s="174" t="s">
        <v>96</v>
      </c>
      <c r="G388" s="413">
        <f>G389</f>
        <v>862.5</v>
      </c>
      <c r="H388" s="413">
        <f>H389</f>
        <v>215.8</v>
      </c>
      <c r="I388" s="345">
        <f t="shared" si="31"/>
        <v>646.7</v>
      </c>
      <c r="J388" s="345">
        <f t="shared" si="32"/>
        <v>25.020289855072463</v>
      </c>
    </row>
    <row r="389" spans="1:10" ht="12.75">
      <c r="A389" s="16" t="s">
        <v>99</v>
      </c>
      <c r="B389" s="19" t="s">
        <v>284</v>
      </c>
      <c r="C389" s="20" t="s">
        <v>67</v>
      </c>
      <c r="D389" s="20" t="s">
        <v>65</v>
      </c>
      <c r="E389" s="192" t="s">
        <v>242</v>
      </c>
      <c r="F389" s="174" t="s">
        <v>100</v>
      </c>
      <c r="G389" s="413">
        <f>'МП пр.5'!G235</f>
        <v>862.5</v>
      </c>
      <c r="H389" s="413">
        <f>'МП пр.5'!H235</f>
        <v>215.8</v>
      </c>
      <c r="I389" s="345">
        <f t="shared" si="31"/>
        <v>646.7</v>
      </c>
      <c r="J389" s="345">
        <f t="shared" si="32"/>
        <v>25.020289855072463</v>
      </c>
    </row>
    <row r="390" spans="1:10" ht="12.75">
      <c r="A390" s="28" t="str">
        <f>'МП пр.5'!A251</f>
        <v>Обработка сгораемых конструкций огнезащитными составами</v>
      </c>
      <c r="B390" s="19" t="s">
        <v>284</v>
      </c>
      <c r="C390" s="20" t="s">
        <v>67</v>
      </c>
      <c r="D390" s="20" t="s">
        <v>65</v>
      </c>
      <c r="E390" s="192" t="str">
        <f>'МП пр.5'!B251</f>
        <v>7П 0 01 94200 </v>
      </c>
      <c r="F390" s="174"/>
      <c r="G390" s="413">
        <f>G391</f>
        <v>124.2</v>
      </c>
      <c r="H390" s="413">
        <f>H391</f>
        <v>0</v>
      </c>
      <c r="I390" s="345">
        <f t="shared" si="31"/>
        <v>124.2</v>
      </c>
      <c r="J390" s="345">
        <f t="shared" si="32"/>
        <v>0</v>
      </c>
    </row>
    <row r="391" spans="1:10" ht="26.25">
      <c r="A391" s="16" t="s">
        <v>95</v>
      </c>
      <c r="B391" s="19" t="s">
        <v>284</v>
      </c>
      <c r="C391" s="20" t="s">
        <v>67</v>
      </c>
      <c r="D391" s="20" t="s">
        <v>65</v>
      </c>
      <c r="E391" s="192" t="s">
        <v>246</v>
      </c>
      <c r="F391" s="174" t="s">
        <v>96</v>
      </c>
      <c r="G391" s="413">
        <f>G392</f>
        <v>124.2</v>
      </c>
      <c r="H391" s="413">
        <f>H392</f>
        <v>0</v>
      </c>
      <c r="I391" s="345">
        <f t="shared" si="31"/>
        <v>124.2</v>
      </c>
      <c r="J391" s="345">
        <f t="shared" si="32"/>
        <v>0</v>
      </c>
    </row>
    <row r="392" spans="1:10" ht="12.75">
      <c r="A392" s="16" t="s">
        <v>99</v>
      </c>
      <c r="B392" s="19" t="s">
        <v>284</v>
      </c>
      <c r="C392" s="20" t="s">
        <v>67</v>
      </c>
      <c r="D392" s="20" t="s">
        <v>65</v>
      </c>
      <c r="E392" s="192" t="s">
        <v>246</v>
      </c>
      <c r="F392" s="174" t="s">
        <v>100</v>
      </c>
      <c r="G392" s="413">
        <f>'МП пр.5'!G256</f>
        <v>124.2</v>
      </c>
      <c r="H392" s="413">
        <f>'МП пр.5'!H256</f>
        <v>0</v>
      </c>
      <c r="I392" s="345">
        <f aca="true" t="shared" si="34" ref="I392:I454">G392-H392</f>
        <v>124.2</v>
      </c>
      <c r="J392" s="345">
        <f aca="true" t="shared" si="35" ref="J392:J454">H392/G392*100</f>
        <v>0</v>
      </c>
    </row>
    <row r="393" spans="1:10" ht="12.75">
      <c r="A393" s="28" t="str">
        <f>'МП пр.5'!A286</f>
        <v>Проведение замеров сопротивления изоляции электросетей и электрооборудования</v>
      </c>
      <c r="B393" s="19" t="s">
        <v>284</v>
      </c>
      <c r="C393" s="20" t="s">
        <v>67</v>
      </c>
      <c r="D393" s="20" t="s">
        <v>65</v>
      </c>
      <c r="E393" s="192" t="str">
        <f>'МП пр.5'!B286</f>
        <v>7П 0 01 94400 </v>
      </c>
      <c r="F393" s="174"/>
      <c r="G393" s="413">
        <f>G394</f>
        <v>293.5</v>
      </c>
      <c r="H393" s="413">
        <f>H394</f>
        <v>0</v>
      </c>
      <c r="I393" s="345">
        <f t="shared" si="34"/>
        <v>293.5</v>
      </c>
      <c r="J393" s="345">
        <f t="shared" si="35"/>
        <v>0</v>
      </c>
    </row>
    <row r="394" spans="1:10" ht="26.25">
      <c r="A394" s="16" t="s">
        <v>95</v>
      </c>
      <c r="B394" s="19" t="s">
        <v>284</v>
      </c>
      <c r="C394" s="20" t="s">
        <v>67</v>
      </c>
      <c r="D394" s="20" t="s">
        <v>65</v>
      </c>
      <c r="E394" s="192" t="s">
        <v>243</v>
      </c>
      <c r="F394" s="174" t="s">
        <v>96</v>
      </c>
      <c r="G394" s="413">
        <f>G395</f>
        <v>293.5</v>
      </c>
      <c r="H394" s="413">
        <f>H395</f>
        <v>0</v>
      </c>
      <c r="I394" s="345">
        <f t="shared" si="34"/>
        <v>293.5</v>
      </c>
      <c r="J394" s="345">
        <f t="shared" si="35"/>
        <v>0</v>
      </c>
    </row>
    <row r="395" spans="1:10" ht="12.75">
      <c r="A395" s="16" t="s">
        <v>99</v>
      </c>
      <c r="B395" s="19" t="s">
        <v>284</v>
      </c>
      <c r="C395" s="20" t="s">
        <v>67</v>
      </c>
      <c r="D395" s="20" t="s">
        <v>65</v>
      </c>
      <c r="E395" s="192" t="s">
        <v>243</v>
      </c>
      <c r="F395" s="174" t="s">
        <v>100</v>
      </c>
      <c r="G395" s="413">
        <f>'МП пр.5'!G295</f>
        <v>293.5</v>
      </c>
      <c r="H395" s="413">
        <f>'МП пр.5'!H295</f>
        <v>0</v>
      </c>
      <c r="I395" s="345">
        <f t="shared" si="34"/>
        <v>293.5</v>
      </c>
      <c r="J395" s="345">
        <f t="shared" si="35"/>
        <v>0</v>
      </c>
    </row>
    <row r="396" spans="1:10" ht="26.25">
      <c r="A396" s="28" t="str">
        <f>'МП пр.5'!A305</f>
        <v>Проведение проверок исправности и ремонт систем противопожарного водоснабжения, приобретение и обслуживание гидрантов</v>
      </c>
      <c r="B396" s="19" t="s">
        <v>284</v>
      </c>
      <c r="C396" s="20" t="s">
        <v>67</v>
      </c>
      <c r="D396" s="20" t="s">
        <v>65</v>
      </c>
      <c r="E396" s="192" t="str">
        <f>'МП пр.5'!B305</f>
        <v>7П 0 01 94500 </v>
      </c>
      <c r="F396" s="174"/>
      <c r="G396" s="413">
        <f>G397</f>
        <v>57.8</v>
      </c>
      <c r="H396" s="413">
        <f>H397</f>
        <v>57.8</v>
      </c>
      <c r="I396" s="345">
        <f t="shared" si="34"/>
        <v>0</v>
      </c>
      <c r="J396" s="345">
        <f t="shared" si="35"/>
        <v>100</v>
      </c>
    </row>
    <row r="397" spans="1:10" ht="26.25">
      <c r="A397" s="16" t="s">
        <v>95</v>
      </c>
      <c r="B397" s="19" t="s">
        <v>284</v>
      </c>
      <c r="C397" s="20" t="s">
        <v>67</v>
      </c>
      <c r="D397" s="20" t="s">
        <v>65</v>
      </c>
      <c r="E397" s="192" t="s">
        <v>244</v>
      </c>
      <c r="F397" s="174" t="s">
        <v>96</v>
      </c>
      <c r="G397" s="413">
        <f>G398</f>
        <v>57.8</v>
      </c>
      <c r="H397" s="413">
        <f>H398</f>
        <v>57.8</v>
      </c>
      <c r="I397" s="345">
        <f t="shared" si="34"/>
        <v>0</v>
      </c>
      <c r="J397" s="345">
        <f t="shared" si="35"/>
        <v>100</v>
      </c>
    </row>
    <row r="398" spans="1:10" ht="12.75">
      <c r="A398" s="16" t="s">
        <v>99</v>
      </c>
      <c r="B398" s="19" t="s">
        <v>284</v>
      </c>
      <c r="C398" s="20" t="s">
        <v>67</v>
      </c>
      <c r="D398" s="20" t="s">
        <v>65</v>
      </c>
      <c r="E398" s="192" t="s">
        <v>244</v>
      </c>
      <c r="F398" s="174" t="s">
        <v>100</v>
      </c>
      <c r="G398" s="413">
        <f>'МП пр.5'!G314</f>
        <v>57.8</v>
      </c>
      <c r="H398" s="413">
        <f>'МП пр.5'!H314</f>
        <v>57.8</v>
      </c>
      <c r="I398" s="345">
        <f t="shared" si="34"/>
        <v>0</v>
      </c>
      <c r="J398" s="345">
        <f t="shared" si="35"/>
        <v>100</v>
      </c>
    </row>
    <row r="399" spans="1:10" ht="12.75">
      <c r="A399" s="16" t="s">
        <v>312</v>
      </c>
      <c r="B399" s="19" t="s">
        <v>284</v>
      </c>
      <c r="C399" s="20" t="s">
        <v>67</v>
      </c>
      <c r="D399" s="20" t="s">
        <v>65</v>
      </c>
      <c r="E399" s="192" t="s">
        <v>313</v>
      </c>
      <c r="F399" s="174"/>
      <c r="G399" s="413">
        <f>G400</f>
        <v>25</v>
      </c>
      <c r="H399" s="413">
        <f>H400</f>
        <v>0</v>
      </c>
      <c r="I399" s="345">
        <f t="shared" si="34"/>
        <v>25</v>
      </c>
      <c r="J399" s="345">
        <f t="shared" si="35"/>
        <v>0</v>
      </c>
    </row>
    <row r="400" spans="1:10" ht="26.25">
      <c r="A400" s="16" t="s">
        <v>95</v>
      </c>
      <c r="B400" s="19" t="s">
        <v>284</v>
      </c>
      <c r="C400" s="20" t="s">
        <v>67</v>
      </c>
      <c r="D400" s="20" t="s">
        <v>65</v>
      </c>
      <c r="E400" s="192" t="s">
        <v>313</v>
      </c>
      <c r="F400" s="174" t="s">
        <v>96</v>
      </c>
      <c r="G400" s="413">
        <f>G401</f>
        <v>25</v>
      </c>
      <c r="H400" s="413">
        <f>H401</f>
        <v>0</v>
      </c>
      <c r="I400" s="345">
        <f t="shared" si="34"/>
        <v>25</v>
      </c>
      <c r="J400" s="345">
        <f t="shared" si="35"/>
        <v>0</v>
      </c>
    </row>
    <row r="401" spans="1:10" ht="12.75">
      <c r="A401" s="16" t="s">
        <v>99</v>
      </c>
      <c r="B401" s="19" t="s">
        <v>284</v>
      </c>
      <c r="C401" s="20" t="s">
        <v>67</v>
      </c>
      <c r="D401" s="20" t="s">
        <v>65</v>
      </c>
      <c r="E401" s="192" t="s">
        <v>313</v>
      </c>
      <c r="F401" s="174" t="s">
        <v>100</v>
      </c>
      <c r="G401" s="413">
        <f>'МП пр.5'!G338</f>
        <v>25</v>
      </c>
      <c r="H401" s="413">
        <f>'МП пр.5'!H338</f>
        <v>0</v>
      </c>
      <c r="I401" s="345">
        <f t="shared" si="34"/>
        <v>25</v>
      </c>
      <c r="J401" s="345">
        <f t="shared" si="35"/>
        <v>0</v>
      </c>
    </row>
    <row r="402" spans="1:10" ht="12.75">
      <c r="A402" s="28" t="str">
        <f>'МП пр.5'!A343</f>
        <v>Установка противопожарных дверей на запасных выходах</v>
      </c>
      <c r="B402" s="19" t="s">
        <v>284</v>
      </c>
      <c r="C402" s="20" t="s">
        <v>67</v>
      </c>
      <c r="D402" s="20" t="s">
        <v>65</v>
      </c>
      <c r="E402" s="192" t="str">
        <f>'МП пр.5'!B343</f>
        <v>7П 0 01 94600</v>
      </c>
      <c r="F402" s="174"/>
      <c r="G402" s="413">
        <f>G403</f>
        <v>123</v>
      </c>
      <c r="H402" s="413">
        <f>H403</f>
        <v>0</v>
      </c>
      <c r="I402" s="345">
        <f t="shared" si="34"/>
        <v>123</v>
      </c>
      <c r="J402" s="345">
        <f t="shared" si="35"/>
        <v>0</v>
      </c>
    </row>
    <row r="403" spans="1:10" ht="26.25">
      <c r="A403" s="160" t="s">
        <v>95</v>
      </c>
      <c r="B403" s="166" t="s">
        <v>284</v>
      </c>
      <c r="C403" s="152" t="s">
        <v>67</v>
      </c>
      <c r="D403" s="152" t="s">
        <v>65</v>
      </c>
      <c r="E403" s="195" t="s">
        <v>410</v>
      </c>
      <c r="F403" s="188" t="s">
        <v>96</v>
      </c>
      <c r="G403" s="420">
        <f>G404</f>
        <v>123</v>
      </c>
      <c r="H403" s="420">
        <f>H404</f>
        <v>0</v>
      </c>
      <c r="I403" s="345">
        <f t="shared" si="34"/>
        <v>123</v>
      </c>
      <c r="J403" s="345">
        <f t="shared" si="35"/>
        <v>0</v>
      </c>
    </row>
    <row r="404" spans="1:10" ht="12.75">
      <c r="A404" s="160" t="s">
        <v>99</v>
      </c>
      <c r="B404" s="166" t="s">
        <v>284</v>
      </c>
      <c r="C404" s="152" t="s">
        <v>67</v>
      </c>
      <c r="D404" s="152" t="s">
        <v>65</v>
      </c>
      <c r="E404" s="195" t="s">
        <v>410</v>
      </c>
      <c r="F404" s="188" t="s">
        <v>100</v>
      </c>
      <c r="G404" s="420">
        <f>'МП пр.5'!G348</f>
        <v>123</v>
      </c>
      <c r="H404" s="420">
        <f>'МП пр.5'!H348</f>
        <v>0</v>
      </c>
      <c r="I404" s="345">
        <f t="shared" si="34"/>
        <v>123</v>
      </c>
      <c r="J404" s="345">
        <f t="shared" si="35"/>
        <v>0</v>
      </c>
    </row>
    <row r="405" spans="1:10" s="347" customFormat="1" ht="26.25">
      <c r="A405" s="154" t="str">
        <f>'МП пр.5'!A355</f>
        <v>Муниципальная  программа  "Развитие образования в Сусуманском городском округе  на 2018- 2020 годы"</v>
      </c>
      <c r="B405" s="159" t="s">
        <v>284</v>
      </c>
      <c r="C405" s="155" t="s">
        <v>67</v>
      </c>
      <c r="D405" s="155" t="s">
        <v>65</v>
      </c>
      <c r="E405" s="173" t="str">
        <f>'МП пр.5'!B355</f>
        <v>7Р 0 00 00000 </v>
      </c>
      <c r="F405" s="189"/>
      <c r="G405" s="414">
        <f>G406+G434</f>
        <v>133923.80000000002</v>
      </c>
      <c r="H405" s="414">
        <f>H406+H434</f>
        <v>34362.7</v>
      </c>
      <c r="I405" s="346">
        <f t="shared" si="34"/>
        <v>99561.10000000002</v>
      </c>
      <c r="J405" s="346">
        <f t="shared" si="35"/>
        <v>25.658396789816294</v>
      </c>
    </row>
    <row r="406" spans="1:10" ht="12.75">
      <c r="A406" s="16" t="str">
        <f>'МП пр.5'!A371</f>
        <v>Основное мероприятие "Управление развитием отрасли образования"</v>
      </c>
      <c r="B406" s="19" t="s">
        <v>284</v>
      </c>
      <c r="C406" s="20" t="s">
        <v>67</v>
      </c>
      <c r="D406" s="20" t="s">
        <v>65</v>
      </c>
      <c r="E406" s="174" t="str">
        <f>'МП пр.5'!B371</f>
        <v>7Р 0 02 00000</v>
      </c>
      <c r="F406" s="178"/>
      <c r="G406" s="413">
        <f>G413+G416+G419+G422+G425+G407+G428+G431+G410</f>
        <v>132470.6</v>
      </c>
      <c r="H406" s="413">
        <f>H413+H416+H419+H422+H425+H407+H428+H431+H410</f>
        <v>34362.7</v>
      </c>
      <c r="I406" s="345">
        <f t="shared" si="34"/>
        <v>98107.90000000001</v>
      </c>
      <c r="J406" s="345">
        <f t="shared" si="35"/>
        <v>25.93986892185888</v>
      </c>
    </row>
    <row r="407" spans="1:10" ht="66">
      <c r="A407" s="229" t="s">
        <v>625</v>
      </c>
      <c r="B407" s="230" t="s">
        <v>284</v>
      </c>
      <c r="C407" s="231" t="s">
        <v>67</v>
      </c>
      <c r="D407" s="231" t="s">
        <v>65</v>
      </c>
      <c r="E407" s="232" t="s">
        <v>626</v>
      </c>
      <c r="F407" s="231"/>
      <c r="G407" s="333">
        <f>G408</f>
        <v>81.3</v>
      </c>
      <c r="H407" s="333">
        <f>H408</f>
        <v>0</v>
      </c>
      <c r="I407" s="345">
        <f t="shared" si="34"/>
        <v>81.3</v>
      </c>
      <c r="J407" s="345">
        <f t="shared" si="35"/>
        <v>0</v>
      </c>
    </row>
    <row r="408" spans="1:10" ht="26.25">
      <c r="A408" s="233" t="s">
        <v>95</v>
      </c>
      <c r="B408" s="230" t="s">
        <v>284</v>
      </c>
      <c r="C408" s="231" t="s">
        <v>67</v>
      </c>
      <c r="D408" s="231" t="s">
        <v>65</v>
      </c>
      <c r="E408" s="232" t="s">
        <v>626</v>
      </c>
      <c r="F408" s="231" t="s">
        <v>96</v>
      </c>
      <c r="G408" s="333">
        <f>G409</f>
        <v>81.3</v>
      </c>
      <c r="H408" s="333">
        <f>H409</f>
        <v>0</v>
      </c>
      <c r="I408" s="345">
        <f t="shared" si="34"/>
        <v>81.3</v>
      </c>
      <c r="J408" s="345">
        <f t="shared" si="35"/>
        <v>0</v>
      </c>
    </row>
    <row r="409" spans="1:10" ht="12.75">
      <c r="A409" s="233" t="s">
        <v>99</v>
      </c>
      <c r="B409" s="230" t="s">
        <v>284</v>
      </c>
      <c r="C409" s="231" t="s">
        <v>67</v>
      </c>
      <c r="D409" s="231" t="s">
        <v>65</v>
      </c>
      <c r="E409" s="232" t="s">
        <v>626</v>
      </c>
      <c r="F409" s="231" t="s">
        <v>100</v>
      </c>
      <c r="G409" s="333">
        <f>'МП пр.5'!G381</f>
        <v>81.3</v>
      </c>
      <c r="H409" s="333">
        <f>'МП пр.5'!H381</f>
        <v>0</v>
      </c>
      <c r="I409" s="345">
        <f t="shared" si="34"/>
        <v>81.3</v>
      </c>
      <c r="J409" s="345">
        <f t="shared" si="35"/>
        <v>0</v>
      </c>
    </row>
    <row r="410" spans="1:10" ht="39">
      <c r="A410" s="313" t="s">
        <v>651</v>
      </c>
      <c r="B410" s="314" t="s">
        <v>284</v>
      </c>
      <c r="C410" s="315" t="s">
        <v>67</v>
      </c>
      <c r="D410" s="315" t="s">
        <v>65</v>
      </c>
      <c r="E410" s="316" t="s">
        <v>652</v>
      </c>
      <c r="F410" s="315"/>
      <c r="G410" s="420">
        <f>G411</f>
        <v>10</v>
      </c>
      <c r="H410" s="420">
        <f>H411</f>
        <v>0</v>
      </c>
      <c r="I410" s="345">
        <f t="shared" si="34"/>
        <v>10</v>
      </c>
      <c r="J410" s="345">
        <f t="shared" si="35"/>
        <v>0</v>
      </c>
    </row>
    <row r="411" spans="1:10" ht="26.25">
      <c r="A411" s="160" t="s">
        <v>95</v>
      </c>
      <c r="B411" s="314" t="s">
        <v>284</v>
      </c>
      <c r="C411" s="315" t="s">
        <v>67</v>
      </c>
      <c r="D411" s="315" t="s">
        <v>65</v>
      </c>
      <c r="E411" s="316" t="s">
        <v>652</v>
      </c>
      <c r="F411" s="315" t="s">
        <v>96</v>
      </c>
      <c r="G411" s="420">
        <f>G412</f>
        <v>10</v>
      </c>
      <c r="H411" s="420">
        <f>H412</f>
        <v>0</v>
      </c>
      <c r="I411" s="345">
        <f t="shared" si="34"/>
        <v>10</v>
      </c>
      <c r="J411" s="345">
        <f t="shared" si="35"/>
        <v>0</v>
      </c>
    </row>
    <row r="412" spans="1:10" ht="12.75">
      <c r="A412" s="317" t="s">
        <v>99</v>
      </c>
      <c r="B412" s="314" t="s">
        <v>284</v>
      </c>
      <c r="C412" s="315" t="s">
        <v>67</v>
      </c>
      <c r="D412" s="315" t="s">
        <v>65</v>
      </c>
      <c r="E412" s="316" t="s">
        <v>652</v>
      </c>
      <c r="F412" s="315" t="s">
        <v>100</v>
      </c>
      <c r="G412" s="420">
        <f>'МП пр.5'!G391</f>
        <v>10</v>
      </c>
      <c r="H412" s="420">
        <f>'МП пр.5'!H391</f>
        <v>0</v>
      </c>
      <c r="I412" s="345">
        <f t="shared" si="34"/>
        <v>10</v>
      </c>
      <c r="J412" s="345">
        <f t="shared" si="35"/>
        <v>0</v>
      </c>
    </row>
    <row r="413" spans="1:10" ht="26.25">
      <c r="A413" s="149" t="str">
        <f>'МП пр.5'!A392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13" s="165" t="s">
        <v>284</v>
      </c>
      <c r="C413" s="150" t="s">
        <v>67</v>
      </c>
      <c r="D413" s="150" t="s">
        <v>65</v>
      </c>
      <c r="E413" s="179" t="str">
        <f>'МП пр.5'!B392</f>
        <v>7Р 0 02 74050</v>
      </c>
      <c r="F413" s="179"/>
      <c r="G413" s="333">
        <f>G414</f>
        <v>115723.5</v>
      </c>
      <c r="H413" s="333">
        <f>H414</f>
        <v>31987</v>
      </c>
      <c r="I413" s="345">
        <f t="shared" si="34"/>
        <v>83736.5</v>
      </c>
      <c r="J413" s="345">
        <f t="shared" si="35"/>
        <v>27.640885386287138</v>
      </c>
    </row>
    <row r="414" spans="1:10" ht="26.25">
      <c r="A414" s="149" t="s">
        <v>95</v>
      </c>
      <c r="B414" s="165" t="s">
        <v>284</v>
      </c>
      <c r="C414" s="150" t="s">
        <v>67</v>
      </c>
      <c r="D414" s="150" t="s">
        <v>65</v>
      </c>
      <c r="E414" s="179" t="s">
        <v>363</v>
      </c>
      <c r="F414" s="179" t="s">
        <v>96</v>
      </c>
      <c r="G414" s="333">
        <f>G415</f>
        <v>115723.5</v>
      </c>
      <c r="H414" s="333">
        <f>H415</f>
        <v>31987</v>
      </c>
      <c r="I414" s="345">
        <f t="shared" si="34"/>
        <v>83736.5</v>
      </c>
      <c r="J414" s="345">
        <f t="shared" si="35"/>
        <v>27.640885386287138</v>
      </c>
    </row>
    <row r="415" spans="1:10" ht="12.75">
      <c r="A415" s="149" t="s">
        <v>99</v>
      </c>
      <c r="B415" s="165" t="s">
        <v>284</v>
      </c>
      <c r="C415" s="150" t="s">
        <v>67</v>
      </c>
      <c r="D415" s="150" t="s">
        <v>65</v>
      </c>
      <c r="E415" s="179" t="s">
        <v>363</v>
      </c>
      <c r="F415" s="179" t="s">
        <v>100</v>
      </c>
      <c r="G415" s="333">
        <f>'МП пр.5'!G397</f>
        <v>115723.5</v>
      </c>
      <c r="H415" s="333">
        <f>'МП пр.5'!H397</f>
        <v>31987</v>
      </c>
      <c r="I415" s="345">
        <f t="shared" si="34"/>
        <v>83736.5</v>
      </c>
      <c r="J415" s="345">
        <f t="shared" si="35"/>
        <v>27.640885386287138</v>
      </c>
    </row>
    <row r="416" spans="1:10" ht="39">
      <c r="A416" s="149" t="str">
        <f>'МП пр.5'!A398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16" s="165" t="s">
        <v>284</v>
      </c>
      <c r="C416" s="150" t="s">
        <v>67</v>
      </c>
      <c r="D416" s="150" t="s">
        <v>65</v>
      </c>
      <c r="E416" s="179" t="str">
        <f>'МП пр.5'!B398</f>
        <v>7Р 0 02 74060</v>
      </c>
      <c r="F416" s="179"/>
      <c r="G416" s="333">
        <f>G417</f>
        <v>1186.1</v>
      </c>
      <c r="H416" s="333">
        <f>H417</f>
        <v>260.3</v>
      </c>
      <c r="I416" s="345">
        <f t="shared" si="34"/>
        <v>925.8</v>
      </c>
      <c r="J416" s="345">
        <f t="shared" si="35"/>
        <v>21.945873029255548</v>
      </c>
    </row>
    <row r="417" spans="1:10" ht="26.25">
      <c r="A417" s="149" t="s">
        <v>95</v>
      </c>
      <c r="B417" s="165" t="s">
        <v>284</v>
      </c>
      <c r="C417" s="150" t="s">
        <v>67</v>
      </c>
      <c r="D417" s="150" t="s">
        <v>65</v>
      </c>
      <c r="E417" s="179" t="s">
        <v>359</v>
      </c>
      <c r="F417" s="179" t="s">
        <v>96</v>
      </c>
      <c r="G417" s="333">
        <f>G418</f>
        <v>1186.1</v>
      </c>
      <c r="H417" s="333">
        <f>H418</f>
        <v>260.3</v>
      </c>
      <c r="I417" s="345">
        <f t="shared" si="34"/>
        <v>925.8</v>
      </c>
      <c r="J417" s="345">
        <f t="shared" si="35"/>
        <v>21.945873029255548</v>
      </c>
    </row>
    <row r="418" spans="1:10" ht="12.75">
      <c r="A418" s="149" t="s">
        <v>99</v>
      </c>
      <c r="B418" s="165" t="s">
        <v>284</v>
      </c>
      <c r="C418" s="150" t="s">
        <v>67</v>
      </c>
      <c r="D418" s="150" t="s">
        <v>65</v>
      </c>
      <c r="E418" s="179" t="s">
        <v>359</v>
      </c>
      <c r="F418" s="179" t="s">
        <v>100</v>
      </c>
      <c r="G418" s="333">
        <f>'МП пр.5'!G407</f>
        <v>1186.1</v>
      </c>
      <c r="H418" s="333">
        <f>'МП пр.5'!H407</f>
        <v>260.3</v>
      </c>
      <c r="I418" s="345">
        <f t="shared" si="34"/>
        <v>925.8</v>
      </c>
      <c r="J418" s="345">
        <f t="shared" si="35"/>
        <v>21.945873029255548</v>
      </c>
    </row>
    <row r="419" spans="1:10" ht="39">
      <c r="A419" s="149" t="str">
        <f>'МП пр.5'!A413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19" s="165" t="s">
        <v>284</v>
      </c>
      <c r="C419" s="150" t="s">
        <v>67</v>
      </c>
      <c r="D419" s="150" t="s">
        <v>65</v>
      </c>
      <c r="E419" s="179" t="str">
        <f>'МП пр.5'!B413</f>
        <v>7Р 0 02 74070</v>
      </c>
      <c r="F419" s="179"/>
      <c r="G419" s="333">
        <f>G420</f>
        <v>3329.5</v>
      </c>
      <c r="H419" s="333">
        <f>H420</f>
        <v>575.3</v>
      </c>
      <c r="I419" s="345">
        <f t="shared" si="34"/>
        <v>2754.2</v>
      </c>
      <c r="J419" s="345">
        <f t="shared" si="35"/>
        <v>17.278870701306502</v>
      </c>
    </row>
    <row r="420" spans="1:10" ht="26.25">
      <c r="A420" s="149" t="s">
        <v>95</v>
      </c>
      <c r="B420" s="165" t="s">
        <v>284</v>
      </c>
      <c r="C420" s="150" t="s">
        <v>67</v>
      </c>
      <c r="D420" s="150" t="s">
        <v>65</v>
      </c>
      <c r="E420" s="179" t="s">
        <v>360</v>
      </c>
      <c r="F420" s="179" t="s">
        <v>96</v>
      </c>
      <c r="G420" s="333">
        <f>G421</f>
        <v>3329.5</v>
      </c>
      <c r="H420" s="333">
        <f>H421</f>
        <v>575.3</v>
      </c>
      <c r="I420" s="345">
        <f t="shared" si="34"/>
        <v>2754.2</v>
      </c>
      <c r="J420" s="345">
        <f t="shared" si="35"/>
        <v>17.278870701306502</v>
      </c>
    </row>
    <row r="421" spans="1:10" ht="12.75">
      <c r="A421" s="149" t="s">
        <v>99</v>
      </c>
      <c r="B421" s="165" t="s">
        <v>284</v>
      </c>
      <c r="C421" s="150" t="s">
        <v>67</v>
      </c>
      <c r="D421" s="150" t="s">
        <v>65</v>
      </c>
      <c r="E421" s="179" t="s">
        <v>360</v>
      </c>
      <c r="F421" s="179" t="s">
        <v>100</v>
      </c>
      <c r="G421" s="333">
        <f>'МП пр.5'!G422</f>
        <v>3329.5</v>
      </c>
      <c r="H421" s="333">
        <f>'МП пр.5'!H422</f>
        <v>575.3</v>
      </c>
      <c r="I421" s="345">
        <f t="shared" si="34"/>
        <v>2754.2</v>
      </c>
      <c r="J421" s="345">
        <f t="shared" si="35"/>
        <v>17.278870701306502</v>
      </c>
    </row>
    <row r="422" spans="1:10" ht="12.75">
      <c r="A422" s="149" t="str">
        <f>'МП пр.5'!A434</f>
        <v>Обеспечение ежемесячного денежного вознаграждения за классное руководство</v>
      </c>
      <c r="B422" s="165" t="s">
        <v>284</v>
      </c>
      <c r="C422" s="150" t="s">
        <v>67</v>
      </c>
      <c r="D422" s="150" t="s">
        <v>65</v>
      </c>
      <c r="E422" s="179" t="str">
        <f>'МП пр.5'!B434</f>
        <v>7Р 0 02 74130</v>
      </c>
      <c r="F422" s="179"/>
      <c r="G422" s="333">
        <f>G423</f>
        <v>1210.9</v>
      </c>
      <c r="H422" s="333">
        <f>H423</f>
        <v>232.2</v>
      </c>
      <c r="I422" s="345">
        <f t="shared" si="34"/>
        <v>978.7</v>
      </c>
      <c r="J422" s="345">
        <f t="shared" si="35"/>
        <v>19.17581963828557</v>
      </c>
    </row>
    <row r="423" spans="1:10" ht="26.25">
      <c r="A423" s="149" t="s">
        <v>95</v>
      </c>
      <c r="B423" s="165" t="s">
        <v>284</v>
      </c>
      <c r="C423" s="150" t="s">
        <v>67</v>
      </c>
      <c r="D423" s="150" t="s">
        <v>65</v>
      </c>
      <c r="E423" s="179" t="s">
        <v>364</v>
      </c>
      <c r="F423" s="179" t="s">
        <v>96</v>
      </c>
      <c r="G423" s="333">
        <f>G424</f>
        <v>1210.9</v>
      </c>
      <c r="H423" s="333">
        <f>H424</f>
        <v>232.2</v>
      </c>
      <c r="I423" s="345">
        <f t="shared" si="34"/>
        <v>978.7</v>
      </c>
      <c r="J423" s="345">
        <f t="shared" si="35"/>
        <v>19.17581963828557</v>
      </c>
    </row>
    <row r="424" spans="1:10" ht="12.75">
      <c r="A424" s="149" t="s">
        <v>99</v>
      </c>
      <c r="B424" s="165" t="s">
        <v>284</v>
      </c>
      <c r="C424" s="150" t="s">
        <v>67</v>
      </c>
      <c r="D424" s="150" t="s">
        <v>65</v>
      </c>
      <c r="E424" s="179" t="s">
        <v>364</v>
      </c>
      <c r="F424" s="179" t="s">
        <v>100</v>
      </c>
      <c r="G424" s="333">
        <f>'МП пр.5'!G439</f>
        <v>1210.9</v>
      </c>
      <c r="H424" s="333">
        <f>'МП пр.5'!H439</f>
        <v>232.2</v>
      </c>
      <c r="I424" s="345">
        <f t="shared" si="34"/>
        <v>978.7</v>
      </c>
      <c r="J424" s="345">
        <f t="shared" si="35"/>
        <v>19.17581963828557</v>
      </c>
    </row>
    <row r="425" spans="1:10" ht="39">
      <c r="A425" s="149" t="str">
        <f>'МП пр.5'!A440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25" s="165" t="s">
        <v>284</v>
      </c>
      <c r="C425" s="150" t="s">
        <v>67</v>
      </c>
      <c r="D425" s="150" t="s">
        <v>65</v>
      </c>
      <c r="E425" s="179" t="str">
        <f>'МП пр.5'!B440</f>
        <v>7Р 0 02 75010</v>
      </c>
      <c r="F425" s="179"/>
      <c r="G425" s="333">
        <f>G426</f>
        <v>8914.3</v>
      </c>
      <c r="H425" s="333">
        <f>H426</f>
        <v>1307.9</v>
      </c>
      <c r="I425" s="345">
        <f t="shared" si="34"/>
        <v>7606.4</v>
      </c>
      <c r="J425" s="345">
        <f t="shared" si="35"/>
        <v>14.671931615494207</v>
      </c>
    </row>
    <row r="426" spans="1:10" ht="26.25">
      <c r="A426" s="149" t="s">
        <v>95</v>
      </c>
      <c r="B426" s="165" t="s">
        <v>284</v>
      </c>
      <c r="C426" s="150" t="s">
        <v>67</v>
      </c>
      <c r="D426" s="150" t="s">
        <v>65</v>
      </c>
      <c r="E426" s="179" t="s">
        <v>362</v>
      </c>
      <c r="F426" s="179" t="s">
        <v>96</v>
      </c>
      <c r="G426" s="333">
        <f>G427</f>
        <v>8914.3</v>
      </c>
      <c r="H426" s="333">
        <f>H427</f>
        <v>1307.9</v>
      </c>
      <c r="I426" s="345">
        <f t="shared" si="34"/>
        <v>7606.4</v>
      </c>
      <c r="J426" s="345">
        <f t="shared" si="35"/>
        <v>14.671931615494207</v>
      </c>
    </row>
    <row r="427" spans="1:10" ht="12.75">
      <c r="A427" s="149" t="s">
        <v>99</v>
      </c>
      <c r="B427" s="165" t="s">
        <v>284</v>
      </c>
      <c r="C427" s="150" t="s">
        <v>67</v>
      </c>
      <c r="D427" s="150" t="s">
        <v>65</v>
      </c>
      <c r="E427" s="179" t="s">
        <v>362</v>
      </c>
      <c r="F427" s="179" t="s">
        <v>100</v>
      </c>
      <c r="G427" s="333">
        <f>'МП пр.5'!G449</f>
        <v>8914.3</v>
      </c>
      <c r="H427" s="333">
        <f>'МП пр.5'!H449</f>
        <v>1307.9</v>
      </c>
      <c r="I427" s="345">
        <f t="shared" si="34"/>
        <v>7606.4</v>
      </c>
      <c r="J427" s="345">
        <f t="shared" si="35"/>
        <v>14.671931615494207</v>
      </c>
    </row>
    <row r="428" spans="1:10" ht="12.75">
      <c r="A428" s="234" t="s">
        <v>628</v>
      </c>
      <c r="B428" s="230" t="s">
        <v>284</v>
      </c>
      <c r="C428" s="231" t="s">
        <v>67</v>
      </c>
      <c r="D428" s="231" t="s">
        <v>65</v>
      </c>
      <c r="E428" s="231" t="s">
        <v>643</v>
      </c>
      <c r="F428" s="231"/>
      <c r="G428" s="333">
        <f>G429</f>
        <v>1636.4</v>
      </c>
      <c r="H428" s="333">
        <f>H429</f>
        <v>0</v>
      </c>
      <c r="I428" s="345">
        <f t="shared" si="34"/>
        <v>1636.4</v>
      </c>
      <c r="J428" s="345">
        <f t="shared" si="35"/>
        <v>0</v>
      </c>
    </row>
    <row r="429" spans="1:10" ht="26.25">
      <c r="A429" s="234" t="s">
        <v>95</v>
      </c>
      <c r="B429" s="230" t="s">
        <v>284</v>
      </c>
      <c r="C429" s="231" t="s">
        <v>67</v>
      </c>
      <c r="D429" s="231" t="s">
        <v>65</v>
      </c>
      <c r="E429" s="231" t="s">
        <v>643</v>
      </c>
      <c r="F429" s="231" t="s">
        <v>96</v>
      </c>
      <c r="G429" s="333">
        <f>G430</f>
        <v>1636.4</v>
      </c>
      <c r="H429" s="333">
        <f>H430</f>
        <v>0</v>
      </c>
      <c r="I429" s="345">
        <f t="shared" si="34"/>
        <v>1636.4</v>
      </c>
      <c r="J429" s="345">
        <f t="shared" si="35"/>
        <v>0</v>
      </c>
    </row>
    <row r="430" spans="1:10" ht="12.75">
      <c r="A430" s="234" t="s">
        <v>99</v>
      </c>
      <c r="B430" s="230" t="s">
        <v>284</v>
      </c>
      <c r="C430" s="231" t="s">
        <v>67</v>
      </c>
      <c r="D430" s="231" t="s">
        <v>65</v>
      </c>
      <c r="E430" s="231" t="s">
        <v>643</v>
      </c>
      <c r="F430" s="231" t="s">
        <v>100</v>
      </c>
      <c r="G430" s="333">
        <f>'МП пр.5'!G460</f>
        <v>1636.4</v>
      </c>
      <c r="H430" s="333">
        <f>'МП пр.5'!H460</f>
        <v>0</v>
      </c>
      <c r="I430" s="345">
        <f t="shared" si="34"/>
        <v>1636.4</v>
      </c>
      <c r="J430" s="345">
        <f t="shared" si="35"/>
        <v>0</v>
      </c>
    </row>
    <row r="431" spans="1:10" ht="12.75">
      <c r="A431" s="216" t="s">
        <v>642</v>
      </c>
      <c r="B431" s="220" t="s">
        <v>284</v>
      </c>
      <c r="C431" s="217" t="s">
        <v>67</v>
      </c>
      <c r="D431" s="217" t="s">
        <v>65</v>
      </c>
      <c r="E431" s="217" t="s">
        <v>629</v>
      </c>
      <c r="F431" s="217"/>
      <c r="G431" s="413">
        <f>G432</f>
        <v>378.6</v>
      </c>
      <c r="H431" s="413">
        <f>H432</f>
        <v>0</v>
      </c>
      <c r="I431" s="345">
        <f t="shared" si="34"/>
        <v>378.6</v>
      </c>
      <c r="J431" s="345">
        <f t="shared" si="35"/>
        <v>0</v>
      </c>
    </row>
    <row r="432" spans="1:10" ht="26.25">
      <c r="A432" s="216" t="s">
        <v>95</v>
      </c>
      <c r="B432" s="220" t="s">
        <v>284</v>
      </c>
      <c r="C432" s="217" t="s">
        <v>67</v>
      </c>
      <c r="D432" s="217" t="s">
        <v>65</v>
      </c>
      <c r="E432" s="217" t="s">
        <v>629</v>
      </c>
      <c r="F432" s="217" t="s">
        <v>96</v>
      </c>
      <c r="G432" s="413">
        <f>G433</f>
        <v>378.6</v>
      </c>
      <c r="H432" s="413">
        <f>H433</f>
        <v>0</v>
      </c>
      <c r="I432" s="345">
        <f t="shared" si="34"/>
        <v>378.6</v>
      </c>
      <c r="J432" s="345">
        <f t="shared" si="35"/>
        <v>0</v>
      </c>
    </row>
    <row r="433" spans="1:10" ht="12.75">
      <c r="A433" s="216" t="s">
        <v>99</v>
      </c>
      <c r="B433" s="220" t="s">
        <v>284</v>
      </c>
      <c r="C433" s="217" t="s">
        <v>67</v>
      </c>
      <c r="D433" s="217" t="s">
        <v>65</v>
      </c>
      <c r="E433" s="217" t="s">
        <v>629</v>
      </c>
      <c r="F433" s="217" t="s">
        <v>100</v>
      </c>
      <c r="G433" s="413">
        <f>'МП пр.5'!G466</f>
        <v>378.6</v>
      </c>
      <c r="H433" s="413">
        <f>'МП пр.5'!H466</f>
        <v>0</v>
      </c>
      <c r="I433" s="345">
        <f t="shared" si="34"/>
        <v>378.6</v>
      </c>
      <c r="J433" s="345">
        <f t="shared" si="35"/>
        <v>0</v>
      </c>
    </row>
    <row r="434" spans="1:10" ht="26.25">
      <c r="A434" s="16" t="str">
        <f>'МП пр.5'!A487</f>
        <v>Основное мероприятие "Формирование доступной среды в образовательных учреждениях Сусуманского городского округа"</v>
      </c>
      <c r="B434" s="19" t="s">
        <v>284</v>
      </c>
      <c r="C434" s="20" t="s">
        <v>67</v>
      </c>
      <c r="D434" s="20" t="s">
        <v>65</v>
      </c>
      <c r="E434" s="174" t="str">
        <f>'МП пр.5'!B487</f>
        <v>7Р 0 05 00000</v>
      </c>
      <c r="F434" s="174"/>
      <c r="G434" s="413">
        <f>G435+G438+G441</f>
        <v>1453.2</v>
      </c>
      <c r="H434" s="413">
        <f>H435+H438+H441</f>
        <v>0</v>
      </c>
      <c r="I434" s="345">
        <f t="shared" si="34"/>
        <v>1453.2</v>
      </c>
      <c r="J434" s="345">
        <f t="shared" si="35"/>
        <v>0</v>
      </c>
    </row>
    <row r="435" spans="1:10" ht="26.25">
      <c r="A435" s="16" t="str">
        <f>'МП пр.5'!A488</f>
        <v>Адаптация социально- значимых объектов для инвалидов и маломобильных групп населения </v>
      </c>
      <c r="B435" s="19" t="s">
        <v>284</v>
      </c>
      <c r="C435" s="20" t="s">
        <v>67</v>
      </c>
      <c r="D435" s="20" t="s">
        <v>65</v>
      </c>
      <c r="E435" s="174" t="str">
        <f>'МП пр.5'!B488</f>
        <v>7Р 0 05 91500</v>
      </c>
      <c r="F435" s="174"/>
      <c r="G435" s="413">
        <f>G436</f>
        <v>275</v>
      </c>
      <c r="H435" s="413">
        <f>H436</f>
        <v>0</v>
      </c>
      <c r="I435" s="345">
        <f t="shared" si="34"/>
        <v>275</v>
      </c>
      <c r="J435" s="345">
        <f t="shared" si="35"/>
        <v>0</v>
      </c>
    </row>
    <row r="436" spans="1:10" ht="26.25">
      <c r="A436" s="16" t="s">
        <v>95</v>
      </c>
      <c r="B436" s="19" t="s">
        <v>284</v>
      </c>
      <c r="C436" s="20" t="s">
        <v>67</v>
      </c>
      <c r="D436" s="20" t="s">
        <v>65</v>
      </c>
      <c r="E436" s="174" t="str">
        <f>'МП пр.5'!B489</f>
        <v>7Р 0 05 91500</v>
      </c>
      <c r="F436" s="174" t="s">
        <v>96</v>
      </c>
      <c r="G436" s="413">
        <f>G437</f>
        <v>275</v>
      </c>
      <c r="H436" s="413">
        <f>H437</f>
        <v>0</v>
      </c>
      <c r="I436" s="345">
        <f t="shared" si="34"/>
        <v>275</v>
      </c>
      <c r="J436" s="345">
        <f t="shared" si="35"/>
        <v>0</v>
      </c>
    </row>
    <row r="437" spans="1:10" ht="12.75">
      <c r="A437" s="16" t="s">
        <v>99</v>
      </c>
      <c r="B437" s="19" t="s">
        <v>284</v>
      </c>
      <c r="C437" s="20" t="s">
        <v>67</v>
      </c>
      <c r="D437" s="20" t="s">
        <v>65</v>
      </c>
      <c r="E437" s="174" t="str">
        <f>'МП пр.5'!B490</f>
        <v>7Р 0 05 91500</v>
      </c>
      <c r="F437" s="174" t="s">
        <v>100</v>
      </c>
      <c r="G437" s="413">
        <f>'МП пр.5'!G493</f>
        <v>275</v>
      </c>
      <c r="H437" s="413">
        <f>'МП пр.5'!H493</f>
        <v>0</v>
      </c>
      <c r="I437" s="345">
        <f t="shared" si="34"/>
        <v>275</v>
      </c>
      <c r="J437" s="345">
        <f t="shared" si="35"/>
        <v>0</v>
      </c>
    </row>
    <row r="438" spans="1:10" s="76" customFormat="1" ht="26.25">
      <c r="A438" s="149" t="str">
        <f>'МП пр.5'!A494</f>
        <v>Обновление материально-технической базы для формирования у обучающихся современных технологических и гуманитарных навыков </v>
      </c>
      <c r="B438" s="165" t="s">
        <v>284</v>
      </c>
      <c r="C438" s="150" t="s">
        <v>67</v>
      </c>
      <c r="D438" s="150" t="s">
        <v>65</v>
      </c>
      <c r="E438" s="179" t="str">
        <f>'МП пр.5'!B494</f>
        <v>7Р 0 05 16090</v>
      </c>
      <c r="F438" s="179"/>
      <c r="G438" s="333">
        <f>G439</f>
        <v>1168.2</v>
      </c>
      <c r="H438" s="333">
        <f>H439</f>
        <v>0</v>
      </c>
      <c r="I438" s="345">
        <f t="shared" si="34"/>
        <v>1168.2</v>
      </c>
      <c r="J438" s="345">
        <f t="shared" si="35"/>
        <v>0</v>
      </c>
    </row>
    <row r="439" spans="1:11" ht="26.25">
      <c r="A439" s="149" t="str">
        <f>'МП пр.5'!A497</f>
        <v>Предоставление субсидий бюджетным, автономным учреждениям и иным некоммерческим организациям</v>
      </c>
      <c r="B439" s="165" t="s">
        <v>284</v>
      </c>
      <c r="C439" s="150" t="s">
        <v>67</v>
      </c>
      <c r="D439" s="150" t="s">
        <v>65</v>
      </c>
      <c r="E439" s="179" t="str">
        <f>'МП пр.5'!B495</f>
        <v>7Р 0 05 16090</v>
      </c>
      <c r="F439" s="179" t="s">
        <v>96</v>
      </c>
      <c r="G439" s="333">
        <f>G440</f>
        <v>1168.2</v>
      </c>
      <c r="H439" s="333">
        <f>H440</f>
        <v>0</v>
      </c>
      <c r="I439" s="345">
        <f t="shared" si="34"/>
        <v>1168.2</v>
      </c>
      <c r="J439" s="345">
        <f t="shared" si="35"/>
        <v>0</v>
      </c>
      <c r="K439" s="30"/>
    </row>
    <row r="440" spans="1:11" ht="12.75">
      <c r="A440" s="149" t="str">
        <f>'МП пр.5'!A498</f>
        <v>Субсидии бюджетным учреждениям</v>
      </c>
      <c r="B440" s="165" t="s">
        <v>284</v>
      </c>
      <c r="C440" s="150" t="s">
        <v>67</v>
      </c>
      <c r="D440" s="150" t="s">
        <v>65</v>
      </c>
      <c r="E440" s="179" t="str">
        <f>'МП пр.5'!B496</f>
        <v>7Р 0 05 16090</v>
      </c>
      <c r="F440" s="179" t="s">
        <v>100</v>
      </c>
      <c r="G440" s="333">
        <f>'МП пр.5'!G499</f>
        <v>1168.2</v>
      </c>
      <c r="H440" s="333">
        <f>'МП пр.5'!H499</f>
        <v>0</v>
      </c>
      <c r="I440" s="345">
        <f t="shared" si="34"/>
        <v>1168.2</v>
      </c>
      <c r="J440" s="345">
        <f t="shared" si="35"/>
        <v>0</v>
      </c>
      <c r="K440" s="30"/>
    </row>
    <row r="441" spans="1:11" ht="39">
      <c r="A441" s="160" t="s">
        <v>653</v>
      </c>
      <c r="B441" s="166" t="s">
        <v>284</v>
      </c>
      <c r="C441" s="152" t="s">
        <v>67</v>
      </c>
      <c r="D441" s="152" t="s">
        <v>65</v>
      </c>
      <c r="E441" s="188" t="str">
        <f>'МП пр.5'!B500</f>
        <v>7Р 0 05 S6090</v>
      </c>
      <c r="F441" s="188"/>
      <c r="G441" s="420">
        <f>G442</f>
        <v>10</v>
      </c>
      <c r="H441" s="420">
        <f>H442</f>
        <v>0</v>
      </c>
      <c r="I441" s="345">
        <f t="shared" si="34"/>
        <v>10</v>
      </c>
      <c r="J441" s="345">
        <f t="shared" si="35"/>
        <v>0</v>
      </c>
      <c r="K441" s="30"/>
    </row>
    <row r="442" spans="1:11" ht="26.25">
      <c r="A442" s="160" t="s">
        <v>95</v>
      </c>
      <c r="B442" s="166" t="s">
        <v>284</v>
      </c>
      <c r="C442" s="152" t="s">
        <v>67</v>
      </c>
      <c r="D442" s="152" t="s">
        <v>65</v>
      </c>
      <c r="E442" s="188" t="str">
        <f>'МП пр.5'!B501</f>
        <v>7Р 0 05 S6090</v>
      </c>
      <c r="F442" s="188" t="s">
        <v>96</v>
      </c>
      <c r="G442" s="420">
        <f>G443</f>
        <v>10</v>
      </c>
      <c r="H442" s="420">
        <f>H443</f>
        <v>0</v>
      </c>
      <c r="I442" s="345">
        <f t="shared" si="34"/>
        <v>10</v>
      </c>
      <c r="J442" s="345">
        <f t="shared" si="35"/>
        <v>0</v>
      </c>
      <c r="K442" s="30"/>
    </row>
    <row r="443" spans="1:11" ht="12.75">
      <c r="A443" s="160" t="str">
        <f>'МП пр.5'!A501</f>
        <v>ОБРАЗОВАНИЕ</v>
      </c>
      <c r="B443" s="166" t="s">
        <v>284</v>
      </c>
      <c r="C443" s="152" t="s">
        <v>67</v>
      </c>
      <c r="D443" s="152" t="s">
        <v>65</v>
      </c>
      <c r="E443" s="188" t="str">
        <f>'МП пр.5'!B502</f>
        <v>7Р 0 05 S6090</v>
      </c>
      <c r="F443" s="188" t="s">
        <v>100</v>
      </c>
      <c r="G443" s="420">
        <f>'МП пр.5'!G505</f>
        <v>10</v>
      </c>
      <c r="H443" s="420">
        <f>'МП пр.5'!H505</f>
        <v>0</v>
      </c>
      <c r="I443" s="345">
        <f t="shared" si="34"/>
        <v>10</v>
      </c>
      <c r="J443" s="345">
        <f t="shared" si="35"/>
        <v>0</v>
      </c>
      <c r="K443" s="30"/>
    </row>
    <row r="444" spans="1:10" s="347" customFormat="1" ht="26.25">
      <c r="A444" s="154" t="str">
        <f>'МП пр.5'!A595</f>
        <v>Муниципальная  программа  "Здоровье обучающихся и воспитанников в Сусуманском городском округе  на 2018- 2020 годы"</v>
      </c>
      <c r="B444" s="159" t="s">
        <v>284</v>
      </c>
      <c r="C444" s="159" t="s">
        <v>67</v>
      </c>
      <c r="D444" s="159" t="s">
        <v>65</v>
      </c>
      <c r="E444" s="190" t="str">
        <f>'МП пр.5'!B595</f>
        <v>7Ю 0 00 00000 </v>
      </c>
      <c r="F444" s="190"/>
      <c r="G444" s="414">
        <f>G445</f>
        <v>4546.599999999999</v>
      </c>
      <c r="H444" s="414">
        <f>H445</f>
        <v>0</v>
      </c>
      <c r="I444" s="346">
        <f t="shared" si="34"/>
        <v>4546.599999999999</v>
      </c>
      <c r="J444" s="346">
        <f t="shared" si="35"/>
        <v>0</v>
      </c>
    </row>
    <row r="445" spans="1:10" ht="26.25">
      <c r="A445" s="28" t="str">
        <f>'МП пр.5'!A596</f>
        <v>Основное мероприятие "Совершенствование системы укрепления здоровья учащихся и воспитанников образовательных учреждений"</v>
      </c>
      <c r="B445" s="19" t="s">
        <v>284</v>
      </c>
      <c r="C445" s="20" t="s">
        <v>67</v>
      </c>
      <c r="D445" s="20" t="s">
        <v>65</v>
      </c>
      <c r="E445" s="192" t="str">
        <f>'МП пр.5'!B596</f>
        <v>7Ю 0 01 00000 </v>
      </c>
      <c r="F445" s="174"/>
      <c r="G445" s="413">
        <f>G446+G449+G452+G455+G461+G458</f>
        <v>4546.599999999999</v>
      </c>
      <c r="H445" s="413">
        <f>H446+H449+H452+H455+H461+H458</f>
        <v>0</v>
      </c>
      <c r="I445" s="345">
        <f t="shared" si="34"/>
        <v>4546.599999999999</v>
      </c>
      <c r="J445" s="345">
        <f t="shared" si="35"/>
        <v>0</v>
      </c>
    </row>
    <row r="446" spans="1:10" ht="12.75">
      <c r="A446" s="28" t="str">
        <f>'МП пр.5'!A597</f>
        <v>Укрепление материально- технической базы медицинских кабинетов</v>
      </c>
      <c r="B446" s="19" t="s">
        <v>284</v>
      </c>
      <c r="C446" s="20" t="s">
        <v>67</v>
      </c>
      <c r="D446" s="20" t="s">
        <v>65</v>
      </c>
      <c r="E446" s="192" t="str">
        <f>'МП пр.5'!B597</f>
        <v>7Ю 0 01 92520 </v>
      </c>
      <c r="F446" s="174"/>
      <c r="G446" s="413">
        <f>G447</f>
        <v>276</v>
      </c>
      <c r="H446" s="413">
        <f>H447</f>
        <v>0</v>
      </c>
      <c r="I446" s="345">
        <f t="shared" si="34"/>
        <v>276</v>
      </c>
      <c r="J446" s="345">
        <f t="shared" si="35"/>
        <v>0</v>
      </c>
    </row>
    <row r="447" spans="1:10" ht="26.25">
      <c r="A447" s="16" t="s">
        <v>95</v>
      </c>
      <c r="B447" s="19" t="s">
        <v>284</v>
      </c>
      <c r="C447" s="20" t="s">
        <v>67</v>
      </c>
      <c r="D447" s="20" t="s">
        <v>65</v>
      </c>
      <c r="E447" s="192" t="s">
        <v>311</v>
      </c>
      <c r="F447" s="174" t="s">
        <v>96</v>
      </c>
      <c r="G447" s="413">
        <f>G448</f>
        <v>276</v>
      </c>
      <c r="H447" s="413">
        <f>H448</f>
        <v>0</v>
      </c>
      <c r="I447" s="345">
        <f t="shared" si="34"/>
        <v>276</v>
      </c>
      <c r="J447" s="345">
        <f t="shared" si="35"/>
        <v>0</v>
      </c>
    </row>
    <row r="448" spans="1:10" ht="12.75">
      <c r="A448" s="16" t="s">
        <v>99</v>
      </c>
      <c r="B448" s="19" t="s">
        <v>284</v>
      </c>
      <c r="C448" s="20" t="s">
        <v>67</v>
      </c>
      <c r="D448" s="20" t="s">
        <v>65</v>
      </c>
      <c r="E448" s="192" t="s">
        <v>311</v>
      </c>
      <c r="F448" s="174" t="s">
        <v>100</v>
      </c>
      <c r="G448" s="413">
        <f>'МП пр.5'!G606</f>
        <v>276</v>
      </c>
      <c r="H448" s="413">
        <f>'МП пр.5'!H606</f>
        <v>0</v>
      </c>
      <c r="I448" s="345">
        <f t="shared" si="34"/>
        <v>276</v>
      </c>
      <c r="J448" s="345">
        <f t="shared" si="35"/>
        <v>0</v>
      </c>
    </row>
    <row r="449" spans="1:10" s="76" customFormat="1" ht="26.25">
      <c r="A449" s="149" t="str">
        <f>'МП пр.5'!A607</f>
        <v>Совершенствование системы укрепления здоровья учащихся в общеобразовательных учреждениях </v>
      </c>
      <c r="B449" s="165" t="s">
        <v>284</v>
      </c>
      <c r="C449" s="150" t="s">
        <v>67</v>
      </c>
      <c r="D449" s="150" t="s">
        <v>65</v>
      </c>
      <c r="E449" s="179" t="str">
        <f>'МП пр.5'!B607</f>
        <v>7Ю 0 01 73440</v>
      </c>
      <c r="F449" s="191"/>
      <c r="G449" s="333">
        <f>G450</f>
        <v>1330.3</v>
      </c>
      <c r="H449" s="333">
        <f>H450</f>
        <v>0</v>
      </c>
      <c r="I449" s="345">
        <f t="shared" si="34"/>
        <v>1330.3</v>
      </c>
      <c r="J449" s="345">
        <f t="shared" si="35"/>
        <v>0</v>
      </c>
    </row>
    <row r="450" spans="1:10" ht="26.25">
      <c r="A450" s="149" t="s">
        <v>95</v>
      </c>
      <c r="B450" s="165" t="s">
        <v>284</v>
      </c>
      <c r="C450" s="150" t="s">
        <v>67</v>
      </c>
      <c r="D450" s="150" t="s">
        <v>65</v>
      </c>
      <c r="E450" s="179" t="s">
        <v>314</v>
      </c>
      <c r="F450" s="179" t="s">
        <v>96</v>
      </c>
      <c r="G450" s="333">
        <f>G451</f>
        <v>1330.3</v>
      </c>
      <c r="H450" s="333">
        <f>H451</f>
        <v>0</v>
      </c>
      <c r="I450" s="345">
        <f t="shared" si="34"/>
        <v>1330.3</v>
      </c>
      <c r="J450" s="345">
        <f t="shared" si="35"/>
        <v>0</v>
      </c>
    </row>
    <row r="451" spans="1:10" ht="12.75">
      <c r="A451" s="149" t="s">
        <v>99</v>
      </c>
      <c r="B451" s="165" t="s">
        <v>284</v>
      </c>
      <c r="C451" s="150" t="s">
        <v>67</v>
      </c>
      <c r="D451" s="150" t="s">
        <v>65</v>
      </c>
      <c r="E451" s="179" t="s">
        <v>314</v>
      </c>
      <c r="F451" s="179" t="s">
        <v>100</v>
      </c>
      <c r="G451" s="333">
        <f>'МП пр.5'!G612</f>
        <v>1330.3</v>
      </c>
      <c r="H451" s="333">
        <f>'МП пр.5'!H612</f>
        <v>0</v>
      </c>
      <c r="I451" s="345">
        <f t="shared" si="34"/>
        <v>1330.3</v>
      </c>
      <c r="J451" s="345">
        <f t="shared" si="35"/>
        <v>0</v>
      </c>
    </row>
    <row r="452" spans="1:10" ht="26.25">
      <c r="A452" s="16" t="str">
        <f>'МП пр.5'!A613</f>
        <v>Совершенствование системы укрепления здоровья учащихся в общеобразовательных учреждениях  за счет средств местного бюджета</v>
      </c>
      <c r="B452" s="19" t="s">
        <v>284</v>
      </c>
      <c r="C452" s="20" t="s">
        <v>67</v>
      </c>
      <c r="D452" s="20" t="s">
        <v>65</v>
      </c>
      <c r="E452" s="174" t="str">
        <f>'МП пр.5'!B613</f>
        <v>7Ю 0 01 S3440</v>
      </c>
      <c r="F452" s="174"/>
      <c r="G452" s="413">
        <f>G453</f>
        <v>2000</v>
      </c>
      <c r="H452" s="413">
        <f>H453</f>
        <v>0</v>
      </c>
      <c r="I452" s="345">
        <f t="shared" si="34"/>
        <v>2000</v>
      </c>
      <c r="J452" s="345">
        <f t="shared" si="35"/>
        <v>0</v>
      </c>
    </row>
    <row r="453" spans="1:10" ht="26.25">
      <c r="A453" s="16" t="s">
        <v>95</v>
      </c>
      <c r="B453" s="19" t="s">
        <v>284</v>
      </c>
      <c r="C453" s="20" t="s">
        <v>67</v>
      </c>
      <c r="D453" s="20" t="s">
        <v>65</v>
      </c>
      <c r="E453" s="174" t="s">
        <v>315</v>
      </c>
      <c r="F453" s="174" t="s">
        <v>96</v>
      </c>
      <c r="G453" s="413">
        <f>G454</f>
        <v>2000</v>
      </c>
      <c r="H453" s="413">
        <f>H454</f>
        <v>0</v>
      </c>
      <c r="I453" s="345">
        <f t="shared" si="34"/>
        <v>2000</v>
      </c>
      <c r="J453" s="345">
        <f t="shared" si="35"/>
        <v>0</v>
      </c>
    </row>
    <row r="454" spans="1:10" ht="12.75">
      <c r="A454" s="16" t="s">
        <v>99</v>
      </c>
      <c r="B454" s="19" t="s">
        <v>284</v>
      </c>
      <c r="C454" s="20" t="s">
        <v>67</v>
      </c>
      <c r="D454" s="20" t="s">
        <v>65</v>
      </c>
      <c r="E454" s="174" t="s">
        <v>315</v>
      </c>
      <c r="F454" s="174" t="s">
        <v>100</v>
      </c>
      <c r="G454" s="413">
        <f>'МП пр.5'!G618</f>
        <v>2000</v>
      </c>
      <c r="H454" s="413">
        <f>'МП пр.5'!H618</f>
        <v>0</v>
      </c>
      <c r="I454" s="345">
        <f t="shared" si="34"/>
        <v>2000</v>
      </c>
      <c r="J454" s="345">
        <f t="shared" si="35"/>
        <v>0</v>
      </c>
    </row>
    <row r="455" spans="1:10" s="76" customFormat="1" ht="26.25">
      <c r="A455" s="202" t="str">
        <f>'МП пр.5'!A619</f>
        <v>Расходы на питание (завтрак или полдник) детей из многодетных семей, обучающихся в общеобразовательных учреждениях </v>
      </c>
      <c r="B455" s="165" t="s">
        <v>284</v>
      </c>
      <c r="C455" s="150" t="s">
        <v>67</v>
      </c>
      <c r="D455" s="150" t="s">
        <v>65</v>
      </c>
      <c r="E455" s="194" t="str">
        <f>'МП пр.5'!B619</f>
        <v>7Ю 0 01 73950 </v>
      </c>
      <c r="F455" s="179"/>
      <c r="G455" s="333">
        <f>G456</f>
        <v>510.9</v>
      </c>
      <c r="H455" s="333">
        <f>H456</f>
        <v>0</v>
      </c>
      <c r="I455" s="345">
        <f aca="true" t="shared" si="36" ref="I455:I518">G455-H455</f>
        <v>510.9</v>
      </c>
      <c r="J455" s="345">
        <f aca="true" t="shared" si="37" ref="J455:J518">H455/G455*100</f>
        <v>0</v>
      </c>
    </row>
    <row r="456" spans="1:10" ht="26.25">
      <c r="A456" s="149" t="s">
        <v>95</v>
      </c>
      <c r="B456" s="165" t="s">
        <v>284</v>
      </c>
      <c r="C456" s="150" t="s">
        <v>67</v>
      </c>
      <c r="D456" s="150" t="s">
        <v>65</v>
      </c>
      <c r="E456" s="194" t="s">
        <v>316</v>
      </c>
      <c r="F456" s="179" t="s">
        <v>96</v>
      </c>
      <c r="G456" s="333">
        <f>G457</f>
        <v>510.9</v>
      </c>
      <c r="H456" s="333">
        <f>H457</f>
        <v>0</v>
      </c>
      <c r="I456" s="345">
        <f t="shared" si="36"/>
        <v>510.9</v>
      </c>
      <c r="J456" s="345">
        <f t="shared" si="37"/>
        <v>0</v>
      </c>
    </row>
    <row r="457" spans="1:10" ht="12.75">
      <c r="A457" s="149" t="s">
        <v>99</v>
      </c>
      <c r="B457" s="165" t="s">
        <v>284</v>
      </c>
      <c r="C457" s="150" t="s">
        <v>67</v>
      </c>
      <c r="D457" s="150" t="s">
        <v>65</v>
      </c>
      <c r="E457" s="194" t="s">
        <v>316</v>
      </c>
      <c r="F457" s="179" t="s">
        <v>100</v>
      </c>
      <c r="G457" s="333">
        <f>'МП пр.5'!G624</f>
        <v>510.9</v>
      </c>
      <c r="H457" s="333">
        <f>'МП пр.5'!H624</f>
        <v>0</v>
      </c>
      <c r="I457" s="345">
        <f t="shared" si="36"/>
        <v>510.9</v>
      </c>
      <c r="J457" s="345">
        <f t="shared" si="37"/>
        <v>0</v>
      </c>
    </row>
    <row r="458" spans="1:10" ht="26.25">
      <c r="A458" s="28" t="str">
        <f>'МП пр.5'!A625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58" s="19" t="s">
        <v>284</v>
      </c>
      <c r="C458" s="20" t="s">
        <v>67</v>
      </c>
      <c r="D458" s="20" t="s">
        <v>65</v>
      </c>
      <c r="E458" s="192" t="str">
        <f>'МП пр.5'!B625</f>
        <v>7Ю 0 01 S3950 </v>
      </c>
      <c r="F458" s="174"/>
      <c r="G458" s="413">
        <f>G459</f>
        <v>336</v>
      </c>
      <c r="H458" s="413">
        <f>H459</f>
        <v>0</v>
      </c>
      <c r="I458" s="345">
        <f t="shared" si="36"/>
        <v>336</v>
      </c>
      <c r="J458" s="345">
        <f t="shared" si="37"/>
        <v>0</v>
      </c>
    </row>
    <row r="459" spans="1:10" ht="26.25">
      <c r="A459" s="160" t="s">
        <v>95</v>
      </c>
      <c r="B459" s="166" t="s">
        <v>284</v>
      </c>
      <c r="C459" s="152" t="s">
        <v>67</v>
      </c>
      <c r="D459" s="152" t="s">
        <v>65</v>
      </c>
      <c r="E459" s="195" t="s">
        <v>317</v>
      </c>
      <c r="F459" s="188" t="s">
        <v>96</v>
      </c>
      <c r="G459" s="420">
        <f>G460</f>
        <v>336</v>
      </c>
      <c r="H459" s="420">
        <f>H460</f>
        <v>0</v>
      </c>
      <c r="I459" s="345">
        <f t="shared" si="36"/>
        <v>336</v>
      </c>
      <c r="J459" s="345">
        <f t="shared" si="37"/>
        <v>0</v>
      </c>
    </row>
    <row r="460" spans="1:10" ht="12.75">
      <c r="A460" s="160" t="s">
        <v>99</v>
      </c>
      <c r="B460" s="166" t="s">
        <v>284</v>
      </c>
      <c r="C460" s="152" t="s">
        <v>67</v>
      </c>
      <c r="D460" s="152" t="s">
        <v>65</v>
      </c>
      <c r="E460" s="195" t="s">
        <v>317</v>
      </c>
      <c r="F460" s="188" t="s">
        <v>100</v>
      </c>
      <c r="G460" s="420">
        <f>'МП пр.5'!G630</f>
        <v>336</v>
      </c>
      <c r="H460" s="420">
        <f>'МП пр.5'!H630</f>
        <v>0</v>
      </c>
      <c r="I460" s="345">
        <f t="shared" si="36"/>
        <v>336</v>
      </c>
      <c r="J460" s="345">
        <f t="shared" si="37"/>
        <v>0</v>
      </c>
    </row>
    <row r="461" spans="1:10" ht="12.75">
      <c r="A461" s="28" t="str">
        <f>'МП пр.5'!A631</f>
        <v>Проведение конкурсов, спартакиад, соревнований, акций и других мероприятий</v>
      </c>
      <c r="B461" s="19" t="s">
        <v>284</v>
      </c>
      <c r="C461" s="20" t="s">
        <v>67</v>
      </c>
      <c r="D461" s="20" t="s">
        <v>65</v>
      </c>
      <c r="E461" s="192" t="str">
        <f>'МП пр.5'!B631</f>
        <v>7Ю 0 01 93800 </v>
      </c>
      <c r="F461" s="174"/>
      <c r="G461" s="413">
        <f>G462</f>
        <v>93.4</v>
      </c>
      <c r="H461" s="413">
        <f>H462</f>
        <v>0</v>
      </c>
      <c r="I461" s="345">
        <f t="shared" si="36"/>
        <v>93.4</v>
      </c>
      <c r="J461" s="345">
        <f t="shared" si="37"/>
        <v>0</v>
      </c>
    </row>
    <row r="462" spans="1:10" ht="26.25">
      <c r="A462" s="16" t="s">
        <v>95</v>
      </c>
      <c r="B462" s="19" t="s">
        <v>284</v>
      </c>
      <c r="C462" s="20" t="s">
        <v>67</v>
      </c>
      <c r="D462" s="20" t="s">
        <v>65</v>
      </c>
      <c r="E462" s="192" t="s">
        <v>245</v>
      </c>
      <c r="F462" s="174" t="s">
        <v>96</v>
      </c>
      <c r="G462" s="413">
        <f>G463</f>
        <v>93.4</v>
      </c>
      <c r="H462" s="413">
        <f>H463</f>
        <v>0</v>
      </c>
      <c r="I462" s="345">
        <f t="shared" si="36"/>
        <v>93.4</v>
      </c>
      <c r="J462" s="345">
        <f t="shared" si="37"/>
        <v>0</v>
      </c>
    </row>
    <row r="463" spans="1:10" ht="12.75">
      <c r="A463" s="16" t="s">
        <v>99</v>
      </c>
      <c r="B463" s="19" t="s">
        <v>284</v>
      </c>
      <c r="C463" s="20" t="s">
        <v>67</v>
      </c>
      <c r="D463" s="20" t="s">
        <v>65</v>
      </c>
      <c r="E463" s="192" t="s">
        <v>245</v>
      </c>
      <c r="F463" s="174" t="s">
        <v>100</v>
      </c>
      <c r="G463" s="413">
        <f>'МП пр.5'!G636</f>
        <v>93.4</v>
      </c>
      <c r="H463" s="413">
        <f>'МП пр.5'!H636</f>
        <v>0</v>
      </c>
      <c r="I463" s="345">
        <f t="shared" si="36"/>
        <v>93.4</v>
      </c>
      <c r="J463" s="345">
        <f t="shared" si="37"/>
        <v>0</v>
      </c>
    </row>
    <row r="464" spans="1:10" ht="12.75">
      <c r="A464" s="16" t="s">
        <v>58</v>
      </c>
      <c r="B464" s="19" t="s">
        <v>284</v>
      </c>
      <c r="C464" s="20" t="s">
        <v>67</v>
      </c>
      <c r="D464" s="20" t="s">
        <v>65</v>
      </c>
      <c r="E464" s="174" t="s">
        <v>519</v>
      </c>
      <c r="F464" s="174"/>
      <c r="G464" s="413">
        <f>G465+G468+G471</f>
        <v>37235</v>
      </c>
      <c r="H464" s="413">
        <f>H465+H468+H471</f>
        <v>11947.6</v>
      </c>
      <c r="I464" s="345">
        <f t="shared" si="36"/>
        <v>25287.4</v>
      </c>
      <c r="J464" s="345">
        <f t="shared" si="37"/>
        <v>32.08701490533101</v>
      </c>
    </row>
    <row r="465" spans="1:10" ht="12.75">
      <c r="A465" s="16" t="s">
        <v>189</v>
      </c>
      <c r="B465" s="19" t="s">
        <v>284</v>
      </c>
      <c r="C465" s="20" t="s">
        <v>67</v>
      </c>
      <c r="D465" s="20" t="s">
        <v>65</v>
      </c>
      <c r="E465" s="174" t="s">
        <v>520</v>
      </c>
      <c r="F465" s="174"/>
      <c r="G465" s="413">
        <f>G466</f>
        <v>32065</v>
      </c>
      <c r="H465" s="413">
        <f>H466</f>
        <v>9160</v>
      </c>
      <c r="I465" s="345">
        <f t="shared" si="36"/>
        <v>22905</v>
      </c>
      <c r="J465" s="345">
        <f t="shared" si="37"/>
        <v>28.56697333541244</v>
      </c>
    </row>
    <row r="466" spans="1:10" ht="26.25">
      <c r="A466" s="16" t="s">
        <v>95</v>
      </c>
      <c r="B466" s="19" t="s">
        <v>284</v>
      </c>
      <c r="C466" s="20" t="s">
        <v>67</v>
      </c>
      <c r="D466" s="20" t="s">
        <v>65</v>
      </c>
      <c r="E466" s="174" t="s">
        <v>520</v>
      </c>
      <c r="F466" s="174" t="s">
        <v>96</v>
      </c>
      <c r="G466" s="413">
        <f>G467</f>
        <v>32065</v>
      </c>
      <c r="H466" s="413">
        <f>H467</f>
        <v>9160</v>
      </c>
      <c r="I466" s="345">
        <f t="shared" si="36"/>
        <v>22905</v>
      </c>
      <c r="J466" s="345">
        <f t="shared" si="37"/>
        <v>28.56697333541244</v>
      </c>
    </row>
    <row r="467" spans="1:10" ht="12.75">
      <c r="A467" s="16" t="s">
        <v>99</v>
      </c>
      <c r="B467" s="19" t="s">
        <v>284</v>
      </c>
      <c r="C467" s="20" t="s">
        <v>67</v>
      </c>
      <c r="D467" s="20" t="s">
        <v>65</v>
      </c>
      <c r="E467" s="174" t="s">
        <v>520</v>
      </c>
      <c r="F467" s="174" t="s">
        <v>100</v>
      </c>
      <c r="G467" s="413">
        <f>30927+1138</f>
        <v>32065</v>
      </c>
      <c r="H467" s="413">
        <v>9160</v>
      </c>
      <c r="I467" s="345">
        <f t="shared" si="36"/>
        <v>22905</v>
      </c>
      <c r="J467" s="345">
        <f t="shared" si="37"/>
        <v>28.56697333541244</v>
      </c>
    </row>
    <row r="468" spans="1:10" ht="52.5">
      <c r="A468" s="16" t="s">
        <v>210</v>
      </c>
      <c r="B468" s="19" t="s">
        <v>284</v>
      </c>
      <c r="C468" s="20" t="s">
        <v>67</v>
      </c>
      <c r="D468" s="20" t="s">
        <v>65</v>
      </c>
      <c r="E468" s="174" t="s">
        <v>521</v>
      </c>
      <c r="F468" s="174"/>
      <c r="G468" s="413">
        <f>G469</f>
        <v>3900</v>
      </c>
      <c r="H468" s="413">
        <f>H469</f>
        <v>2771</v>
      </c>
      <c r="I468" s="345">
        <f t="shared" si="36"/>
        <v>1129</v>
      </c>
      <c r="J468" s="345">
        <f t="shared" si="37"/>
        <v>71.05128205128204</v>
      </c>
    </row>
    <row r="469" spans="1:10" ht="26.25">
      <c r="A469" s="16" t="s">
        <v>95</v>
      </c>
      <c r="B469" s="19" t="s">
        <v>284</v>
      </c>
      <c r="C469" s="20" t="s">
        <v>67</v>
      </c>
      <c r="D469" s="20" t="s">
        <v>65</v>
      </c>
      <c r="E469" s="174" t="s">
        <v>521</v>
      </c>
      <c r="F469" s="174" t="s">
        <v>96</v>
      </c>
      <c r="G469" s="413">
        <f>G470</f>
        <v>3900</v>
      </c>
      <c r="H469" s="413">
        <f>H470</f>
        <v>2771</v>
      </c>
      <c r="I469" s="345">
        <f t="shared" si="36"/>
        <v>1129</v>
      </c>
      <c r="J469" s="345">
        <f t="shared" si="37"/>
        <v>71.05128205128204</v>
      </c>
    </row>
    <row r="470" spans="1:10" ht="12.75">
      <c r="A470" s="16" t="s">
        <v>99</v>
      </c>
      <c r="B470" s="19" t="s">
        <v>284</v>
      </c>
      <c r="C470" s="20" t="s">
        <v>67</v>
      </c>
      <c r="D470" s="20" t="s">
        <v>65</v>
      </c>
      <c r="E470" s="174" t="s">
        <v>521</v>
      </c>
      <c r="F470" s="174" t="s">
        <v>100</v>
      </c>
      <c r="G470" s="413">
        <v>3900</v>
      </c>
      <c r="H470" s="413">
        <v>2771</v>
      </c>
      <c r="I470" s="345">
        <f t="shared" si="36"/>
        <v>1129</v>
      </c>
      <c r="J470" s="345">
        <f t="shared" si="37"/>
        <v>71.05128205128204</v>
      </c>
    </row>
    <row r="471" spans="1:10" ht="12.75">
      <c r="A471" s="16" t="s">
        <v>179</v>
      </c>
      <c r="B471" s="19" t="s">
        <v>284</v>
      </c>
      <c r="C471" s="20" t="s">
        <v>67</v>
      </c>
      <c r="D471" s="20" t="s">
        <v>65</v>
      </c>
      <c r="E471" s="174" t="s">
        <v>522</v>
      </c>
      <c r="F471" s="174"/>
      <c r="G471" s="413">
        <f>G472</f>
        <v>1270</v>
      </c>
      <c r="H471" s="413">
        <f>H472</f>
        <v>16.6</v>
      </c>
      <c r="I471" s="345">
        <f t="shared" si="36"/>
        <v>1253.4</v>
      </c>
      <c r="J471" s="345">
        <f t="shared" si="37"/>
        <v>1.3070866141732285</v>
      </c>
    </row>
    <row r="472" spans="1:10" ht="26.25">
      <c r="A472" s="16" t="s">
        <v>95</v>
      </c>
      <c r="B472" s="19" t="s">
        <v>284</v>
      </c>
      <c r="C472" s="20" t="s">
        <v>67</v>
      </c>
      <c r="D472" s="20" t="s">
        <v>65</v>
      </c>
      <c r="E472" s="174" t="s">
        <v>522</v>
      </c>
      <c r="F472" s="174" t="s">
        <v>96</v>
      </c>
      <c r="G472" s="413">
        <f>G473</f>
        <v>1270</v>
      </c>
      <c r="H472" s="413">
        <f>H473</f>
        <v>16.6</v>
      </c>
      <c r="I472" s="345">
        <f t="shared" si="36"/>
        <v>1253.4</v>
      </c>
      <c r="J472" s="345">
        <f t="shared" si="37"/>
        <v>1.3070866141732285</v>
      </c>
    </row>
    <row r="473" spans="1:10" ht="12.75">
      <c r="A473" s="16" t="s">
        <v>99</v>
      </c>
      <c r="B473" s="19" t="s">
        <v>284</v>
      </c>
      <c r="C473" s="20" t="s">
        <v>67</v>
      </c>
      <c r="D473" s="20" t="s">
        <v>65</v>
      </c>
      <c r="E473" s="174" t="s">
        <v>522</v>
      </c>
      <c r="F473" s="174" t="s">
        <v>100</v>
      </c>
      <c r="G473" s="413">
        <v>1270</v>
      </c>
      <c r="H473" s="413">
        <v>16.6</v>
      </c>
      <c r="I473" s="345">
        <f t="shared" si="36"/>
        <v>1253.4</v>
      </c>
      <c r="J473" s="345">
        <f t="shared" si="37"/>
        <v>1.3070866141732285</v>
      </c>
    </row>
    <row r="474" spans="1:10" ht="12.75">
      <c r="A474" s="15" t="s">
        <v>318</v>
      </c>
      <c r="B474" s="39" t="s">
        <v>284</v>
      </c>
      <c r="C474" s="33" t="s">
        <v>67</v>
      </c>
      <c r="D474" s="33" t="s">
        <v>68</v>
      </c>
      <c r="E474" s="178"/>
      <c r="F474" s="178"/>
      <c r="G474" s="412">
        <f>G476+G484+G498+G509</f>
        <v>34570.1</v>
      </c>
      <c r="H474" s="412">
        <f>H476+H484+H498+H509</f>
        <v>9380.2</v>
      </c>
      <c r="I474" s="345">
        <f t="shared" si="36"/>
        <v>25189.899999999998</v>
      </c>
      <c r="J474" s="345">
        <f t="shared" si="37"/>
        <v>27.133852664585874</v>
      </c>
    </row>
    <row r="475" spans="1:10" ht="12.75">
      <c r="A475" s="16" t="s">
        <v>487</v>
      </c>
      <c r="B475" s="19" t="s">
        <v>284</v>
      </c>
      <c r="C475" s="20" t="s">
        <v>67</v>
      </c>
      <c r="D475" s="20" t="s">
        <v>68</v>
      </c>
      <c r="E475" s="192" t="s">
        <v>488</v>
      </c>
      <c r="F475" s="174"/>
      <c r="G475" s="413">
        <f>G476+G484+G498</f>
        <v>2295.4</v>
      </c>
      <c r="H475" s="413">
        <f>H476+H484+H498</f>
        <v>585.2</v>
      </c>
      <c r="I475" s="345">
        <f t="shared" si="36"/>
        <v>1710.2</v>
      </c>
      <c r="J475" s="345">
        <f t="shared" si="37"/>
        <v>25.494467195260086</v>
      </c>
    </row>
    <row r="476" spans="1:10" s="347" customFormat="1" ht="26.25">
      <c r="A476" s="154" t="str">
        <f>'МП пр.5'!A6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76" s="159" t="s">
        <v>284</v>
      </c>
      <c r="C476" s="155" t="s">
        <v>67</v>
      </c>
      <c r="D476" s="159" t="s">
        <v>68</v>
      </c>
      <c r="E476" s="190" t="str">
        <f>'МП пр.5'!B6</f>
        <v>7Б 0 00 00000 </v>
      </c>
      <c r="F476" s="173"/>
      <c r="G476" s="414">
        <f>G477</f>
        <v>182.39999999999998</v>
      </c>
      <c r="H476" s="414">
        <f>H477</f>
        <v>41</v>
      </c>
      <c r="I476" s="346">
        <f t="shared" si="36"/>
        <v>141.39999999999998</v>
      </c>
      <c r="J476" s="346">
        <f t="shared" si="37"/>
        <v>22.4780701754386</v>
      </c>
    </row>
    <row r="477" spans="1:10" ht="26.25">
      <c r="A477" s="28" t="str">
        <f>'МП пр.5'!A7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77" s="19" t="s">
        <v>284</v>
      </c>
      <c r="C477" s="20" t="s">
        <v>67</v>
      </c>
      <c r="D477" s="20" t="s">
        <v>68</v>
      </c>
      <c r="E477" s="192" t="str">
        <f>'МП пр.5'!B7</f>
        <v>7Б 0 01 00000 </v>
      </c>
      <c r="F477" s="174"/>
      <c r="G477" s="413">
        <f>G478+G481</f>
        <v>182.39999999999998</v>
      </c>
      <c r="H477" s="413">
        <f>H478+H481</f>
        <v>41</v>
      </c>
      <c r="I477" s="345">
        <f t="shared" si="36"/>
        <v>141.39999999999998</v>
      </c>
      <c r="J477" s="345">
        <f t="shared" si="37"/>
        <v>22.4780701754386</v>
      </c>
    </row>
    <row r="478" spans="1:10" ht="12.75">
      <c r="A478" s="28" t="str">
        <f>'МП пр.5'!A8</f>
        <v>Обслуживание систем видеонаблюдения, охранной сигнализации</v>
      </c>
      <c r="B478" s="19" t="s">
        <v>284</v>
      </c>
      <c r="C478" s="20" t="s">
        <v>67</v>
      </c>
      <c r="D478" s="20" t="s">
        <v>68</v>
      </c>
      <c r="E478" s="192" t="str">
        <f>'МП пр.5'!B8</f>
        <v>7Б 0 01 91600 </v>
      </c>
      <c r="F478" s="174"/>
      <c r="G478" s="413">
        <f>G479</f>
        <v>145.6</v>
      </c>
      <c r="H478" s="413">
        <f>H479</f>
        <v>41</v>
      </c>
      <c r="I478" s="345">
        <f t="shared" si="36"/>
        <v>104.6</v>
      </c>
      <c r="J478" s="345">
        <f t="shared" si="37"/>
        <v>28.15934065934066</v>
      </c>
    </row>
    <row r="479" spans="1:10" ht="26.25">
      <c r="A479" s="16" t="s">
        <v>95</v>
      </c>
      <c r="B479" s="19" t="s">
        <v>284</v>
      </c>
      <c r="C479" s="20" t="s">
        <v>67</v>
      </c>
      <c r="D479" s="20" t="s">
        <v>68</v>
      </c>
      <c r="E479" s="192" t="s">
        <v>390</v>
      </c>
      <c r="F479" s="174" t="s">
        <v>96</v>
      </c>
      <c r="G479" s="413">
        <f>G480</f>
        <v>145.6</v>
      </c>
      <c r="H479" s="413">
        <f>H480</f>
        <v>41</v>
      </c>
      <c r="I479" s="345">
        <f t="shared" si="36"/>
        <v>104.6</v>
      </c>
      <c r="J479" s="345">
        <f t="shared" si="37"/>
        <v>28.15934065934066</v>
      </c>
    </row>
    <row r="480" spans="1:10" ht="12.75">
      <c r="A480" s="16" t="s">
        <v>99</v>
      </c>
      <c r="B480" s="19" t="s">
        <v>284</v>
      </c>
      <c r="C480" s="20" t="s">
        <v>67</v>
      </c>
      <c r="D480" s="20" t="s">
        <v>68</v>
      </c>
      <c r="E480" s="192" t="s">
        <v>390</v>
      </c>
      <c r="F480" s="174" t="s">
        <v>100</v>
      </c>
      <c r="G480" s="413">
        <f>'МП пр.5'!G21</f>
        <v>145.6</v>
      </c>
      <c r="H480" s="413">
        <f>'МП пр.5'!H21</f>
        <v>41</v>
      </c>
      <c r="I480" s="345">
        <f t="shared" si="36"/>
        <v>104.6</v>
      </c>
      <c r="J480" s="345">
        <f t="shared" si="37"/>
        <v>28.15934065934066</v>
      </c>
    </row>
    <row r="481" spans="1:10" ht="12.75">
      <c r="A481" s="16" t="str">
        <f>'МП пр.5'!A22</f>
        <v>Укрепление материально- технической базы </v>
      </c>
      <c r="B481" s="19" t="s">
        <v>284</v>
      </c>
      <c r="C481" s="20" t="s">
        <v>67</v>
      </c>
      <c r="D481" s="20" t="s">
        <v>68</v>
      </c>
      <c r="E481" s="192" t="str">
        <f>'МП пр.5'!B22</f>
        <v>7Б 0 01 92500</v>
      </c>
      <c r="F481" s="174"/>
      <c r="G481" s="413">
        <f>G482</f>
        <v>36.8</v>
      </c>
      <c r="H481" s="413">
        <f>H482</f>
        <v>0</v>
      </c>
      <c r="I481" s="345">
        <f t="shared" si="36"/>
        <v>36.8</v>
      </c>
      <c r="J481" s="345">
        <f t="shared" si="37"/>
        <v>0</v>
      </c>
    </row>
    <row r="482" spans="1:10" ht="26.25">
      <c r="A482" s="16" t="s">
        <v>95</v>
      </c>
      <c r="B482" s="19" t="s">
        <v>284</v>
      </c>
      <c r="C482" s="20" t="s">
        <v>67</v>
      </c>
      <c r="D482" s="20" t="s">
        <v>68</v>
      </c>
      <c r="E482" s="192" t="s">
        <v>392</v>
      </c>
      <c r="F482" s="174" t="s">
        <v>96</v>
      </c>
      <c r="G482" s="413">
        <f>G483</f>
        <v>36.8</v>
      </c>
      <c r="H482" s="413">
        <f>H483</f>
        <v>0</v>
      </c>
      <c r="I482" s="345">
        <f t="shared" si="36"/>
        <v>36.8</v>
      </c>
      <c r="J482" s="345">
        <f t="shared" si="37"/>
        <v>0</v>
      </c>
    </row>
    <row r="483" spans="1:10" ht="12.75">
      <c r="A483" s="16" t="s">
        <v>99</v>
      </c>
      <c r="B483" s="19" t="s">
        <v>284</v>
      </c>
      <c r="C483" s="20" t="s">
        <v>67</v>
      </c>
      <c r="D483" s="20" t="s">
        <v>68</v>
      </c>
      <c r="E483" s="192" t="s">
        <v>392</v>
      </c>
      <c r="F483" s="174" t="s">
        <v>100</v>
      </c>
      <c r="G483" s="413">
        <f>'МП пр.5'!G27</f>
        <v>36.8</v>
      </c>
      <c r="H483" s="413">
        <f>'МП пр.5'!H27</f>
        <v>0</v>
      </c>
      <c r="I483" s="345">
        <f t="shared" si="36"/>
        <v>36.8</v>
      </c>
      <c r="J483" s="345">
        <f t="shared" si="37"/>
        <v>0</v>
      </c>
    </row>
    <row r="484" spans="1:10" s="347" customFormat="1" ht="26.25">
      <c r="A484" s="154" t="str">
        <f>'МП пр.5'!A224</f>
        <v>Муниципальная программа  "Пожарная безопасность в Сусуманском городском округе на 2018- 2020 годы"</v>
      </c>
      <c r="B484" s="159" t="s">
        <v>284</v>
      </c>
      <c r="C484" s="155" t="s">
        <v>67</v>
      </c>
      <c r="D484" s="155" t="s">
        <v>68</v>
      </c>
      <c r="E484" s="190" t="str">
        <f>'МП пр.5'!B224</f>
        <v>7П 0 00 00000 </v>
      </c>
      <c r="F484" s="173"/>
      <c r="G484" s="414">
        <f>G485</f>
        <v>286.7</v>
      </c>
      <c r="H484" s="414">
        <f>H485</f>
        <v>94.6</v>
      </c>
      <c r="I484" s="346">
        <f t="shared" si="36"/>
        <v>192.1</v>
      </c>
      <c r="J484" s="346">
        <f t="shared" si="37"/>
        <v>32.99616323683293</v>
      </c>
    </row>
    <row r="485" spans="1:10" ht="26.25">
      <c r="A485" s="28" t="str">
        <f>'МП пр.5'!A225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85" s="19" t="s">
        <v>284</v>
      </c>
      <c r="C485" s="20" t="s">
        <v>67</v>
      </c>
      <c r="D485" s="20" t="s">
        <v>68</v>
      </c>
      <c r="E485" s="192" t="str">
        <f>'МП пр.5'!B225</f>
        <v>7П 0 01 00000 </v>
      </c>
      <c r="F485" s="174"/>
      <c r="G485" s="413">
        <f>G486+G489+G492+G495</f>
        <v>286.7</v>
      </c>
      <c r="H485" s="413">
        <f>H486+H489+H492+H495</f>
        <v>94.6</v>
      </c>
      <c r="I485" s="345">
        <f t="shared" si="36"/>
        <v>192.1</v>
      </c>
      <c r="J485" s="345">
        <f t="shared" si="37"/>
        <v>32.99616323683293</v>
      </c>
    </row>
    <row r="486" spans="1:10" ht="39">
      <c r="A486" s="28" t="str">
        <f>'МП пр.5'!A226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86" s="19" t="s">
        <v>284</v>
      </c>
      <c r="C486" s="20" t="s">
        <v>67</v>
      </c>
      <c r="D486" s="20" t="s">
        <v>68</v>
      </c>
      <c r="E486" s="192" t="str">
        <f>'МП пр.5'!B226</f>
        <v>7П 0 01 94100 </v>
      </c>
      <c r="F486" s="174"/>
      <c r="G486" s="413">
        <f>G487</f>
        <v>222.5</v>
      </c>
      <c r="H486" s="413">
        <f>H487</f>
        <v>78.8</v>
      </c>
      <c r="I486" s="345">
        <f t="shared" si="36"/>
        <v>143.7</v>
      </c>
      <c r="J486" s="345">
        <f t="shared" si="37"/>
        <v>35.41573033707865</v>
      </c>
    </row>
    <row r="487" spans="1:10" ht="26.25">
      <c r="A487" s="16" t="s">
        <v>95</v>
      </c>
      <c r="B487" s="19" t="s">
        <v>284</v>
      </c>
      <c r="C487" s="20" t="s">
        <v>67</v>
      </c>
      <c r="D487" s="20" t="s">
        <v>68</v>
      </c>
      <c r="E487" s="192" t="s">
        <v>242</v>
      </c>
      <c r="F487" s="174" t="s">
        <v>96</v>
      </c>
      <c r="G487" s="413">
        <f>G488</f>
        <v>222.5</v>
      </c>
      <c r="H487" s="413">
        <f>H488</f>
        <v>78.8</v>
      </c>
      <c r="I487" s="345">
        <f t="shared" si="36"/>
        <v>143.7</v>
      </c>
      <c r="J487" s="345">
        <f t="shared" si="37"/>
        <v>35.41573033707865</v>
      </c>
    </row>
    <row r="488" spans="1:10" ht="12.75">
      <c r="A488" s="16" t="s">
        <v>99</v>
      </c>
      <c r="B488" s="19" t="s">
        <v>284</v>
      </c>
      <c r="C488" s="20" t="s">
        <v>67</v>
      </c>
      <c r="D488" s="20" t="s">
        <v>68</v>
      </c>
      <c r="E488" s="192" t="s">
        <v>242</v>
      </c>
      <c r="F488" s="174" t="s">
        <v>100</v>
      </c>
      <c r="G488" s="413">
        <f>'МП пр.5'!G239</f>
        <v>222.5</v>
      </c>
      <c r="H488" s="413">
        <f>'МП пр.5'!H239</f>
        <v>78.8</v>
      </c>
      <c r="I488" s="345">
        <f t="shared" si="36"/>
        <v>143.7</v>
      </c>
      <c r="J488" s="345">
        <f t="shared" si="37"/>
        <v>35.41573033707865</v>
      </c>
    </row>
    <row r="489" spans="1:10" ht="12.75">
      <c r="A489" s="28" t="str">
        <f>'МП пр.5'!A286</f>
        <v>Проведение замеров сопротивления изоляции электросетей и электрооборудования</v>
      </c>
      <c r="B489" s="19" t="s">
        <v>284</v>
      </c>
      <c r="C489" s="20" t="s">
        <v>67</v>
      </c>
      <c r="D489" s="20" t="s">
        <v>68</v>
      </c>
      <c r="E489" s="192" t="str">
        <f>'МП пр.5'!B286</f>
        <v>7П 0 01 94400 </v>
      </c>
      <c r="F489" s="174"/>
      <c r="G489" s="413">
        <f>G490</f>
        <v>38.4</v>
      </c>
      <c r="H489" s="413">
        <f>H490</f>
        <v>0</v>
      </c>
      <c r="I489" s="345">
        <f t="shared" si="36"/>
        <v>38.4</v>
      </c>
      <c r="J489" s="345">
        <f t="shared" si="37"/>
        <v>0</v>
      </c>
    </row>
    <row r="490" spans="1:10" ht="26.25">
      <c r="A490" s="16" t="s">
        <v>95</v>
      </c>
      <c r="B490" s="19" t="s">
        <v>284</v>
      </c>
      <c r="C490" s="20" t="s">
        <v>67</v>
      </c>
      <c r="D490" s="20" t="s">
        <v>68</v>
      </c>
      <c r="E490" s="192" t="s">
        <v>243</v>
      </c>
      <c r="F490" s="174" t="s">
        <v>96</v>
      </c>
      <c r="G490" s="413">
        <f>G491</f>
        <v>38.4</v>
      </c>
      <c r="H490" s="413">
        <f>H491</f>
        <v>0</v>
      </c>
      <c r="I490" s="345">
        <f t="shared" si="36"/>
        <v>38.4</v>
      </c>
      <c r="J490" s="345">
        <f t="shared" si="37"/>
        <v>0</v>
      </c>
    </row>
    <row r="491" spans="1:10" ht="12.75">
      <c r="A491" s="16" t="s">
        <v>99</v>
      </c>
      <c r="B491" s="19" t="s">
        <v>284</v>
      </c>
      <c r="C491" s="20" t="s">
        <v>67</v>
      </c>
      <c r="D491" s="20" t="s">
        <v>68</v>
      </c>
      <c r="E491" s="192" t="s">
        <v>243</v>
      </c>
      <c r="F491" s="174" t="s">
        <v>100</v>
      </c>
      <c r="G491" s="413">
        <f>'МП пр.5'!G299</f>
        <v>38.4</v>
      </c>
      <c r="H491" s="413">
        <f>'МП пр.5'!H299</f>
        <v>0</v>
      </c>
      <c r="I491" s="345">
        <f t="shared" si="36"/>
        <v>38.4</v>
      </c>
      <c r="J491" s="345">
        <f t="shared" si="37"/>
        <v>0</v>
      </c>
    </row>
    <row r="492" spans="1:10" ht="26.25">
      <c r="A492" s="28" t="str">
        <f>'МП пр.5'!A305</f>
        <v>Проведение проверок исправности и ремонт систем противопожарного водоснабжения, приобретение и обслуживание гидрантов</v>
      </c>
      <c r="B492" s="19" t="s">
        <v>284</v>
      </c>
      <c r="C492" s="20" t="s">
        <v>67</v>
      </c>
      <c r="D492" s="20" t="s">
        <v>68</v>
      </c>
      <c r="E492" s="192" t="str">
        <f>'МП пр.5'!B305</f>
        <v>7П 0 01 94500 </v>
      </c>
      <c r="F492" s="174"/>
      <c r="G492" s="413">
        <f>G493</f>
        <v>15.8</v>
      </c>
      <c r="H492" s="413">
        <f>H493</f>
        <v>15.8</v>
      </c>
      <c r="I492" s="345">
        <f t="shared" si="36"/>
        <v>0</v>
      </c>
      <c r="J492" s="345">
        <f t="shared" si="37"/>
        <v>100</v>
      </c>
    </row>
    <row r="493" spans="1:10" ht="26.25">
      <c r="A493" s="16" t="s">
        <v>95</v>
      </c>
      <c r="B493" s="19" t="s">
        <v>284</v>
      </c>
      <c r="C493" s="20" t="s">
        <v>67</v>
      </c>
      <c r="D493" s="20" t="s">
        <v>68</v>
      </c>
      <c r="E493" s="192" t="s">
        <v>244</v>
      </c>
      <c r="F493" s="174" t="s">
        <v>96</v>
      </c>
      <c r="G493" s="413">
        <f>G494</f>
        <v>15.8</v>
      </c>
      <c r="H493" s="413">
        <f>H494</f>
        <v>15.8</v>
      </c>
      <c r="I493" s="345">
        <f t="shared" si="36"/>
        <v>0</v>
      </c>
      <c r="J493" s="345">
        <f t="shared" si="37"/>
        <v>100</v>
      </c>
    </row>
    <row r="494" spans="1:10" ht="12.75">
      <c r="A494" s="16" t="s">
        <v>99</v>
      </c>
      <c r="B494" s="19" t="s">
        <v>284</v>
      </c>
      <c r="C494" s="20" t="s">
        <v>67</v>
      </c>
      <c r="D494" s="20" t="s">
        <v>68</v>
      </c>
      <c r="E494" s="192" t="s">
        <v>244</v>
      </c>
      <c r="F494" s="174" t="s">
        <v>100</v>
      </c>
      <c r="G494" s="413">
        <f>'МП пр.5'!G318</f>
        <v>15.8</v>
      </c>
      <c r="H494" s="413">
        <f>'МП пр.5'!H318</f>
        <v>15.8</v>
      </c>
      <c r="I494" s="345">
        <f t="shared" si="36"/>
        <v>0</v>
      </c>
      <c r="J494" s="345">
        <f t="shared" si="37"/>
        <v>100</v>
      </c>
    </row>
    <row r="495" spans="1:10" ht="12.75">
      <c r="A495" s="16" t="s">
        <v>312</v>
      </c>
      <c r="B495" s="19" t="s">
        <v>284</v>
      </c>
      <c r="C495" s="20" t="s">
        <v>67</v>
      </c>
      <c r="D495" s="20" t="s">
        <v>68</v>
      </c>
      <c r="E495" s="192" t="s">
        <v>313</v>
      </c>
      <c r="F495" s="174"/>
      <c r="G495" s="413">
        <f>G496</f>
        <v>10</v>
      </c>
      <c r="H495" s="413">
        <f>H496</f>
        <v>0</v>
      </c>
      <c r="I495" s="345">
        <f t="shared" si="36"/>
        <v>10</v>
      </c>
      <c r="J495" s="345">
        <f t="shared" si="37"/>
        <v>0</v>
      </c>
    </row>
    <row r="496" spans="1:10" ht="26.25">
      <c r="A496" s="16" t="s">
        <v>95</v>
      </c>
      <c r="B496" s="19" t="s">
        <v>284</v>
      </c>
      <c r="C496" s="20" t="s">
        <v>67</v>
      </c>
      <c r="D496" s="20" t="s">
        <v>68</v>
      </c>
      <c r="E496" s="192" t="s">
        <v>313</v>
      </c>
      <c r="F496" s="174" t="s">
        <v>96</v>
      </c>
      <c r="G496" s="413">
        <f>G497</f>
        <v>10</v>
      </c>
      <c r="H496" s="413">
        <f>H497</f>
        <v>0</v>
      </c>
      <c r="I496" s="345">
        <f t="shared" si="36"/>
        <v>10</v>
      </c>
      <c r="J496" s="345">
        <f t="shared" si="37"/>
        <v>0</v>
      </c>
    </row>
    <row r="497" spans="1:10" ht="12.75">
      <c r="A497" s="16" t="s">
        <v>99</v>
      </c>
      <c r="B497" s="19" t="s">
        <v>284</v>
      </c>
      <c r="C497" s="20" t="s">
        <v>67</v>
      </c>
      <c r="D497" s="20" t="s">
        <v>68</v>
      </c>
      <c r="E497" s="192" t="s">
        <v>313</v>
      </c>
      <c r="F497" s="174" t="s">
        <v>100</v>
      </c>
      <c r="G497" s="413">
        <f>'МП пр.5'!G342</f>
        <v>10</v>
      </c>
      <c r="H497" s="413">
        <f>'МП пр.5'!H342</f>
        <v>0</v>
      </c>
      <c r="I497" s="345">
        <f t="shared" si="36"/>
        <v>10</v>
      </c>
      <c r="J497" s="345">
        <f t="shared" si="37"/>
        <v>0</v>
      </c>
    </row>
    <row r="498" spans="1:10" s="347" customFormat="1" ht="26.25">
      <c r="A498" s="154" t="str">
        <f>'МП пр.5'!A355</f>
        <v>Муниципальная  программа  "Развитие образования в Сусуманском городском округе  на 2018- 2020 годы"</v>
      </c>
      <c r="B498" s="159" t="s">
        <v>284</v>
      </c>
      <c r="C498" s="155" t="s">
        <v>67</v>
      </c>
      <c r="D498" s="155" t="s">
        <v>68</v>
      </c>
      <c r="E498" s="173" t="str">
        <f>'МП пр.5'!B355</f>
        <v>7Р 0 00 00000 </v>
      </c>
      <c r="F498" s="189"/>
      <c r="G498" s="414">
        <f>G499</f>
        <v>1826.3</v>
      </c>
      <c r="H498" s="414">
        <f>H499</f>
        <v>449.6</v>
      </c>
      <c r="I498" s="346">
        <f t="shared" si="36"/>
        <v>1376.6999999999998</v>
      </c>
      <c r="J498" s="346">
        <f t="shared" si="37"/>
        <v>24.618080271587363</v>
      </c>
    </row>
    <row r="499" spans="1:10" ht="12.75">
      <c r="A499" s="16" t="str">
        <f>'МП пр.5'!A371</f>
        <v>Основное мероприятие "Управление развитием отрасли образования"</v>
      </c>
      <c r="B499" s="19" t="s">
        <v>284</v>
      </c>
      <c r="C499" s="20" t="s">
        <v>67</v>
      </c>
      <c r="D499" s="20" t="s">
        <v>68</v>
      </c>
      <c r="E499" s="174" t="str">
        <f>'МП пр.5'!B371</f>
        <v>7Р 0 02 00000</v>
      </c>
      <c r="F499" s="178"/>
      <c r="G499" s="413">
        <f>G500+G503+G506</f>
        <v>1826.3</v>
      </c>
      <c r="H499" s="413">
        <f>H500+H503+H506</f>
        <v>449.6</v>
      </c>
      <c r="I499" s="345">
        <f t="shared" si="36"/>
        <v>1376.6999999999998</v>
      </c>
      <c r="J499" s="345">
        <f t="shared" si="37"/>
        <v>24.618080271587363</v>
      </c>
    </row>
    <row r="500" spans="1:10" ht="39">
      <c r="A500" s="149" t="str">
        <f>'МП пр.5'!A398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00" s="165" t="s">
        <v>284</v>
      </c>
      <c r="C500" s="150" t="s">
        <v>67</v>
      </c>
      <c r="D500" s="150" t="s">
        <v>68</v>
      </c>
      <c r="E500" s="179" t="str">
        <f>'МП пр.5'!B398</f>
        <v>7Р 0 02 74060</v>
      </c>
      <c r="F500" s="179"/>
      <c r="G500" s="333">
        <f>G501</f>
        <v>156.5</v>
      </c>
      <c r="H500" s="333">
        <f>H501</f>
        <v>41.6</v>
      </c>
      <c r="I500" s="345">
        <f t="shared" si="36"/>
        <v>114.9</v>
      </c>
      <c r="J500" s="345">
        <f t="shared" si="37"/>
        <v>26.5814696485623</v>
      </c>
    </row>
    <row r="501" spans="1:10" ht="26.25">
      <c r="A501" s="149" t="s">
        <v>95</v>
      </c>
      <c r="B501" s="165" t="s">
        <v>284</v>
      </c>
      <c r="C501" s="150" t="s">
        <v>67</v>
      </c>
      <c r="D501" s="150" t="s">
        <v>68</v>
      </c>
      <c r="E501" s="179" t="s">
        <v>359</v>
      </c>
      <c r="F501" s="179" t="s">
        <v>96</v>
      </c>
      <c r="G501" s="333">
        <f>G502</f>
        <v>156.5</v>
      </c>
      <c r="H501" s="333">
        <f>H502</f>
        <v>41.6</v>
      </c>
      <c r="I501" s="345">
        <f t="shared" si="36"/>
        <v>114.9</v>
      </c>
      <c r="J501" s="345">
        <f t="shared" si="37"/>
        <v>26.5814696485623</v>
      </c>
    </row>
    <row r="502" spans="1:10" ht="12.75">
      <c r="A502" s="149" t="s">
        <v>99</v>
      </c>
      <c r="B502" s="165" t="s">
        <v>284</v>
      </c>
      <c r="C502" s="150" t="s">
        <v>67</v>
      </c>
      <c r="D502" s="150" t="s">
        <v>68</v>
      </c>
      <c r="E502" s="179" t="s">
        <v>359</v>
      </c>
      <c r="F502" s="179" t="s">
        <v>100</v>
      </c>
      <c r="G502" s="333">
        <f>'МП пр.5'!G411</f>
        <v>156.5</v>
      </c>
      <c r="H502" s="333">
        <f>'МП пр.5'!H411</f>
        <v>41.6</v>
      </c>
      <c r="I502" s="345">
        <f t="shared" si="36"/>
        <v>114.9</v>
      </c>
      <c r="J502" s="345">
        <f t="shared" si="37"/>
        <v>26.5814696485623</v>
      </c>
    </row>
    <row r="503" spans="1:10" ht="39">
      <c r="A503" s="149" t="str">
        <f>'МП пр.5'!A413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03" s="165" t="s">
        <v>284</v>
      </c>
      <c r="C503" s="150" t="s">
        <v>67</v>
      </c>
      <c r="D503" s="150" t="s">
        <v>68</v>
      </c>
      <c r="E503" s="179" t="str">
        <f>'МП пр.5'!B413</f>
        <v>7Р 0 02 74070</v>
      </c>
      <c r="F503" s="179"/>
      <c r="G503" s="333">
        <f>G504</f>
        <v>719.8</v>
      </c>
      <c r="H503" s="333">
        <f>H504</f>
        <v>117.4</v>
      </c>
      <c r="I503" s="345">
        <f t="shared" si="36"/>
        <v>602.4</v>
      </c>
      <c r="J503" s="345">
        <f t="shared" si="37"/>
        <v>16.310086135037512</v>
      </c>
    </row>
    <row r="504" spans="1:10" ht="26.25">
      <c r="A504" s="149" t="s">
        <v>95</v>
      </c>
      <c r="B504" s="165" t="s">
        <v>284</v>
      </c>
      <c r="C504" s="150" t="s">
        <v>67</v>
      </c>
      <c r="D504" s="150" t="s">
        <v>68</v>
      </c>
      <c r="E504" s="179" t="s">
        <v>360</v>
      </c>
      <c r="F504" s="179" t="s">
        <v>96</v>
      </c>
      <c r="G504" s="333">
        <f>G505</f>
        <v>719.8</v>
      </c>
      <c r="H504" s="333">
        <f>H505</f>
        <v>117.4</v>
      </c>
      <c r="I504" s="345">
        <f t="shared" si="36"/>
        <v>602.4</v>
      </c>
      <c r="J504" s="345">
        <f t="shared" si="37"/>
        <v>16.310086135037512</v>
      </c>
    </row>
    <row r="505" spans="1:10" ht="12.75">
      <c r="A505" s="149" t="s">
        <v>99</v>
      </c>
      <c r="B505" s="165" t="s">
        <v>284</v>
      </c>
      <c r="C505" s="150" t="s">
        <v>67</v>
      </c>
      <c r="D505" s="150" t="s">
        <v>68</v>
      </c>
      <c r="E505" s="179" t="s">
        <v>360</v>
      </c>
      <c r="F505" s="179" t="s">
        <v>100</v>
      </c>
      <c r="G505" s="333">
        <f>'МП пр.5'!G426</f>
        <v>719.8</v>
      </c>
      <c r="H505" s="333">
        <f>'МП пр.5'!H426</f>
        <v>117.4</v>
      </c>
      <c r="I505" s="345">
        <f t="shared" si="36"/>
        <v>602.4</v>
      </c>
      <c r="J505" s="345">
        <f t="shared" si="37"/>
        <v>16.310086135037512</v>
      </c>
    </row>
    <row r="506" spans="1:10" ht="39">
      <c r="A506" s="149" t="str">
        <f>'МП пр.5'!A440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06" s="165" t="s">
        <v>284</v>
      </c>
      <c r="C506" s="150" t="s">
        <v>67</v>
      </c>
      <c r="D506" s="150" t="s">
        <v>68</v>
      </c>
      <c r="E506" s="179" t="str">
        <f>'МП пр.5'!B440</f>
        <v>7Р 0 02 75010</v>
      </c>
      <c r="F506" s="179"/>
      <c r="G506" s="333">
        <f>G507</f>
        <v>950</v>
      </c>
      <c r="H506" s="333">
        <f>H507</f>
        <v>290.6</v>
      </c>
      <c r="I506" s="345">
        <f t="shared" si="36"/>
        <v>659.4</v>
      </c>
      <c r="J506" s="345">
        <f t="shared" si="37"/>
        <v>30.589473684210528</v>
      </c>
    </row>
    <row r="507" spans="1:10" ht="26.25">
      <c r="A507" s="149" t="s">
        <v>95</v>
      </c>
      <c r="B507" s="165" t="s">
        <v>284</v>
      </c>
      <c r="C507" s="150" t="s">
        <v>67</v>
      </c>
      <c r="D507" s="150" t="s">
        <v>68</v>
      </c>
      <c r="E507" s="179" t="s">
        <v>362</v>
      </c>
      <c r="F507" s="179" t="s">
        <v>96</v>
      </c>
      <c r="G507" s="333">
        <f>G508</f>
        <v>950</v>
      </c>
      <c r="H507" s="333">
        <f>H508</f>
        <v>290.6</v>
      </c>
      <c r="I507" s="345">
        <f t="shared" si="36"/>
        <v>659.4</v>
      </c>
      <c r="J507" s="345">
        <f t="shared" si="37"/>
        <v>30.589473684210528</v>
      </c>
    </row>
    <row r="508" spans="1:10" ht="12.75">
      <c r="A508" s="149" t="s">
        <v>99</v>
      </c>
      <c r="B508" s="165" t="s">
        <v>284</v>
      </c>
      <c r="C508" s="150" t="s">
        <v>67</v>
      </c>
      <c r="D508" s="150" t="s">
        <v>68</v>
      </c>
      <c r="E508" s="179" t="s">
        <v>362</v>
      </c>
      <c r="F508" s="179" t="s">
        <v>100</v>
      </c>
      <c r="G508" s="333">
        <f>'МП пр.5'!G453</f>
        <v>950</v>
      </c>
      <c r="H508" s="333">
        <f>'МП пр.5'!H453</f>
        <v>290.6</v>
      </c>
      <c r="I508" s="345">
        <f t="shared" si="36"/>
        <v>659.4</v>
      </c>
      <c r="J508" s="345">
        <f t="shared" si="37"/>
        <v>30.589473684210528</v>
      </c>
    </row>
    <row r="509" spans="1:10" ht="12.75">
      <c r="A509" s="16" t="s">
        <v>234</v>
      </c>
      <c r="B509" s="19" t="s">
        <v>284</v>
      </c>
      <c r="C509" s="20" t="s">
        <v>67</v>
      </c>
      <c r="D509" s="20" t="s">
        <v>68</v>
      </c>
      <c r="E509" s="174" t="s">
        <v>523</v>
      </c>
      <c r="F509" s="174"/>
      <c r="G509" s="413">
        <f>G510+G513+G516</f>
        <v>32274.699999999997</v>
      </c>
      <c r="H509" s="413">
        <f>H510+H513+H516</f>
        <v>8795</v>
      </c>
      <c r="I509" s="345">
        <f t="shared" si="36"/>
        <v>23479.699999999997</v>
      </c>
      <c r="J509" s="345">
        <f t="shared" si="37"/>
        <v>27.25044694451072</v>
      </c>
    </row>
    <row r="510" spans="1:10" ht="12.75">
      <c r="A510" s="29" t="s">
        <v>189</v>
      </c>
      <c r="B510" s="66" t="s">
        <v>284</v>
      </c>
      <c r="C510" s="65" t="s">
        <v>67</v>
      </c>
      <c r="D510" s="65" t="s">
        <v>68</v>
      </c>
      <c r="E510" s="185" t="s">
        <v>524</v>
      </c>
      <c r="F510" s="185"/>
      <c r="G510" s="413">
        <f>G511</f>
        <v>31912.699999999997</v>
      </c>
      <c r="H510" s="413">
        <f>H511</f>
        <v>8520</v>
      </c>
      <c r="I510" s="345">
        <f t="shared" si="36"/>
        <v>23392.699999999997</v>
      </c>
      <c r="J510" s="345">
        <f t="shared" si="37"/>
        <v>26.69783503119448</v>
      </c>
    </row>
    <row r="511" spans="1:10" ht="26.25">
      <c r="A511" s="29" t="s">
        <v>95</v>
      </c>
      <c r="B511" s="66" t="s">
        <v>284</v>
      </c>
      <c r="C511" s="65" t="s">
        <v>67</v>
      </c>
      <c r="D511" s="65" t="s">
        <v>68</v>
      </c>
      <c r="E511" s="185" t="s">
        <v>524</v>
      </c>
      <c r="F511" s="185" t="s">
        <v>96</v>
      </c>
      <c r="G511" s="413">
        <f>G512</f>
        <v>31912.699999999997</v>
      </c>
      <c r="H511" s="413">
        <f>H512</f>
        <v>8520</v>
      </c>
      <c r="I511" s="345">
        <f t="shared" si="36"/>
        <v>23392.699999999997</v>
      </c>
      <c r="J511" s="345">
        <f t="shared" si="37"/>
        <v>26.69783503119448</v>
      </c>
    </row>
    <row r="512" spans="1:10" ht="12.75">
      <c r="A512" s="29" t="s">
        <v>99</v>
      </c>
      <c r="B512" s="66" t="s">
        <v>284</v>
      </c>
      <c r="C512" s="65" t="s">
        <v>67</v>
      </c>
      <c r="D512" s="65" t="s">
        <v>68</v>
      </c>
      <c r="E512" s="185" t="s">
        <v>524</v>
      </c>
      <c r="F512" s="185" t="s">
        <v>100</v>
      </c>
      <c r="G512" s="413">
        <f>31755.6+157.1</f>
        <v>31912.699999999997</v>
      </c>
      <c r="H512" s="413">
        <v>8520</v>
      </c>
      <c r="I512" s="345">
        <f t="shared" si="36"/>
        <v>23392.699999999997</v>
      </c>
      <c r="J512" s="345">
        <f t="shared" si="37"/>
        <v>26.69783503119448</v>
      </c>
    </row>
    <row r="513" spans="1:10" ht="52.5">
      <c r="A513" s="29" t="s">
        <v>210</v>
      </c>
      <c r="B513" s="66" t="s">
        <v>284</v>
      </c>
      <c r="C513" s="65" t="s">
        <v>67</v>
      </c>
      <c r="D513" s="65" t="s">
        <v>68</v>
      </c>
      <c r="E513" s="185" t="s">
        <v>525</v>
      </c>
      <c r="F513" s="185"/>
      <c r="G513" s="413">
        <f>G514</f>
        <v>320</v>
      </c>
      <c r="H513" s="413">
        <f>H514</f>
        <v>255</v>
      </c>
      <c r="I513" s="345">
        <f t="shared" si="36"/>
        <v>65</v>
      </c>
      <c r="J513" s="345">
        <f t="shared" si="37"/>
        <v>79.6875</v>
      </c>
    </row>
    <row r="514" spans="1:10" ht="26.25">
      <c r="A514" s="29" t="s">
        <v>95</v>
      </c>
      <c r="B514" s="66" t="s">
        <v>284</v>
      </c>
      <c r="C514" s="65" t="s">
        <v>67</v>
      </c>
      <c r="D514" s="65" t="s">
        <v>68</v>
      </c>
      <c r="E514" s="185" t="s">
        <v>525</v>
      </c>
      <c r="F514" s="185" t="s">
        <v>96</v>
      </c>
      <c r="G514" s="413">
        <f>G515</f>
        <v>320</v>
      </c>
      <c r="H514" s="413">
        <f>H515</f>
        <v>255</v>
      </c>
      <c r="I514" s="345">
        <f t="shared" si="36"/>
        <v>65</v>
      </c>
      <c r="J514" s="345">
        <f t="shared" si="37"/>
        <v>79.6875</v>
      </c>
    </row>
    <row r="515" spans="1:10" ht="12.75">
      <c r="A515" s="29" t="s">
        <v>99</v>
      </c>
      <c r="B515" s="66" t="s">
        <v>284</v>
      </c>
      <c r="C515" s="65" t="s">
        <v>67</v>
      </c>
      <c r="D515" s="65" t="s">
        <v>68</v>
      </c>
      <c r="E515" s="185" t="s">
        <v>525</v>
      </c>
      <c r="F515" s="185" t="s">
        <v>100</v>
      </c>
      <c r="G515" s="413">
        <v>320</v>
      </c>
      <c r="H515" s="413">
        <v>255</v>
      </c>
      <c r="I515" s="345">
        <f t="shared" si="36"/>
        <v>65</v>
      </c>
      <c r="J515" s="345">
        <f t="shared" si="37"/>
        <v>79.6875</v>
      </c>
    </row>
    <row r="516" spans="1:10" ht="12.75">
      <c r="A516" s="29" t="s">
        <v>179</v>
      </c>
      <c r="B516" s="66" t="s">
        <v>284</v>
      </c>
      <c r="C516" s="65" t="s">
        <v>67</v>
      </c>
      <c r="D516" s="65" t="s">
        <v>68</v>
      </c>
      <c r="E516" s="185" t="s">
        <v>526</v>
      </c>
      <c r="F516" s="185"/>
      <c r="G516" s="413">
        <f>G517</f>
        <v>42</v>
      </c>
      <c r="H516" s="413">
        <f>H517</f>
        <v>20</v>
      </c>
      <c r="I516" s="345">
        <f t="shared" si="36"/>
        <v>22</v>
      </c>
      <c r="J516" s="345">
        <f t="shared" si="37"/>
        <v>47.61904761904761</v>
      </c>
    </row>
    <row r="517" spans="1:10" ht="26.25">
      <c r="A517" s="29" t="s">
        <v>95</v>
      </c>
      <c r="B517" s="66" t="s">
        <v>284</v>
      </c>
      <c r="C517" s="65" t="s">
        <v>67</v>
      </c>
      <c r="D517" s="65" t="s">
        <v>68</v>
      </c>
      <c r="E517" s="185" t="s">
        <v>526</v>
      </c>
      <c r="F517" s="185" t="s">
        <v>96</v>
      </c>
      <c r="G517" s="413">
        <f>G518</f>
        <v>42</v>
      </c>
      <c r="H517" s="413">
        <f>H518</f>
        <v>20</v>
      </c>
      <c r="I517" s="345">
        <f t="shared" si="36"/>
        <v>22</v>
      </c>
      <c r="J517" s="345">
        <f t="shared" si="37"/>
        <v>47.61904761904761</v>
      </c>
    </row>
    <row r="518" spans="1:10" ht="12.75">
      <c r="A518" s="29" t="s">
        <v>99</v>
      </c>
      <c r="B518" s="66" t="s">
        <v>284</v>
      </c>
      <c r="C518" s="65" t="s">
        <v>67</v>
      </c>
      <c r="D518" s="65" t="s">
        <v>68</v>
      </c>
      <c r="E518" s="185" t="s">
        <v>526</v>
      </c>
      <c r="F518" s="185" t="s">
        <v>100</v>
      </c>
      <c r="G518" s="413">
        <v>42</v>
      </c>
      <c r="H518" s="413">
        <v>20</v>
      </c>
      <c r="I518" s="345">
        <f t="shared" si="36"/>
        <v>22</v>
      </c>
      <c r="J518" s="345">
        <f t="shared" si="37"/>
        <v>47.61904761904761</v>
      </c>
    </row>
    <row r="519" spans="1:10" ht="12.75">
      <c r="A519" s="14" t="s">
        <v>355</v>
      </c>
      <c r="B519" s="39" t="s">
        <v>284</v>
      </c>
      <c r="C519" s="33" t="s">
        <v>67</v>
      </c>
      <c r="D519" s="33" t="s">
        <v>67</v>
      </c>
      <c r="E519" s="178"/>
      <c r="F519" s="178"/>
      <c r="G519" s="413">
        <f>G521+G526+G538+G546+G551</f>
        <v>8048.3</v>
      </c>
      <c r="H519" s="413">
        <f>H521+H526+H538+H546+H551</f>
        <v>105.6</v>
      </c>
      <c r="I519" s="345">
        <f aca="true" t="shared" si="38" ref="I519:I582">G519-H519</f>
        <v>7942.7</v>
      </c>
      <c r="J519" s="345">
        <f aca="true" t="shared" si="39" ref="J519:J582">H519/G519*100</f>
        <v>1.3120783271001328</v>
      </c>
    </row>
    <row r="520" spans="1:10" ht="12.75">
      <c r="A520" s="31" t="s">
        <v>487</v>
      </c>
      <c r="B520" s="19" t="s">
        <v>284</v>
      </c>
      <c r="C520" s="20" t="s">
        <v>67</v>
      </c>
      <c r="D520" s="20" t="s">
        <v>67</v>
      </c>
      <c r="E520" s="192" t="s">
        <v>488</v>
      </c>
      <c r="F520" s="174"/>
      <c r="G520" s="413">
        <f>G521+G526+G538+G546+G551</f>
        <v>8048.3</v>
      </c>
      <c r="H520" s="413">
        <f>H521+H526+H538+H546+H551</f>
        <v>105.6</v>
      </c>
      <c r="I520" s="345">
        <f t="shared" si="38"/>
        <v>7942.7</v>
      </c>
      <c r="J520" s="345">
        <f t="shared" si="39"/>
        <v>1.3120783271001328</v>
      </c>
    </row>
    <row r="521" spans="1:10" s="347" customFormat="1" ht="26.25">
      <c r="A521" s="154" t="str">
        <f>'МП пр.5'!A34</f>
        <v>Муниципальная программа "Патриотическое воспитание  жителей Сусуманского городского округа  на 2018- 2020 годы"</v>
      </c>
      <c r="B521" s="159" t="s">
        <v>284</v>
      </c>
      <c r="C521" s="155" t="s">
        <v>67</v>
      </c>
      <c r="D521" s="155" t="s">
        <v>67</v>
      </c>
      <c r="E521" s="190" t="str">
        <f>'МП пр.5'!B34</f>
        <v>7В 0 00 00000 </v>
      </c>
      <c r="F521" s="173"/>
      <c r="G521" s="414">
        <f aca="true" t="shared" si="40" ref="G521:H524">G522</f>
        <v>108.5</v>
      </c>
      <c r="H521" s="414">
        <f t="shared" si="40"/>
        <v>36.1</v>
      </c>
      <c r="I521" s="346">
        <f t="shared" si="38"/>
        <v>72.4</v>
      </c>
      <c r="J521" s="346">
        <f t="shared" si="39"/>
        <v>33.27188940092166</v>
      </c>
    </row>
    <row r="522" spans="1:10" ht="26.25">
      <c r="A522" s="28" t="str">
        <f>'МП пр.5'!A35</f>
        <v>Основное мероприятие "Организация работы по совершенствованию системы патриотического воспитания жителей"</v>
      </c>
      <c r="B522" s="19" t="s">
        <v>284</v>
      </c>
      <c r="C522" s="20" t="s">
        <v>67</v>
      </c>
      <c r="D522" s="20" t="s">
        <v>67</v>
      </c>
      <c r="E522" s="192" t="str">
        <f>'МП пр.5'!B35</f>
        <v>7В 0 01 00000 </v>
      </c>
      <c r="F522" s="174"/>
      <c r="G522" s="413">
        <f t="shared" si="40"/>
        <v>108.5</v>
      </c>
      <c r="H522" s="413">
        <f t="shared" si="40"/>
        <v>36.1</v>
      </c>
      <c r="I522" s="345">
        <f t="shared" si="38"/>
        <v>72.4</v>
      </c>
      <c r="J522" s="345">
        <f t="shared" si="39"/>
        <v>33.27188940092166</v>
      </c>
    </row>
    <row r="523" spans="1:10" ht="12.75">
      <c r="A523" s="28" t="str">
        <f>'МП пр.5'!A36</f>
        <v>Мероприятия патриотической направленности</v>
      </c>
      <c r="B523" s="19" t="s">
        <v>284</v>
      </c>
      <c r="C523" s="20" t="s">
        <v>67</v>
      </c>
      <c r="D523" s="20" t="s">
        <v>67</v>
      </c>
      <c r="E523" s="192" t="str">
        <f>'МП пр.5'!B36</f>
        <v>7В 0 01 92400 </v>
      </c>
      <c r="F523" s="174"/>
      <c r="G523" s="413">
        <f t="shared" si="40"/>
        <v>108.5</v>
      </c>
      <c r="H523" s="413">
        <f t="shared" si="40"/>
        <v>36.1</v>
      </c>
      <c r="I523" s="345">
        <f t="shared" si="38"/>
        <v>72.4</v>
      </c>
      <c r="J523" s="345">
        <f t="shared" si="39"/>
        <v>33.27188940092166</v>
      </c>
    </row>
    <row r="524" spans="1:10" ht="26.25">
      <c r="A524" s="16" t="s">
        <v>95</v>
      </c>
      <c r="B524" s="19" t="s">
        <v>284</v>
      </c>
      <c r="C524" s="20" t="s">
        <v>67</v>
      </c>
      <c r="D524" s="20" t="s">
        <v>67</v>
      </c>
      <c r="E524" s="192" t="s">
        <v>252</v>
      </c>
      <c r="F524" s="174" t="s">
        <v>96</v>
      </c>
      <c r="G524" s="413">
        <f t="shared" si="40"/>
        <v>108.5</v>
      </c>
      <c r="H524" s="413">
        <f t="shared" si="40"/>
        <v>36.1</v>
      </c>
      <c r="I524" s="345">
        <f t="shared" si="38"/>
        <v>72.4</v>
      </c>
      <c r="J524" s="345">
        <f t="shared" si="39"/>
        <v>33.27188940092166</v>
      </c>
    </row>
    <row r="525" spans="1:10" ht="12.75">
      <c r="A525" s="16" t="s">
        <v>99</v>
      </c>
      <c r="B525" s="19" t="s">
        <v>284</v>
      </c>
      <c r="C525" s="20" t="s">
        <v>67</v>
      </c>
      <c r="D525" s="20" t="s">
        <v>67</v>
      </c>
      <c r="E525" s="192" t="s">
        <v>252</v>
      </c>
      <c r="F525" s="174" t="s">
        <v>100</v>
      </c>
      <c r="G525" s="413">
        <f>'МП пр.5'!G44</f>
        <v>108.5</v>
      </c>
      <c r="H525" s="413">
        <f>'МП пр.5'!H44</f>
        <v>36.1</v>
      </c>
      <c r="I525" s="345">
        <f t="shared" si="38"/>
        <v>72.4</v>
      </c>
      <c r="J525" s="345">
        <f t="shared" si="39"/>
        <v>33.27188940092166</v>
      </c>
    </row>
    <row r="526" spans="1:10" s="347" customFormat="1" ht="12.75">
      <c r="A526" s="154" t="str">
        <f>'МП пр.5'!A66</f>
        <v>Муниципальная  программа "Одарённые дети  на 2018- 2020 годы"</v>
      </c>
      <c r="B526" s="159" t="s">
        <v>284</v>
      </c>
      <c r="C526" s="155" t="s">
        <v>67</v>
      </c>
      <c r="D526" s="155" t="s">
        <v>67</v>
      </c>
      <c r="E526" s="190" t="str">
        <f>'МП пр.5'!B66</f>
        <v>7Д 0 00 00000 </v>
      </c>
      <c r="F526" s="173"/>
      <c r="G526" s="414">
        <f>G527</f>
        <v>543.8</v>
      </c>
      <c r="H526" s="414">
        <f>H527</f>
        <v>69.5</v>
      </c>
      <c r="I526" s="346">
        <f t="shared" si="38"/>
        <v>474.29999999999995</v>
      </c>
      <c r="J526" s="346">
        <f t="shared" si="39"/>
        <v>12.780433983082014</v>
      </c>
    </row>
    <row r="527" spans="1:10" ht="26.25">
      <c r="A527" s="28" t="str">
        <f>'МП пр.5'!A67</f>
        <v>Основное мероприятие "Создание условий для выявления, поддержки и развития одаренных детей"</v>
      </c>
      <c r="B527" s="19" t="s">
        <v>284</v>
      </c>
      <c r="C527" s="20" t="s">
        <v>67</v>
      </c>
      <c r="D527" s="20" t="s">
        <v>67</v>
      </c>
      <c r="E527" s="192" t="str">
        <f>'МП пр.5'!B67</f>
        <v>7Д 0 01 00000 </v>
      </c>
      <c r="F527" s="174"/>
      <c r="G527" s="413">
        <f>G528+G535</f>
        <v>543.8</v>
      </c>
      <c r="H527" s="413">
        <f>H528+H535</f>
        <v>69.5</v>
      </c>
      <c r="I527" s="345">
        <f t="shared" si="38"/>
        <v>474.29999999999995</v>
      </c>
      <c r="J527" s="345">
        <f t="shared" si="39"/>
        <v>12.780433983082014</v>
      </c>
    </row>
    <row r="528" spans="1:10" ht="12.75">
      <c r="A528" s="28" t="str">
        <f>'МП пр.5'!A68</f>
        <v>Осуществление поддержки одаренных детей </v>
      </c>
      <c r="B528" s="19" t="s">
        <v>284</v>
      </c>
      <c r="C528" s="20" t="s">
        <v>67</v>
      </c>
      <c r="D528" s="20" t="s">
        <v>67</v>
      </c>
      <c r="E528" s="192" t="str">
        <f>'МП пр.5'!B68</f>
        <v>7Д 0 01 92200 </v>
      </c>
      <c r="F528" s="174"/>
      <c r="G528" s="413">
        <f>G529+G531+G533</f>
        <v>461.8</v>
      </c>
      <c r="H528" s="413">
        <f>H529+H531+H533</f>
        <v>69.5</v>
      </c>
      <c r="I528" s="345">
        <f t="shared" si="38"/>
        <v>392.3</v>
      </c>
      <c r="J528" s="345">
        <f t="shared" si="39"/>
        <v>15.04980511043742</v>
      </c>
    </row>
    <row r="529" spans="1:10" ht="26.25">
      <c r="A529" s="16" t="s">
        <v>353</v>
      </c>
      <c r="B529" s="19" t="s">
        <v>284</v>
      </c>
      <c r="C529" s="20" t="s">
        <v>67</v>
      </c>
      <c r="D529" s="20" t="s">
        <v>67</v>
      </c>
      <c r="E529" s="192" t="s">
        <v>248</v>
      </c>
      <c r="F529" s="174" t="s">
        <v>94</v>
      </c>
      <c r="G529" s="413">
        <f>G530</f>
        <v>26.3</v>
      </c>
      <c r="H529" s="413">
        <f>H530</f>
        <v>0</v>
      </c>
      <c r="I529" s="345">
        <f t="shared" si="38"/>
        <v>26.3</v>
      </c>
      <c r="J529" s="345">
        <f t="shared" si="39"/>
        <v>0</v>
      </c>
    </row>
    <row r="530" spans="1:10" ht="26.25">
      <c r="A530" s="16" t="s">
        <v>632</v>
      </c>
      <c r="B530" s="19" t="s">
        <v>284</v>
      </c>
      <c r="C530" s="20" t="s">
        <v>67</v>
      </c>
      <c r="D530" s="20" t="s">
        <v>67</v>
      </c>
      <c r="E530" s="192" t="s">
        <v>248</v>
      </c>
      <c r="F530" s="174" t="s">
        <v>91</v>
      </c>
      <c r="G530" s="413">
        <f>'МП пр.5'!G73</f>
        <v>26.3</v>
      </c>
      <c r="H530" s="413">
        <f>'МП пр.5'!H73</f>
        <v>0</v>
      </c>
      <c r="I530" s="345">
        <f t="shared" si="38"/>
        <v>26.3</v>
      </c>
      <c r="J530" s="345">
        <f t="shared" si="39"/>
        <v>0</v>
      </c>
    </row>
    <row r="531" spans="1:10" ht="12.75">
      <c r="A531" s="16" t="s">
        <v>101</v>
      </c>
      <c r="B531" s="19" t="s">
        <v>284</v>
      </c>
      <c r="C531" s="20" t="s">
        <v>67</v>
      </c>
      <c r="D531" s="20" t="s">
        <v>67</v>
      </c>
      <c r="E531" s="192" t="s">
        <v>248</v>
      </c>
      <c r="F531" s="174" t="s">
        <v>102</v>
      </c>
      <c r="G531" s="413">
        <f>G532</f>
        <v>315.5</v>
      </c>
      <c r="H531" s="413">
        <f>H532</f>
        <v>67.5</v>
      </c>
      <c r="I531" s="345">
        <f t="shared" si="38"/>
        <v>248</v>
      </c>
      <c r="J531" s="345">
        <f t="shared" si="39"/>
        <v>21.394611727416798</v>
      </c>
    </row>
    <row r="532" spans="1:10" ht="12.75">
      <c r="A532" s="16" t="s">
        <v>124</v>
      </c>
      <c r="B532" s="19" t="s">
        <v>284</v>
      </c>
      <c r="C532" s="20" t="s">
        <v>67</v>
      </c>
      <c r="D532" s="20" t="s">
        <v>67</v>
      </c>
      <c r="E532" s="192" t="s">
        <v>248</v>
      </c>
      <c r="F532" s="174" t="s">
        <v>123</v>
      </c>
      <c r="G532" s="413">
        <f>'МП пр.5'!G76</f>
        <v>315.5</v>
      </c>
      <c r="H532" s="413">
        <f>'МП пр.5'!H76</f>
        <v>67.5</v>
      </c>
      <c r="I532" s="345">
        <f t="shared" si="38"/>
        <v>248</v>
      </c>
      <c r="J532" s="345">
        <f t="shared" si="39"/>
        <v>21.394611727416798</v>
      </c>
    </row>
    <row r="533" spans="1:10" ht="26.25">
      <c r="A533" s="16" t="s">
        <v>95</v>
      </c>
      <c r="B533" s="19" t="s">
        <v>284</v>
      </c>
      <c r="C533" s="20" t="s">
        <v>67</v>
      </c>
      <c r="D533" s="20" t="s">
        <v>67</v>
      </c>
      <c r="E533" s="192" t="s">
        <v>248</v>
      </c>
      <c r="F533" s="174" t="s">
        <v>96</v>
      </c>
      <c r="G533" s="413">
        <f>G534</f>
        <v>120</v>
      </c>
      <c r="H533" s="413">
        <f>H534</f>
        <v>2</v>
      </c>
      <c r="I533" s="345">
        <f t="shared" si="38"/>
        <v>118</v>
      </c>
      <c r="J533" s="345">
        <f t="shared" si="39"/>
        <v>1.6666666666666667</v>
      </c>
    </row>
    <row r="534" spans="1:10" ht="12.75">
      <c r="A534" s="16" t="s">
        <v>99</v>
      </c>
      <c r="B534" s="19" t="s">
        <v>284</v>
      </c>
      <c r="C534" s="20" t="s">
        <v>67</v>
      </c>
      <c r="D534" s="20" t="s">
        <v>67</v>
      </c>
      <c r="E534" s="192" t="s">
        <v>248</v>
      </c>
      <c r="F534" s="174" t="s">
        <v>100</v>
      </c>
      <c r="G534" s="413">
        <f>'МП пр.5'!G79</f>
        <v>120</v>
      </c>
      <c r="H534" s="413">
        <f>'МП пр.5'!H79</f>
        <v>2</v>
      </c>
      <c r="I534" s="345">
        <f t="shared" si="38"/>
        <v>118</v>
      </c>
      <c r="J534" s="345">
        <f t="shared" si="39"/>
        <v>1.6666666666666667</v>
      </c>
    </row>
    <row r="535" spans="1:10" ht="12.75">
      <c r="A535" s="16" t="str">
        <f>'МП пр.5'!A80</f>
        <v>Проведение слетов, научных конференций, олимпиад</v>
      </c>
      <c r="B535" s="19" t="s">
        <v>284</v>
      </c>
      <c r="C535" s="20" t="s">
        <v>67</v>
      </c>
      <c r="D535" s="20" t="s">
        <v>67</v>
      </c>
      <c r="E535" s="192" t="str">
        <f>'МП пр.5'!B80</f>
        <v>7Д 0 01 92210</v>
      </c>
      <c r="F535" s="174"/>
      <c r="G535" s="413">
        <f>G536</f>
        <v>82</v>
      </c>
      <c r="H535" s="413">
        <f>H536</f>
        <v>0</v>
      </c>
      <c r="I535" s="345">
        <f t="shared" si="38"/>
        <v>82</v>
      </c>
      <c r="J535" s="345">
        <f t="shared" si="39"/>
        <v>0</v>
      </c>
    </row>
    <row r="536" spans="1:10" ht="26.25">
      <c r="A536" s="16" t="s">
        <v>353</v>
      </c>
      <c r="B536" s="19" t="s">
        <v>284</v>
      </c>
      <c r="C536" s="20" t="s">
        <v>67</v>
      </c>
      <c r="D536" s="20" t="s">
        <v>67</v>
      </c>
      <c r="E536" s="192" t="s">
        <v>320</v>
      </c>
      <c r="F536" s="174" t="s">
        <v>94</v>
      </c>
      <c r="G536" s="413">
        <f>G537</f>
        <v>82</v>
      </c>
      <c r="H536" s="413">
        <f>H537</f>
        <v>0</v>
      </c>
      <c r="I536" s="345">
        <f t="shared" si="38"/>
        <v>82</v>
      </c>
      <c r="J536" s="345">
        <f t="shared" si="39"/>
        <v>0</v>
      </c>
    </row>
    <row r="537" spans="1:10" ht="26.25">
      <c r="A537" s="16" t="s">
        <v>632</v>
      </c>
      <c r="B537" s="19" t="s">
        <v>284</v>
      </c>
      <c r="C537" s="20" t="s">
        <v>67</v>
      </c>
      <c r="D537" s="20" t="s">
        <v>67</v>
      </c>
      <c r="E537" s="192" t="s">
        <v>320</v>
      </c>
      <c r="F537" s="174" t="s">
        <v>91</v>
      </c>
      <c r="G537" s="413">
        <f>'МП пр.5'!G85</f>
        <v>82</v>
      </c>
      <c r="H537" s="413">
        <f>'МП пр.5'!H85</f>
        <v>0</v>
      </c>
      <c r="I537" s="345">
        <f t="shared" si="38"/>
        <v>82</v>
      </c>
      <c r="J537" s="345">
        <f t="shared" si="39"/>
        <v>0</v>
      </c>
    </row>
    <row r="538" spans="1:10" s="347" customFormat="1" ht="12.75">
      <c r="A538" s="154" t="str">
        <f>'МП пр.5'!A160</f>
        <v>Муниципальная программа "Лето-детям  на 2018- 2020 годы"</v>
      </c>
      <c r="B538" s="159" t="s">
        <v>284</v>
      </c>
      <c r="C538" s="155" t="s">
        <v>67</v>
      </c>
      <c r="D538" s="155" t="s">
        <v>67</v>
      </c>
      <c r="E538" s="190" t="str">
        <f>'МП пр.5'!B160</f>
        <v>7Л 0 00 00000 </v>
      </c>
      <c r="F538" s="173"/>
      <c r="G538" s="414">
        <f>G539</f>
        <v>6312</v>
      </c>
      <c r="H538" s="414">
        <f>H539</f>
        <v>0</v>
      </c>
      <c r="I538" s="346">
        <f t="shared" si="38"/>
        <v>6312</v>
      </c>
      <c r="J538" s="346">
        <f t="shared" si="39"/>
        <v>0</v>
      </c>
    </row>
    <row r="539" spans="1:10" ht="26.25">
      <c r="A539" s="28" t="str">
        <f>'МП пр.5'!A161</f>
        <v>Основное мероприятие "Организация и обеспечение отдыха и оздоровления детей и подростков"</v>
      </c>
      <c r="B539" s="19" t="s">
        <v>284</v>
      </c>
      <c r="C539" s="20" t="s">
        <v>67</v>
      </c>
      <c r="D539" s="20" t="s">
        <v>67</v>
      </c>
      <c r="E539" s="192" t="str">
        <f>'МП пр.5'!B161</f>
        <v>7Л 0 01 00000 </v>
      </c>
      <c r="F539" s="174"/>
      <c r="G539" s="413">
        <f>G540+G543</f>
        <v>6312</v>
      </c>
      <c r="H539" s="413">
        <f>H540+H543</f>
        <v>0</v>
      </c>
      <c r="I539" s="345">
        <f t="shared" si="38"/>
        <v>6312</v>
      </c>
      <c r="J539" s="345">
        <f t="shared" si="39"/>
        <v>0</v>
      </c>
    </row>
    <row r="540" spans="1:10" ht="12.75">
      <c r="A540" s="149" t="str">
        <f>'МП пр.5'!A162</f>
        <v>Организация отдыха и оздоровления детей в лагерях дневного пребывания </v>
      </c>
      <c r="B540" s="165" t="s">
        <v>284</v>
      </c>
      <c r="C540" s="150" t="s">
        <v>67</v>
      </c>
      <c r="D540" s="150" t="s">
        <v>67</v>
      </c>
      <c r="E540" s="194" t="str">
        <f>'МП пр.5'!B162</f>
        <v>7Л 0 01 73210 </v>
      </c>
      <c r="F540" s="179"/>
      <c r="G540" s="333">
        <f>G541</f>
        <v>2825.1</v>
      </c>
      <c r="H540" s="333">
        <f>H541</f>
        <v>0</v>
      </c>
      <c r="I540" s="345">
        <f t="shared" si="38"/>
        <v>2825.1</v>
      </c>
      <c r="J540" s="345">
        <f t="shared" si="39"/>
        <v>0</v>
      </c>
    </row>
    <row r="541" spans="1:10" ht="26.25">
      <c r="A541" s="149" t="s">
        <v>95</v>
      </c>
      <c r="B541" s="165" t="s">
        <v>284</v>
      </c>
      <c r="C541" s="150" t="s">
        <v>67</v>
      </c>
      <c r="D541" s="150" t="s">
        <v>67</v>
      </c>
      <c r="E541" s="194" t="s">
        <v>322</v>
      </c>
      <c r="F541" s="179" t="s">
        <v>96</v>
      </c>
      <c r="G541" s="333">
        <f>G542</f>
        <v>2825.1</v>
      </c>
      <c r="H541" s="333">
        <f>H542</f>
        <v>0</v>
      </c>
      <c r="I541" s="345">
        <f t="shared" si="38"/>
        <v>2825.1</v>
      </c>
      <c r="J541" s="345">
        <f t="shared" si="39"/>
        <v>0</v>
      </c>
    </row>
    <row r="542" spans="1:10" ht="12.75">
      <c r="A542" s="149" t="s">
        <v>99</v>
      </c>
      <c r="B542" s="165" t="s">
        <v>284</v>
      </c>
      <c r="C542" s="150" t="s">
        <v>67</v>
      </c>
      <c r="D542" s="150" t="s">
        <v>67</v>
      </c>
      <c r="E542" s="194" t="s">
        <v>322</v>
      </c>
      <c r="F542" s="179" t="s">
        <v>100</v>
      </c>
      <c r="G542" s="333">
        <f>'МП пр.5'!G167</f>
        <v>2825.1</v>
      </c>
      <c r="H542" s="333">
        <f>'МП пр.5'!H167</f>
        <v>0</v>
      </c>
      <c r="I542" s="345">
        <f t="shared" si="38"/>
        <v>2825.1</v>
      </c>
      <c r="J542" s="345">
        <f t="shared" si="39"/>
        <v>0</v>
      </c>
    </row>
    <row r="543" spans="1:10" s="63" customFormat="1" ht="26.25">
      <c r="A543" s="16" t="str">
        <f>'МП пр.5'!A168</f>
        <v>Организация отдыха и оздоровления детей в лагерях дневного пребывания  за счет средств местного бюджета</v>
      </c>
      <c r="B543" s="19" t="s">
        <v>284</v>
      </c>
      <c r="C543" s="20" t="s">
        <v>67</v>
      </c>
      <c r="D543" s="20" t="s">
        <v>67</v>
      </c>
      <c r="E543" s="192" t="str">
        <f>'МП пр.5'!B168</f>
        <v>7Л 0 01 S3210 </v>
      </c>
      <c r="F543" s="174"/>
      <c r="G543" s="413">
        <f>G544</f>
        <v>3486.9</v>
      </c>
      <c r="H543" s="413">
        <f>H544</f>
        <v>0</v>
      </c>
      <c r="I543" s="345">
        <f t="shared" si="38"/>
        <v>3486.9</v>
      </c>
      <c r="J543" s="345">
        <f t="shared" si="39"/>
        <v>0</v>
      </c>
    </row>
    <row r="544" spans="1:10" ht="26.25">
      <c r="A544" s="16" t="s">
        <v>95</v>
      </c>
      <c r="B544" s="19" t="s">
        <v>284</v>
      </c>
      <c r="C544" s="20" t="s">
        <v>67</v>
      </c>
      <c r="D544" s="20" t="s">
        <v>67</v>
      </c>
      <c r="E544" s="192" t="s">
        <v>323</v>
      </c>
      <c r="F544" s="174" t="s">
        <v>96</v>
      </c>
      <c r="G544" s="413">
        <f>G545</f>
        <v>3486.9</v>
      </c>
      <c r="H544" s="413">
        <f>H545</f>
        <v>0</v>
      </c>
      <c r="I544" s="345">
        <f t="shared" si="38"/>
        <v>3486.9</v>
      </c>
      <c r="J544" s="345">
        <f t="shared" si="39"/>
        <v>0</v>
      </c>
    </row>
    <row r="545" spans="1:10" ht="12.75">
      <c r="A545" s="16" t="s">
        <v>99</v>
      </c>
      <c r="B545" s="19" t="s">
        <v>284</v>
      </c>
      <c r="C545" s="20" t="s">
        <v>67</v>
      </c>
      <c r="D545" s="20" t="s">
        <v>67</v>
      </c>
      <c r="E545" s="192" t="s">
        <v>323</v>
      </c>
      <c r="F545" s="174" t="s">
        <v>100</v>
      </c>
      <c r="G545" s="413">
        <f>'МП пр.5'!G173</f>
        <v>3486.9</v>
      </c>
      <c r="H545" s="413">
        <f>'МП пр.5'!H173</f>
        <v>0</v>
      </c>
      <c r="I545" s="345">
        <f t="shared" si="38"/>
        <v>3486.9</v>
      </c>
      <c r="J545" s="345">
        <f t="shared" si="39"/>
        <v>0</v>
      </c>
    </row>
    <row r="546" spans="1:10" s="347" customFormat="1" ht="26.25">
      <c r="A546" s="154" t="str">
        <f>'МП пр.5'!A506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546" s="159" t="s">
        <v>284</v>
      </c>
      <c r="C546" s="155" t="s">
        <v>67</v>
      </c>
      <c r="D546" s="155" t="s">
        <v>67</v>
      </c>
      <c r="E546" s="190" t="str">
        <f>'МП пр.5'!B506</f>
        <v>7Т 0 00 00000 </v>
      </c>
      <c r="F546" s="173"/>
      <c r="G546" s="414">
        <f aca="true" t="shared" si="41" ref="G546:H549">G547</f>
        <v>170.3</v>
      </c>
      <c r="H546" s="414">
        <f t="shared" si="41"/>
        <v>0</v>
      </c>
      <c r="I546" s="346">
        <f t="shared" si="38"/>
        <v>170.3</v>
      </c>
      <c r="J546" s="346">
        <f t="shared" si="39"/>
        <v>0</v>
      </c>
    </row>
    <row r="547" spans="1:10" ht="26.25">
      <c r="A547" s="16" t="str">
        <f>'МП пр.5'!A534</f>
        <v>Основное мероприятие "Профилактика  правонарушений среди несовершеннолетних и молодежи"</v>
      </c>
      <c r="B547" s="19" t="s">
        <v>284</v>
      </c>
      <c r="C547" s="20" t="s">
        <v>67</v>
      </c>
      <c r="D547" s="20" t="s">
        <v>67</v>
      </c>
      <c r="E547" s="192" t="str">
        <f>'МП пр.5'!B534</f>
        <v>7Т 0 07 00000 </v>
      </c>
      <c r="F547" s="174"/>
      <c r="G547" s="413">
        <f t="shared" si="41"/>
        <v>170.3</v>
      </c>
      <c r="H547" s="413">
        <f t="shared" si="41"/>
        <v>0</v>
      </c>
      <c r="I547" s="345">
        <f t="shared" si="38"/>
        <v>170.3</v>
      </c>
      <c r="J547" s="345">
        <f t="shared" si="39"/>
        <v>0</v>
      </c>
    </row>
    <row r="548" spans="1:10" ht="26.25">
      <c r="A548" s="28" t="str">
        <f>'МП пр.5'!A535</f>
        <v>Профилактика безнадзорности, правонарушений и вредных привычек несовершеннолетних</v>
      </c>
      <c r="B548" s="19" t="s">
        <v>284</v>
      </c>
      <c r="C548" s="20" t="s">
        <v>67</v>
      </c>
      <c r="D548" s="20" t="s">
        <v>67</v>
      </c>
      <c r="E548" s="192" t="str">
        <f>'МП пр.5'!B535</f>
        <v>7Т 0 07 93810 </v>
      </c>
      <c r="F548" s="174"/>
      <c r="G548" s="413">
        <f t="shared" si="41"/>
        <v>170.3</v>
      </c>
      <c r="H548" s="413">
        <f t="shared" si="41"/>
        <v>0</v>
      </c>
      <c r="I548" s="345">
        <f t="shared" si="38"/>
        <v>170.3</v>
      </c>
      <c r="J548" s="345">
        <f t="shared" si="39"/>
        <v>0</v>
      </c>
    </row>
    <row r="549" spans="1:10" ht="26.25">
      <c r="A549" s="16" t="s">
        <v>95</v>
      </c>
      <c r="B549" s="19" t="s">
        <v>284</v>
      </c>
      <c r="C549" s="20" t="s">
        <v>67</v>
      </c>
      <c r="D549" s="20" t="s">
        <v>67</v>
      </c>
      <c r="E549" s="192" t="s">
        <v>366</v>
      </c>
      <c r="F549" s="174" t="s">
        <v>96</v>
      </c>
      <c r="G549" s="413">
        <f t="shared" si="41"/>
        <v>170.3</v>
      </c>
      <c r="H549" s="413">
        <f t="shared" si="41"/>
        <v>0</v>
      </c>
      <c r="I549" s="345">
        <f t="shared" si="38"/>
        <v>170.3</v>
      </c>
      <c r="J549" s="345">
        <f t="shared" si="39"/>
        <v>0</v>
      </c>
    </row>
    <row r="550" spans="1:10" ht="12.75">
      <c r="A550" s="16" t="s">
        <v>99</v>
      </c>
      <c r="B550" s="19" t="s">
        <v>284</v>
      </c>
      <c r="C550" s="20" t="s">
        <v>67</v>
      </c>
      <c r="D550" s="20" t="s">
        <v>67</v>
      </c>
      <c r="E550" s="192" t="s">
        <v>366</v>
      </c>
      <c r="F550" s="174" t="s">
        <v>100</v>
      </c>
      <c r="G550" s="413">
        <f>'МП пр.5'!G540</f>
        <v>170.3</v>
      </c>
      <c r="H550" s="413">
        <f>'МП пр.5'!H540</f>
        <v>0</v>
      </c>
      <c r="I550" s="345">
        <f t="shared" si="38"/>
        <v>170.3</v>
      </c>
      <c r="J550" s="345">
        <f t="shared" si="39"/>
        <v>0</v>
      </c>
    </row>
    <row r="551" spans="1:10" s="347" customFormat="1" ht="26.25">
      <c r="A551" s="154" t="str">
        <f>'МП пр.5'!A548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551" s="159" t="s">
        <v>284</v>
      </c>
      <c r="C551" s="155" t="s">
        <v>67</v>
      </c>
      <c r="D551" s="155" t="s">
        <v>67</v>
      </c>
      <c r="E551" s="190" t="str">
        <f>'МП пр.5'!B548</f>
        <v>7У 0 00 00000 </v>
      </c>
      <c r="F551" s="173"/>
      <c r="G551" s="414">
        <f aca="true" t="shared" si="42" ref="G551:H554">G552</f>
        <v>913.7</v>
      </c>
      <c r="H551" s="414">
        <f t="shared" si="42"/>
        <v>0</v>
      </c>
      <c r="I551" s="346">
        <f t="shared" si="38"/>
        <v>913.7</v>
      </c>
      <c r="J551" s="346">
        <f t="shared" si="39"/>
        <v>0</v>
      </c>
    </row>
    <row r="552" spans="1:10" ht="39">
      <c r="A552" s="28" t="str">
        <f>'МП пр.5'!A549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552" s="19" t="s">
        <v>284</v>
      </c>
      <c r="C552" s="20" t="s">
        <v>67</v>
      </c>
      <c r="D552" s="20" t="s">
        <v>67</v>
      </c>
      <c r="E552" s="192" t="str">
        <f>'МП пр.5'!B549</f>
        <v>7У 0 01 00000 </v>
      </c>
      <c r="F552" s="174"/>
      <c r="G552" s="413">
        <f t="shared" si="42"/>
        <v>913.7</v>
      </c>
      <c r="H552" s="413">
        <f t="shared" si="42"/>
        <v>0</v>
      </c>
      <c r="I552" s="345">
        <f t="shared" si="38"/>
        <v>913.7</v>
      </c>
      <c r="J552" s="345">
        <f t="shared" si="39"/>
        <v>0</v>
      </c>
    </row>
    <row r="553" spans="1:10" ht="12.75">
      <c r="A553" s="28" t="str">
        <f>'МП пр.5'!A550</f>
        <v>Расходы на выплаты по оплате труда несовершеннолетних граждан</v>
      </c>
      <c r="B553" s="19" t="s">
        <v>284</v>
      </c>
      <c r="C553" s="20" t="s">
        <v>67</v>
      </c>
      <c r="D553" s="20" t="s">
        <v>67</v>
      </c>
      <c r="E553" s="192" t="str">
        <f>'МП пр.5'!B550</f>
        <v>7У 0 01 92300</v>
      </c>
      <c r="F553" s="174"/>
      <c r="G553" s="413">
        <f t="shared" si="42"/>
        <v>913.7</v>
      </c>
      <c r="H553" s="413">
        <f t="shared" si="42"/>
        <v>0</v>
      </c>
      <c r="I553" s="345">
        <f t="shared" si="38"/>
        <v>913.7</v>
      </c>
      <c r="J553" s="345">
        <f t="shared" si="39"/>
        <v>0</v>
      </c>
    </row>
    <row r="554" spans="1:10" ht="26.25">
      <c r="A554" s="16" t="s">
        <v>95</v>
      </c>
      <c r="B554" s="19" t="s">
        <v>284</v>
      </c>
      <c r="C554" s="20" t="s">
        <v>67</v>
      </c>
      <c r="D554" s="20" t="s">
        <v>67</v>
      </c>
      <c r="E554" s="192" t="s">
        <v>250</v>
      </c>
      <c r="F554" s="174" t="s">
        <v>96</v>
      </c>
      <c r="G554" s="413">
        <f t="shared" si="42"/>
        <v>913.7</v>
      </c>
      <c r="H554" s="413">
        <f t="shared" si="42"/>
        <v>0</v>
      </c>
      <c r="I554" s="345">
        <f t="shared" si="38"/>
        <v>913.7</v>
      </c>
      <c r="J554" s="345">
        <f t="shared" si="39"/>
        <v>0</v>
      </c>
    </row>
    <row r="555" spans="1:10" ht="12.75">
      <c r="A555" s="16" t="s">
        <v>99</v>
      </c>
      <c r="B555" s="19" t="s">
        <v>284</v>
      </c>
      <c r="C555" s="20" t="s">
        <v>67</v>
      </c>
      <c r="D555" s="20" t="s">
        <v>67</v>
      </c>
      <c r="E555" s="192" t="s">
        <v>250</v>
      </c>
      <c r="F555" s="174" t="s">
        <v>100</v>
      </c>
      <c r="G555" s="413">
        <f>'МП пр.5'!G555</f>
        <v>913.7</v>
      </c>
      <c r="H555" s="413">
        <f>'МП пр.5'!H555</f>
        <v>0</v>
      </c>
      <c r="I555" s="345">
        <f t="shared" si="38"/>
        <v>913.7</v>
      </c>
      <c r="J555" s="345">
        <f t="shared" si="39"/>
        <v>0</v>
      </c>
    </row>
    <row r="556" spans="1:10" ht="12.75">
      <c r="A556" s="15" t="s">
        <v>11</v>
      </c>
      <c r="B556" s="39" t="s">
        <v>284</v>
      </c>
      <c r="C556" s="33" t="s">
        <v>67</v>
      </c>
      <c r="D556" s="33" t="s">
        <v>73</v>
      </c>
      <c r="E556" s="178"/>
      <c r="F556" s="178"/>
      <c r="G556" s="413">
        <f>G558+G568+G584+G598</f>
        <v>39364.8</v>
      </c>
      <c r="H556" s="413">
        <f>H558+H568+H584+H598</f>
        <v>8444.9</v>
      </c>
      <c r="I556" s="345">
        <f t="shared" si="38"/>
        <v>30919.9</v>
      </c>
      <c r="J556" s="345">
        <f t="shared" si="39"/>
        <v>21.45292240783644</v>
      </c>
    </row>
    <row r="557" spans="1:10" ht="12.75">
      <c r="A557" s="16" t="s">
        <v>487</v>
      </c>
      <c r="B557" s="19" t="s">
        <v>284</v>
      </c>
      <c r="C557" s="20" t="s">
        <v>67</v>
      </c>
      <c r="D557" s="20" t="s">
        <v>73</v>
      </c>
      <c r="E557" s="192" t="s">
        <v>488</v>
      </c>
      <c r="F557" s="174"/>
      <c r="G557" s="413">
        <f>G558</f>
        <v>157</v>
      </c>
      <c r="H557" s="413">
        <f>H558</f>
        <v>25</v>
      </c>
      <c r="I557" s="345">
        <f t="shared" si="38"/>
        <v>132</v>
      </c>
      <c r="J557" s="345">
        <f t="shared" si="39"/>
        <v>15.92356687898089</v>
      </c>
    </row>
    <row r="558" spans="1:10" s="347" customFormat="1" ht="26.25">
      <c r="A558" s="154" t="str">
        <f>'МП пр.5'!A355</f>
        <v>Муниципальная  программа  "Развитие образования в Сусуманском городском округе  на 2018- 2020 годы"</v>
      </c>
      <c r="B558" s="159" t="s">
        <v>284</v>
      </c>
      <c r="C558" s="155" t="s">
        <v>67</v>
      </c>
      <c r="D558" s="155" t="s">
        <v>73</v>
      </c>
      <c r="E558" s="190" t="str">
        <f>'МП пр.5'!B355</f>
        <v>7Р 0 00 00000 </v>
      </c>
      <c r="F558" s="173"/>
      <c r="G558" s="414">
        <f>G559</f>
        <v>157</v>
      </c>
      <c r="H558" s="414">
        <f>H559</f>
        <v>25</v>
      </c>
      <c r="I558" s="346">
        <f t="shared" si="38"/>
        <v>132</v>
      </c>
      <c r="J558" s="346">
        <f t="shared" si="39"/>
        <v>15.92356687898089</v>
      </c>
    </row>
    <row r="559" spans="1:10" ht="12.75">
      <c r="A559" s="28" t="str">
        <f>'МП пр.5'!A356</f>
        <v>Основное мероприятие "Модернизация системы образования"</v>
      </c>
      <c r="B559" s="19" t="s">
        <v>284</v>
      </c>
      <c r="C559" s="20" t="s">
        <v>67</v>
      </c>
      <c r="D559" s="20" t="s">
        <v>73</v>
      </c>
      <c r="E559" s="192" t="str">
        <f>'МП пр.5'!B356</f>
        <v>7Р 0 01 00000 </v>
      </c>
      <c r="F559" s="174"/>
      <c r="G559" s="413">
        <f>G563+G560</f>
        <v>157</v>
      </c>
      <c r="H559" s="413">
        <f>H563+H560</f>
        <v>25</v>
      </c>
      <c r="I559" s="345">
        <f t="shared" si="38"/>
        <v>132</v>
      </c>
      <c r="J559" s="345">
        <f t="shared" si="39"/>
        <v>15.92356687898089</v>
      </c>
    </row>
    <row r="560" spans="1:10" ht="12.75">
      <c r="A560" s="28" t="str">
        <f>'МП пр.5'!A357</f>
        <v>Совершенствование содержания и технологий образования </v>
      </c>
      <c r="B560" s="19" t="s">
        <v>284</v>
      </c>
      <c r="C560" s="20" t="s">
        <v>67</v>
      </c>
      <c r="D560" s="20" t="s">
        <v>73</v>
      </c>
      <c r="E560" s="192" t="str">
        <f>'МП пр.5'!B357</f>
        <v>7Р 0 01 91900 </v>
      </c>
      <c r="F560" s="174"/>
      <c r="G560" s="413">
        <f>G561</f>
        <v>42</v>
      </c>
      <c r="H560" s="413">
        <f>H561</f>
        <v>0</v>
      </c>
      <c r="I560" s="345">
        <f t="shared" si="38"/>
        <v>42</v>
      </c>
      <c r="J560" s="345">
        <f t="shared" si="39"/>
        <v>0</v>
      </c>
    </row>
    <row r="561" spans="1:10" ht="26.25">
      <c r="A561" s="16" t="s">
        <v>353</v>
      </c>
      <c r="B561" s="19" t="s">
        <v>284</v>
      </c>
      <c r="C561" s="20" t="s">
        <v>67</v>
      </c>
      <c r="D561" s="20" t="s">
        <v>73</v>
      </c>
      <c r="E561" s="192" t="s">
        <v>256</v>
      </c>
      <c r="F561" s="174" t="s">
        <v>94</v>
      </c>
      <c r="G561" s="413">
        <f>G562</f>
        <v>42</v>
      </c>
      <c r="H561" s="413">
        <f>H562</f>
        <v>0</v>
      </c>
      <c r="I561" s="345">
        <f t="shared" si="38"/>
        <v>42</v>
      </c>
      <c r="J561" s="345">
        <f t="shared" si="39"/>
        <v>0</v>
      </c>
    </row>
    <row r="562" spans="1:10" ht="26.25">
      <c r="A562" s="16" t="s">
        <v>632</v>
      </c>
      <c r="B562" s="19" t="s">
        <v>284</v>
      </c>
      <c r="C562" s="20" t="s">
        <v>67</v>
      </c>
      <c r="D562" s="20" t="s">
        <v>73</v>
      </c>
      <c r="E562" s="192" t="s">
        <v>256</v>
      </c>
      <c r="F562" s="174" t="s">
        <v>91</v>
      </c>
      <c r="G562" s="413">
        <f>'МП пр.5'!G362</f>
        <v>42</v>
      </c>
      <c r="H562" s="413">
        <f>'МП пр.5'!H362</f>
        <v>0</v>
      </c>
      <c r="I562" s="345">
        <f t="shared" si="38"/>
        <v>42</v>
      </c>
      <c r="J562" s="345">
        <f t="shared" si="39"/>
        <v>0</v>
      </c>
    </row>
    <row r="563" spans="1:10" ht="26.25">
      <c r="A563" s="28" t="str">
        <f>'МП пр.5'!A363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63" s="19" t="s">
        <v>284</v>
      </c>
      <c r="C563" s="20" t="s">
        <v>67</v>
      </c>
      <c r="D563" s="20" t="s">
        <v>73</v>
      </c>
      <c r="E563" s="192" t="str">
        <f>'МП пр.5'!B363</f>
        <v>7Р 0 01 92100 </v>
      </c>
      <c r="F563" s="174"/>
      <c r="G563" s="413">
        <f>G564+G566</f>
        <v>115</v>
      </c>
      <c r="H563" s="413">
        <f>H564+H566</f>
        <v>25</v>
      </c>
      <c r="I563" s="345">
        <f t="shared" si="38"/>
        <v>90</v>
      </c>
      <c r="J563" s="345">
        <f t="shared" si="39"/>
        <v>21.73913043478261</v>
      </c>
    </row>
    <row r="564" spans="1:10" ht="26.25">
      <c r="A564" s="16" t="s">
        <v>353</v>
      </c>
      <c r="B564" s="19" t="s">
        <v>284</v>
      </c>
      <c r="C564" s="20" t="s">
        <v>67</v>
      </c>
      <c r="D564" s="20" t="s">
        <v>73</v>
      </c>
      <c r="E564" s="192" t="s">
        <v>257</v>
      </c>
      <c r="F564" s="174" t="s">
        <v>94</v>
      </c>
      <c r="G564" s="413">
        <f>G565</f>
        <v>75</v>
      </c>
      <c r="H564" s="413">
        <f>H565</f>
        <v>25</v>
      </c>
      <c r="I564" s="345">
        <f t="shared" si="38"/>
        <v>50</v>
      </c>
      <c r="J564" s="345">
        <f t="shared" si="39"/>
        <v>33.33333333333333</v>
      </c>
    </row>
    <row r="565" spans="1:10" ht="26.25">
      <c r="A565" s="16" t="s">
        <v>632</v>
      </c>
      <c r="B565" s="19" t="s">
        <v>284</v>
      </c>
      <c r="C565" s="20" t="s">
        <v>67</v>
      </c>
      <c r="D565" s="20" t="s">
        <v>73</v>
      </c>
      <c r="E565" s="192" t="s">
        <v>257</v>
      </c>
      <c r="F565" s="174" t="s">
        <v>91</v>
      </c>
      <c r="G565" s="413">
        <f>'МП пр.5'!G368</f>
        <v>75</v>
      </c>
      <c r="H565" s="413">
        <f>'МП пр.5'!H368</f>
        <v>25</v>
      </c>
      <c r="I565" s="345">
        <f t="shared" si="38"/>
        <v>50</v>
      </c>
      <c r="J565" s="345">
        <f t="shared" si="39"/>
        <v>33.33333333333333</v>
      </c>
    </row>
    <row r="566" spans="1:10" ht="12.75">
      <c r="A566" s="16" t="s">
        <v>101</v>
      </c>
      <c r="B566" s="19" t="s">
        <v>284</v>
      </c>
      <c r="C566" s="20" t="s">
        <v>67</v>
      </c>
      <c r="D566" s="20" t="s">
        <v>73</v>
      </c>
      <c r="E566" s="192" t="s">
        <v>257</v>
      </c>
      <c r="F566" s="174" t="s">
        <v>102</v>
      </c>
      <c r="G566" s="413">
        <f>G567</f>
        <v>40</v>
      </c>
      <c r="H566" s="413">
        <f>H567</f>
        <v>0</v>
      </c>
      <c r="I566" s="345">
        <f t="shared" si="38"/>
        <v>40</v>
      </c>
      <c r="J566" s="345">
        <f t="shared" si="39"/>
        <v>0</v>
      </c>
    </row>
    <row r="567" spans="1:10" ht="12.75">
      <c r="A567" s="16" t="s">
        <v>126</v>
      </c>
      <c r="B567" s="19" t="s">
        <v>284</v>
      </c>
      <c r="C567" s="20" t="s">
        <v>67</v>
      </c>
      <c r="D567" s="20" t="s">
        <v>73</v>
      </c>
      <c r="E567" s="192" t="s">
        <v>257</v>
      </c>
      <c r="F567" s="174" t="s">
        <v>125</v>
      </c>
      <c r="G567" s="413">
        <f>'МП пр.5'!G370</f>
        <v>40</v>
      </c>
      <c r="H567" s="413">
        <f>'МП пр.5'!H370</f>
        <v>0</v>
      </c>
      <c r="I567" s="345">
        <f t="shared" si="38"/>
        <v>40</v>
      </c>
      <c r="J567" s="345">
        <f t="shared" si="39"/>
        <v>0</v>
      </c>
    </row>
    <row r="568" spans="1:10" ht="26.25">
      <c r="A568" s="16" t="s">
        <v>287</v>
      </c>
      <c r="B568" s="19" t="s">
        <v>284</v>
      </c>
      <c r="C568" s="20" t="s">
        <v>67</v>
      </c>
      <c r="D568" s="20" t="s">
        <v>73</v>
      </c>
      <c r="E568" s="174" t="s">
        <v>178</v>
      </c>
      <c r="F568" s="174"/>
      <c r="G568" s="413">
        <f>G569</f>
        <v>9448.9</v>
      </c>
      <c r="H568" s="413">
        <f>H569</f>
        <v>1780.3</v>
      </c>
      <c r="I568" s="345">
        <f t="shared" si="38"/>
        <v>7668.599999999999</v>
      </c>
      <c r="J568" s="345">
        <f t="shared" si="39"/>
        <v>18.841346611774913</v>
      </c>
    </row>
    <row r="569" spans="1:10" ht="12.75">
      <c r="A569" s="16" t="s">
        <v>48</v>
      </c>
      <c r="B569" s="19" t="s">
        <v>284</v>
      </c>
      <c r="C569" s="20" t="s">
        <v>67</v>
      </c>
      <c r="D569" s="20" t="s">
        <v>73</v>
      </c>
      <c r="E569" s="174" t="s">
        <v>184</v>
      </c>
      <c r="F569" s="174"/>
      <c r="G569" s="413">
        <f>G570+G573+G578+G581</f>
        <v>9448.9</v>
      </c>
      <c r="H569" s="413">
        <f>H570+H573+H578+H581</f>
        <v>1780.3</v>
      </c>
      <c r="I569" s="345">
        <f t="shared" si="38"/>
        <v>7668.599999999999</v>
      </c>
      <c r="J569" s="345">
        <f t="shared" si="39"/>
        <v>18.841346611774913</v>
      </c>
    </row>
    <row r="570" spans="1:10" ht="12.75">
      <c r="A570" s="16" t="s">
        <v>180</v>
      </c>
      <c r="B570" s="19" t="s">
        <v>284</v>
      </c>
      <c r="C570" s="20" t="s">
        <v>67</v>
      </c>
      <c r="D570" s="20" t="s">
        <v>73</v>
      </c>
      <c r="E570" s="174" t="s">
        <v>185</v>
      </c>
      <c r="F570" s="174"/>
      <c r="G570" s="413">
        <f>G571</f>
        <v>8933.8</v>
      </c>
      <c r="H570" s="413">
        <f>H571</f>
        <v>1629.8</v>
      </c>
      <c r="I570" s="345">
        <f t="shared" si="38"/>
        <v>7303.999999999999</v>
      </c>
      <c r="J570" s="345">
        <f t="shared" si="39"/>
        <v>18.243076854194186</v>
      </c>
    </row>
    <row r="571" spans="1:10" ht="39">
      <c r="A571" s="16" t="s">
        <v>92</v>
      </c>
      <c r="B571" s="19" t="s">
        <v>284</v>
      </c>
      <c r="C571" s="20" t="s">
        <v>67</v>
      </c>
      <c r="D571" s="20" t="s">
        <v>73</v>
      </c>
      <c r="E571" s="174" t="s">
        <v>185</v>
      </c>
      <c r="F571" s="174" t="s">
        <v>93</v>
      </c>
      <c r="G571" s="413">
        <f>G572</f>
        <v>8933.8</v>
      </c>
      <c r="H571" s="413">
        <f>H572</f>
        <v>1629.8</v>
      </c>
      <c r="I571" s="345">
        <f t="shared" si="38"/>
        <v>7303.999999999999</v>
      </c>
      <c r="J571" s="345">
        <f t="shared" si="39"/>
        <v>18.243076854194186</v>
      </c>
    </row>
    <row r="572" spans="1:10" ht="12.75">
      <c r="A572" s="16" t="s">
        <v>89</v>
      </c>
      <c r="B572" s="19" t="s">
        <v>284</v>
      </c>
      <c r="C572" s="20" t="s">
        <v>67</v>
      </c>
      <c r="D572" s="20" t="s">
        <v>73</v>
      </c>
      <c r="E572" s="174" t="s">
        <v>185</v>
      </c>
      <c r="F572" s="174" t="s">
        <v>90</v>
      </c>
      <c r="G572" s="413">
        <v>8933.8</v>
      </c>
      <c r="H572" s="413">
        <v>1629.8</v>
      </c>
      <c r="I572" s="345">
        <f t="shared" si="38"/>
        <v>7303.999999999999</v>
      </c>
      <c r="J572" s="345">
        <f t="shared" si="39"/>
        <v>18.243076854194186</v>
      </c>
    </row>
    <row r="573" spans="1:10" ht="12.75">
      <c r="A573" s="16" t="s">
        <v>181</v>
      </c>
      <c r="B573" s="19" t="s">
        <v>284</v>
      </c>
      <c r="C573" s="20" t="s">
        <v>67</v>
      </c>
      <c r="D573" s="20" t="s">
        <v>73</v>
      </c>
      <c r="E573" s="174" t="s">
        <v>186</v>
      </c>
      <c r="F573" s="174"/>
      <c r="G573" s="413">
        <f>G574+G576</f>
        <v>300.1</v>
      </c>
      <c r="H573" s="413">
        <f>H574+H576</f>
        <v>50.5</v>
      </c>
      <c r="I573" s="345">
        <f t="shared" si="38"/>
        <v>249.60000000000002</v>
      </c>
      <c r="J573" s="345">
        <f t="shared" si="39"/>
        <v>16.827724091969344</v>
      </c>
    </row>
    <row r="574" spans="1:10" ht="26.25">
      <c r="A574" s="16" t="s">
        <v>353</v>
      </c>
      <c r="B574" s="19" t="s">
        <v>284</v>
      </c>
      <c r="C574" s="20" t="s">
        <v>67</v>
      </c>
      <c r="D574" s="20" t="s">
        <v>73</v>
      </c>
      <c r="E574" s="174" t="s">
        <v>186</v>
      </c>
      <c r="F574" s="174" t="s">
        <v>94</v>
      </c>
      <c r="G574" s="413">
        <f>G575</f>
        <v>298.1</v>
      </c>
      <c r="H574" s="413">
        <f>H575</f>
        <v>50.5</v>
      </c>
      <c r="I574" s="345">
        <f t="shared" si="38"/>
        <v>247.60000000000002</v>
      </c>
      <c r="J574" s="345">
        <f t="shared" si="39"/>
        <v>16.94062395169406</v>
      </c>
    </row>
    <row r="575" spans="1:10" ht="26.25">
      <c r="A575" s="16" t="s">
        <v>632</v>
      </c>
      <c r="B575" s="19" t="s">
        <v>284</v>
      </c>
      <c r="C575" s="20" t="s">
        <v>67</v>
      </c>
      <c r="D575" s="20" t="s">
        <v>73</v>
      </c>
      <c r="E575" s="174" t="s">
        <v>186</v>
      </c>
      <c r="F575" s="174" t="s">
        <v>91</v>
      </c>
      <c r="G575" s="413">
        <v>298.1</v>
      </c>
      <c r="H575" s="413">
        <v>50.5</v>
      </c>
      <c r="I575" s="345">
        <f t="shared" si="38"/>
        <v>247.60000000000002</v>
      </c>
      <c r="J575" s="345">
        <f t="shared" si="39"/>
        <v>16.94062395169406</v>
      </c>
    </row>
    <row r="576" spans="1:10" ht="12.75">
      <c r="A576" s="16" t="s">
        <v>110</v>
      </c>
      <c r="B576" s="19" t="s">
        <v>284</v>
      </c>
      <c r="C576" s="20" t="s">
        <v>67</v>
      </c>
      <c r="D576" s="20" t="s">
        <v>73</v>
      </c>
      <c r="E576" s="174" t="s">
        <v>186</v>
      </c>
      <c r="F576" s="174" t="s">
        <v>111</v>
      </c>
      <c r="G576" s="413">
        <f>G577</f>
        <v>2</v>
      </c>
      <c r="H576" s="413">
        <f>H577</f>
        <v>0</v>
      </c>
      <c r="I576" s="345">
        <f t="shared" si="38"/>
        <v>2</v>
      </c>
      <c r="J576" s="345">
        <f t="shared" si="39"/>
        <v>0</v>
      </c>
    </row>
    <row r="577" spans="1:10" ht="12.75">
      <c r="A577" s="16" t="s">
        <v>113</v>
      </c>
      <c r="B577" s="19" t="s">
        <v>284</v>
      </c>
      <c r="C577" s="20" t="s">
        <v>67</v>
      </c>
      <c r="D577" s="20" t="s">
        <v>73</v>
      </c>
      <c r="E577" s="174" t="s">
        <v>186</v>
      </c>
      <c r="F577" s="174" t="s">
        <v>114</v>
      </c>
      <c r="G577" s="413">
        <v>2</v>
      </c>
      <c r="H577" s="413">
        <v>0</v>
      </c>
      <c r="I577" s="345">
        <f t="shared" si="38"/>
        <v>2</v>
      </c>
      <c r="J577" s="345">
        <f t="shared" si="39"/>
        <v>0</v>
      </c>
    </row>
    <row r="578" spans="1:10" ht="52.5">
      <c r="A578" s="16" t="s">
        <v>210</v>
      </c>
      <c r="B578" s="19" t="s">
        <v>284</v>
      </c>
      <c r="C578" s="20" t="s">
        <v>67</v>
      </c>
      <c r="D578" s="20" t="s">
        <v>73</v>
      </c>
      <c r="E578" s="174" t="s">
        <v>470</v>
      </c>
      <c r="F578" s="174"/>
      <c r="G578" s="413">
        <f>G579</f>
        <v>200</v>
      </c>
      <c r="H578" s="413">
        <f>H579</f>
        <v>100</v>
      </c>
      <c r="I578" s="345">
        <f t="shared" si="38"/>
        <v>100</v>
      </c>
      <c r="J578" s="345">
        <f t="shared" si="39"/>
        <v>50</v>
      </c>
    </row>
    <row r="579" spans="1:10" ht="39">
      <c r="A579" s="16" t="s">
        <v>92</v>
      </c>
      <c r="B579" s="19" t="s">
        <v>284</v>
      </c>
      <c r="C579" s="20" t="s">
        <v>67</v>
      </c>
      <c r="D579" s="20" t="s">
        <v>73</v>
      </c>
      <c r="E579" s="174" t="s">
        <v>470</v>
      </c>
      <c r="F579" s="174" t="s">
        <v>93</v>
      </c>
      <c r="G579" s="420">
        <f>G580</f>
        <v>200</v>
      </c>
      <c r="H579" s="420">
        <f>H580</f>
        <v>100</v>
      </c>
      <c r="I579" s="345">
        <f t="shared" si="38"/>
        <v>100</v>
      </c>
      <c r="J579" s="345">
        <f t="shared" si="39"/>
        <v>50</v>
      </c>
    </row>
    <row r="580" spans="1:10" ht="12.75">
      <c r="A580" s="16" t="s">
        <v>89</v>
      </c>
      <c r="B580" s="19" t="s">
        <v>284</v>
      </c>
      <c r="C580" s="20" t="s">
        <v>67</v>
      </c>
      <c r="D580" s="20" t="s">
        <v>73</v>
      </c>
      <c r="E580" s="174" t="s">
        <v>470</v>
      </c>
      <c r="F580" s="174" t="s">
        <v>90</v>
      </c>
      <c r="G580" s="413">
        <v>200</v>
      </c>
      <c r="H580" s="413">
        <v>100</v>
      </c>
      <c r="I580" s="345">
        <f t="shared" si="38"/>
        <v>100</v>
      </c>
      <c r="J580" s="345">
        <f t="shared" si="39"/>
        <v>50</v>
      </c>
    </row>
    <row r="581" spans="1:10" ht="12.75">
      <c r="A581" s="16" t="s">
        <v>179</v>
      </c>
      <c r="B581" s="19" t="s">
        <v>284</v>
      </c>
      <c r="C581" s="20" t="s">
        <v>67</v>
      </c>
      <c r="D581" s="20" t="s">
        <v>73</v>
      </c>
      <c r="E581" s="174" t="s">
        <v>471</v>
      </c>
      <c r="F581" s="174"/>
      <c r="G581" s="413">
        <f>G582</f>
        <v>15</v>
      </c>
      <c r="H581" s="413">
        <f>H582</f>
        <v>0</v>
      </c>
      <c r="I581" s="345">
        <f t="shared" si="38"/>
        <v>15</v>
      </c>
      <c r="J581" s="345">
        <f t="shared" si="39"/>
        <v>0</v>
      </c>
    </row>
    <row r="582" spans="1:10" ht="39">
      <c r="A582" s="16" t="s">
        <v>92</v>
      </c>
      <c r="B582" s="19" t="s">
        <v>284</v>
      </c>
      <c r="C582" s="20" t="s">
        <v>67</v>
      </c>
      <c r="D582" s="20" t="s">
        <v>73</v>
      </c>
      <c r="E582" s="174" t="s">
        <v>471</v>
      </c>
      <c r="F582" s="174" t="s">
        <v>93</v>
      </c>
      <c r="G582" s="413">
        <f>G583</f>
        <v>15</v>
      </c>
      <c r="H582" s="413">
        <f>H583</f>
        <v>0</v>
      </c>
      <c r="I582" s="345">
        <f t="shared" si="38"/>
        <v>15</v>
      </c>
      <c r="J582" s="345">
        <f t="shared" si="39"/>
        <v>0</v>
      </c>
    </row>
    <row r="583" spans="1:10" ht="12.75">
      <c r="A583" s="16" t="s">
        <v>89</v>
      </c>
      <c r="B583" s="19" t="s">
        <v>284</v>
      </c>
      <c r="C583" s="20" t="s">
        <v>67</v>
      </c>
      <c r="D583" s="20" t="s">
        <v>73</v>
      </c>
      <c r="E583" s="174" t="s">
        <v>471</v>
      </c>
      <c r="F583" s="174" t="s">
        <v>90</v>
      </c>
      <c r="G583" s="420">
        <v>15</v>
      </c>
      <c r="H583" s="420">
        <v>0</v>
      </c>
      <c r="I583" s="345">
        <f aca="true" t="shared" si="43" ref="I583:I646">G583-H583</f>
        <v>15</v>
      </c>
      <c r="J583" s="345">
        <f aca="true" t="shared" si="44" ref="J583:J646">H583/G583*100</f>
        <v>0</v>
      </c>
    </row>
    <row r="584" spans="1:10" ht="12.75">
      <c r="A584" s="16" t="s">
        <v>527</v>
      </c>
      <c r="B584" s="19" t="s">
        <v>284</v>
      </c>
      <c r="C584" s="20" t="s">
        <v>67</v>
      </c>
      <c r="D584" s="20" t="s">
        <v>73</v>
      </c>
      <c r="E584" s="174" t="s">
        <v>528</v>
      </c>
      <c r="F584" s="174"/>
      <c r="G584" s="413">
        <f>G585+G592+G595</f>
        <v>15742.300000000001</v>
      </c>
      <c r="H584" s="413">
        <f>H585+H592+H595</f>
        <v>3076.2999999999997</v>
      </c>
      <c r="I584" s="345">
        <f t="shared" si="43"/>
        <v>12666.000000000002</v>
      </c>
      <c r="J584" s="345">
        <f t="shared" si="44"/>
        <v>19.541617171569587</v>
      </c>
    </row>
    <row r="585" spans="1:10" ht="12.75">
      <c r="A585" s="16" t="s">
        <v>273</v>
      </c>
      <c r="B585" s="19" t="s">
        <v>284</v>
      </c>
      <c r="C585" s="20" t="s">
        <v>67</v>
      </c>
      <c r="D585" s="20" t="s">
        <v>73</v>
      </c>
      <c r="E585" s="174" t="s">
        <v>529</v>
      </c>
      <c r="F585" s="174"/>
      <c r="G585" s="413">
        <f>G586+G588+G590</f>
        <v>14691.2</v>
      </c>
      <c r="H585" s="413">
        <f>H586+H588+H590</f>
        <v>2671.1</v>
      </c>
      <c r="I585" s="345">
        <f t="shared" si="43"/>
        <v>12020.1</v>
      </c>
      <c r="J585" s="345">
        <f t="shared" si="44"/>
        <v>18.18163254192986</v>
      </c>
    </row>
    <row r="586" spans="1:10" ht="39">
      <c r="A586" s="16" t="s">
        <v>92</v>
      </c>
      <c r="B586" s="19" t="s">
        <v>284</v>
      </c>
      <c r="C586" s="20" t="s">
        <v>67</v>
      </c>
      <c r="D586" s="20" t="s">
        <v>73</v>
      </c>
      <c r="E586" s="174" t="s">
        <v>529</v>
      </c>
      <c r="F586" s="174" t="s">
        <v>93</v>
      </c>
      <c r="G586" s="413">
        <f>G587</f>
        <v>14204.6</v>
      </c>
      <c r="H586" s="413">
        <f>H587</f>
        <v>2623</v>
      </c>
      <c r="I586" s="345">
        <f t="shared" si="43"/>
        <v>11581.6</v>
      </c>
      <c r="J586" s="345">
        <f t="shared" si="44"/>
        <v>18.46584909113949</v>
      </c>
    </row>
    <row r="587" spans="1:10" ht="12.75">
      <c r="A587" s="16" t="s">
        <v>214</v>
      </c>
      <c r="B587" s="19" t="s">
        <v>284</v>
      </c>
      <c r="C587" s="20" t="s">
        <v>67</v>
      </c>
      <c r="D587" s="20" t="s">
        <v>73</v>
      </c>
      <c r="E587" s="174" t="s">
        <v>529</v>
      </c>
      <c r="F587" s="174" t="s">
        <v>215</v>
      </c>
      <c r="G587" s="413">
        <v>14204.6</v>
      </c>
      <c r="H587" s="413">
        <v>2623</v>
      </c>
      <c r="I587" s="345">
        <f t="shared" si="43"/>
        <v>11581.6</v>
      </c>
      <c r="J587" s="345">
        <f t="shared" si="44"/>
        <v>18.46584909113949</v>
      </c>
    </row>
    <row r="588" spans="1:10" ht="26.25">
      <c r="A588" s="16" t="s">
        <v>353</v>
      </c>
      <c r="B588" s="19" t="s">
        <v>284</v>
      </c>
      <c r="C588" s="20" t="s">
        <v>67</v>
      </c>
      <c r="D588" s="20" t="s">
        <v>73</v>
      </c>
      <c r="E588" s="174" t="s">
        <v>529</v>
      </c>
      <c r="F588" s="174" t="s">
        <v>94</v>
      </c>
      <c r="G588" s="413">
        <f>G589</f>
        <v>481.6</v>
      </c>
      <c r="H588" s="413">
        <f>H589</f>
        <v>48.1</v>
      </c>
      <c r="I588" s="345">
        <f t="shared" si="43"/>
        <v>433.5</v>
      </c>
      <c r="J588" s="345">
        <f t="shared" si="44"/>
        <v>9.987541528239202</v>
      </c>
    </row>
    <row r="589" spans="1:10" ht="26.25">
      <c r="A589" s="16" t="s">
        <v>632</v>
      </c>
      <c r="B589" s="19" t="s">
        <v>284</v>
      </c>
      <c r="C589" s="20" t="s">
        <v>67</v>
      </c>
      <c r="D589" s="20" t="s">
        <v>73</v>
      </c>
      <c r="E589" s="174" t="s">
        <v>529</v>
      </c>
      <c r="F589" s="174" t="s">
        <v>91</v>
      </c>
      <c r="G589" s="413">
        <v>481.6</v>
      </c>
      <c r="H589" s="413">
        <v>48.1</v>
      </c>
      <c r="I589" s="345">
        <f t="shared" si="43"/>
        <v>433.5</v>
      </c>
      <c r="J589" s="345">
        <f t="shared" si="44"/>
        <v>9.987541528239202</v>
      </c>
    </row>
    <row r="590" spans="1:10" ht="12.75">
      <c r="A590" s="16" t="s">
        <v>110</v>
      </c>
      <c r="B590" s="19" t="s">
        <v>284</v>
      </c>
      <c r="C590" s="20" t="s">
        <v>67</v>
      </c>
      <c r="D590" s="20" t="s">
        <v>73</v>
      </c>
      <c r="E590" s="174" t="s">
        <v>529</v>
      </c>
      <c r="F590" s="174" t="s">
        <v>111</v>
      </c>
      <c r="G590" s="413">
        <f>G591</f>
        <v>5</v>
      </c>
      <c r="H590" s="413">
        <f>H591</f>
        <v>0</v>
      </c>
      <c r="I590" s="345">
        <f t="shared" si="43"/>
        <v>5</v>
      </c>
      <c r="J590" s="345">
        <f t="shared" si="44"/>
        <v>0</v>
      </c>
    </row>
    <row r="591" spans="1:10" ht="12.75">
      <c r="A591" s="16" t="s">
        <v>113</v>
      </c>
      <c r="B591" s="19" t="s">
        <v>284</v>
      </c>
      <c r="C591" s="20" t="s">
        <v>67</v>
      </c>
      <c r="D591" s="20" t="s">
        <v>73</v>
      </c>
      <c r="E591" s="174" t="s">
        <v>529</v>
      </c>
      <c r="F591" s="174" t="s">
        <v>114</v>
      </c>
      <c r="G591" s="413">
        <v>5</v>
      </c>
      <c r="H591" s="413">
        <v>0</v>
      </c>
      <c r="I591" s="345">
        <f t="shared" si="43"/>
        <v>5</v>
      </c>
      <c r="J591" s="345">
        <f t="shared" si="44"/>
        <v>0</v>
      </c>
    </row>
    <row r="592" spans="1:10" ht="52.5">
      <c r="A592" s="16" t="s">
        <v>210</v>
      </c>
      <c r="B592" s="19" t="s">
        <v>284</v>
      </c>
      <c r="C592" s="20" t="s">
        <v>67</v>
      </c>
      <c r="D592" s="20" t="s">
        <v>73</v>
      </c>
      <c r="E592" s="174" t="s">
        <v>530</v>
      </c>
      <c r="F592" s="174"/>
      <c r="G592" s="413">
        <f>G593</f>
        <v>1000</v>
      </c>
      <c r="H592" s="413">
        <f>H593</f>
        <v>405</v>
      </c>
      <c r="I592" s="345">
        <f t="shared" si="43"/>
        <v>595</v>
      </c>
      <c r="J592" s="345">
        <f t="shared" si="44"/>
        <v>40.5</v>
      </c>
    </row>
    <row r="593" spans="1:10" ht="39">
      <c r="A593" s="16" t="s">
        <v>92</v>
      </c>
      <c r="B593" s="19" t="s">
        <v>284</v>
      </c>
      <c r="C593" s="20" t="s">
        <v>67</v>
      </c>
      <c r="D593" s="20" t="s">
        <v>73</v>
      </c>
      <c r="E593" s="174" t="s">
        <v>530</v>
      </c>
      <c r="F593" s="174" t="s">
        <v>93</v>
      </c>
      <c r="G593" s="420">
        <f>G594</f>
        <v>1000</v>
      </c>
      <c r="H593" s="420">
        <f>H594</f>
        <v>405</v>
      </c>
      <c r="I593" s="345">
        <f t="shared" si="43"/>
        <v>595</v>
      </c>
      <c r="J593" s="345">
        <f t="shared" si="44"/>
        <v>40.5</v>
      </c>
    </row>
    <row r="594" spans="1:10" ht="12.75">
      <c r="A594" s="16" t="s">
        <v>214</v>
      </c>
      <c r="B594" s="19" t="s">
        <v>284</v>
      </c>
      <c r="C594" s="20" t="s">
        <v>67</v>
      </c>
      <c r="D594" s="20" t="s">
        <v>73</v>
      </c>
      <c r="E594" s="174" t="s">
        <v>530</v>
      </c>
      <c r="F594" s="174" t="s">
        <v>215</v>
      </c>
      <c r="G594" s="413">
        <v>1000</v>
      </c>
      <c r="H594" s="413">
        <v>405</v>
      </c>
      <c r="I594" s="345">
        <f t="shared" si="43"/>
        <v>595</v>
      </c>
      <c r="J594" s="345">
        <f t="shared" si="44"/>
        <v>40.5</v>
      </c>
    </row>
    <row r="595" spans="1:10" ht="12.75">
      <c r="A595" s="16" t="s">
        <v>179</v>
      </c>
      <c r="B595" s="19" t="s">
        <v>284</v>
      </c>
      <c r="C595" s="20" t="s">
        <v>67</v>
      </c>
      <c r="D595" s="20" t="s">
        <v>73</v>
      </c>
      <c r="E595" s="174" t="s">
        <v>531</v>
      </c>
      <c r="F595" s="174"/>
      <c r="G595" s="413">
        <f>G596</f>
        <v>51.1</v>
      </c>
      <c r="H595" s="413">
        <f>H596</f>
        <v>0.2</v>
      </c>
      <c r="I595" s="345">
        <f t="shared" si="43"/>
        <v>50.9</v>
      </c>
      <c r="J595" s="345">
        <f t="shared" si="44"/>
        <v>0.3913894324853229</v>
      </c>
    </row>
    <row r="596" spans="1:10" ht="39">
      <c r="A596" s="16" t="s">
        <v>92</v>
      </c>
      <c r="B596" s="19" t="s">
        <v>284</v>
      </c>
      <c r="C596" s="20" t="s">
        <v>67</v>
      </c>
      <c r="D596" s="20" t="s">
        <v>73</v>
      </c>
      <c r="E596" s="174" t="s">
        <v>531</v>
      </c>
      <c r="F596" s="174" t="s">
        <v>93</v>
      </c>
      <c r="G596" s="413">
        <f>G597</f>
        <v>51.1</v>
      </c>
      <c r="H596" s="413">
        <f>H597</f>
        <v>0.2</v>
      </c>
      <c r="I596" s="345">
        <f t="shared" si="43"/>
        <v>50.9</v>
      </c>
      <c r="J596" s="345">
        <f t="shared" si="44"/>
        <v>0.3913894324853229</v>
      </c>
    </row>
    <row r="597" spans="1:10" ht="12.75">
      <c r="A597" s="16" t="s">
        <v>214</v>
      </c>
      <c r="B597" s="19" t="s">
        <v>284</v>
      </c>
      <c r="C597" s="20" t="s">
        <v>67</v>
      </c>
      <c r="D597" s="20" t="s">
        <v>73</v>
      </c>
      <c r="E597" s="174" t="s">
        <v>531</v>
      </c>
      <c r="F597" s="174" t="s">
        <v>215</v>
      </c>
      <c r="G597" s="413">
        <v>51.1</v>
      </c>
      <c r="H597" s="413">
        <v>0.2</v>
      </c>
      <c r="I597" s="345">
        <f t="shared" si="43"/>
        <v>50.9</v>
      </c>
      <c r="J597" s="345">
        <f t="shared" si="44"/>
        <v>0.3913894324853229</v>
      </c>
    </row>
    <row r="598" spans="1:10" ht="12.75">
      <c r="A598" s="16" t="s">
        <v>532</v>
      </c>
      <c r="B598" s="19" t="s">
        <v>284</v>
      </c>
      <c r="C598" s="20" t="s">
        <v>67</v>
      </c>
      <c r="D598" s="20" t="s">
        <v>73</v>
      </c>
      <c r="E598" s="174" t="s">
        <v>533</v>
      </c>
      <c r="F598" s="174"/>
      <c r="G598" s="413">
        <f>G599+G606</f>
        <v>14016.6</v>
      </c>
      <c r="H598" s="413">
        <f>H599+H606</f>
        <v>3563.2999999999997</v>
      </c>
      <c r="I598" s="345">
        <f t="shared" si="43"/>
        <v>10453.300000000001</v>
      </c>
      <c r="J598" s="345">
        <f t="shared" si="44"/>
        <v>25.42199962901131</v>
      </c>
    </row>
    <row r="599" spans="1:10" ht="12.75">
      <c r="A599" s="29" t="s">
        <v>275</v>
      </c>
      <c r="B599" s="66" t="s">
        <v>284</v>
      </c>
      <c r="C599" s="65" t="s">
        <v>67</v>
      </c>
      <c r="D599" s="65" t="s">
        <v>73</v>
      </c>
      <c r="E599" s="185" t="s">
        <v>534</v>
      </c>
      <c r="F599" s="185"/>
      <c r="G599" s="413">
        <f>G600+G602+G604</f>
        <v>13616.6</v>
      </c>
      <c r="H599" s="413">
        <f>H600+H602+H604</f>
        <v>3563.2999999999997</v>
      </c>
      <c r="I599" s="345">
        <f t="shared" si="43"/>
        <v>10053.300000000001</v>
      </c>
      <c r="J599" s="345">
        <f t="shared" si="44"/>
        <v>26.168793972063508</v>
      </c>
    </row>
    <row r="600" spans="1:10" ht="39">
      <c r="A600" s="29" t="s">
        <v>92</v>
      </c>
      <c r="B600" s="66" t="s">
        <v>284</v>
      </c>
      <c r="C600" s="65" t="s">
        <v>67</v>
      </c>
      <c r="D600" s="65" t="s">
        <v>73</v>
      </c>
      <c r="E600" s="185" t="s">
        <v>534</v>
      </c>
      <c r="F600" s="185" t="s">
        <v>93</v>
      </c>
      <c r="G600" s="413">
        <f>G601</f>
        <v>10452.4</v>
      </c>
      <c r="H600" s="413">
        <f>H601</f>
        <v>2210.2</v>
      </c>
      <c r="I600" s="345">
        <f t="shared" si="43"/>
        <v>8242.2</v>
      </c>
      <c r="J600" s="345">
        <f t="shared" si="44"/>
        <v>21.14538287857334</v>
      </c>
    </row>
    <row r="601" spans="1:10" ht="12.75">
      <c r="A601" s="29" t="s">
        <v>214</v>
      </c>
      <c r="B601" s="66" t="s">
        <v>284</v>
      </c>
      <c r="C601" s="65" t="s">
        <v>67</v>
      </c>
      <c r="D601" s="65" t="s">
        <v>73</v>
      </c>
      <c r="E601" s="185" t="s">
        <v>534</v>
      </c>
      <c r="F601" s="185" t="s">
        <v>215</v>
      </c>
      <c r="G601" s="413">
        <v>10452.4</v>
      </c>
      <c r="H601" s="413">
        <v>2210.2</v>
      </c>
      <c r="I601" s="345">
        <f t="shared" si="43"/>
        <v>8242.2</v>
      </c>
      <c r="J601" s="345">
        <f t="shared" si="44"/>
        <v>21.14538287857334</v>
      </c>
    </row>
    <row r="602" spans="1:10" ht="26.25">
      <c r="A602" s="29" t="s">
        <v>353</v>
      </c>
      <c r="B602" s="66" t="s">
        <v>284</v>
      </c>
      <c r="C602" s="65" t="s">
        <v>67</v>
      </c>
      <c r="D602" s="65" t="s">
        <v>73</v>
      </c>
      <c r="E602" s="185" t="s">
        <v>534</v>
      </c>
      <c r="F602" s="185" t="s">
        <v>94</v>
      </c>
      <c r="G602" s="413">
        <f>G603</f>
        <v>2850.1</v>
      </c>
      <c r="H602" s="413">
        <f>H603</f>
        <v>1265.2</v>
      </c>
      <c r="I602" s="345">
        <f t="shared" si="43"/>
        <v>1584.8999999999999</v>
      </c>
      <c r="J602" s="345">
        <f t="shared" si="44"/>
        <v>44.39142486228554</v>
      </c>
    </row>
    <row r="603" spans="1:10" ht="26.25">
      <c r="A603" s="16" t="s">
        <v>632</v>
      </c>
      <c r="B603" s="66" t="s">
        <v>284</v>
      </c>
      <c r="C603" s="65" t="s">
        <v>67</v>
      </c>
      <c r="D603" s="65" t="s">
        <v>73</v>
      </c>
      <c r="E603" s="185" t="s">
        <v>534</v>
      </c>
      <c r="F603" s="185" t="s">
        <v>91</v>
      </c>
      <c r="G603" s="413">
        <f>2806.6+43.5</f>
        <v>2850.1</v>
      </c>
      <c r="H603" s="413">
        <v>1265.2</v>
      </c>
      <c r="I603" s="345">
        <f t="shared" si="43"/>
        <v>1584.8999999999999</v>
      </c>
      <c r="J603" s="345">
        <f t="shared" si="44"/>
        <v>44.39142486228554</v>
      </c>
    </row>
    <row r="604" spans="1:10" ht="12.75">
      <c r="A604" s="29" t="s">
        <v>110</v>
      </c>
      <c r="B604" s="66" t="s">
        <v>284</v>
      </c>
      <c r="C604" s="65" t="s">
        <v>67</v>
      </c>
      <c r="D604" s="65" t="s">
        <v>73</v>
      </c>
      <c r="E604" s="185" t="s">
        <v>534</v>
      </c>
      <c r="F604" s="185" t="s">
        <v>111</v>
      </c>
      <c r="G604" s="413">
        <f>G605</f>
        <v>314.1</v>
      </c>
      <c r="H604" s="413">
        <f>H605</f>
        <v>87.9</v>
      </c>
      <c r="I604" s="345">
        <f t="shared" si="43"/>
        <v>226.20000000000002</v>
      </c>
      <c r="J604" s="345">
        <f t="shared" si="44"/>
        <v>27.9847182425979</v>
      </c>
    </row>
    <row r="605" spans="1:10" ht="12.75">
      <c r="A605" s="29" t="s">
        <v>113</v>
      </c>
      <c r="B605" s="66" t="s">
        <v>284</v>
      </c>
      <c r="C605" s="65" t="s">
        <v>67</v>
      </c>
      <c r="D605" s="65" t="s">
        <v>73</v>
      </c>
      <c r="E605" s="185" t="s">
        <v>534</v>
      </c>
      <c r="F605" s="185" t="s">
        <v>114</v>
      </c>
      <c r="G605" s="413">
        <v>314.1</v>
      </c>
      <c r="H605" s="413">
        <v>87.9</v>
      </c>
      <c r="I605" s="345">
        <f t="shared" si="43"/>
        <v>226.20000000000002</v>
      </c>
      <c r="J605" s="345">
        <f t="shared" si="44"/>
        <v>27.9847182425979</v>
      </c>
    </row>
    <row r="606" spans="1:10" ht="52.5">
      <c r="A606" s="29" t="s">
        <v>210</v>
      </c>
      <c r="B606" s="66" t="s">
        <v>284</v>
      </c>
      <c r="C606" s="65" t="s">
        <v>67</v>
      </c>
      <c r="D606" s="65" t="s">
        <v>73</v>
      </c>
      <c r="E606" s="185" t="s">
        <v>535</v>
      </c>
      <c r="F606" s="185"/>
      <c r="G606" s="413">
        <f>G607</f>
        <v>400</v>
      </c>
      <c r="H606" s="413">
        <f>H607</f>
        <v>0</v>
      </c>
      <c r="I606" s="345">
        <f t="shared" si="43"/>
        <v>400</v>
      </c>
      <c r="J606" s="345">
        <f t="shared" si="44"/>
        <v>0</v>
      </c>
    </row>
    <row r="607" spans="1:10" ht="39">
      <c r="A607" s="29" t="s">
        <v>92</v>
      </c>
      <c r="B607" s="66" t="s">
        <v>284</v>
      </c>
      <c r="C607" s="65" t="s">
        <v>67</v>
      </c>
      <c r="D607" s="65" t="s">
        <v>73</v>
      </c>
      <c r="E607" s="185" t="s">
        <v>535</v>
      </c>
      <c r="F607" s="185" t="s">
        <v>93</v>
      </c>
      <c r="G607" s="420">
        <f>G608</f>
        <v>400</v>
      </c>
      <c r="H607" s="420">
        <f>H608</f>
        <v>0</v>
      </c>
      <c r="I607" s="345">
        <f t="shared" si="43"/>
        <v>400</v>
      </c>
      <c r="J607" s="345">
        <f t="shared" si="44"/>
        <v>0</v>
      </c>
    </row>
    <row r="608" spans="1:10" ht="12.75">
      <c r="A608" s="29" t="s">
        <v>214</v>
      </c>
      <c r="B608" s="66" t="s">
        <v>284</v>
      </c>
      <c r="C608" s="65" t="s">
        <v>67</v>
      </c>
      <c r="D608" s="65" t="s">
        <v>73</v>
      </c>
      <c r="E608" s="185" t="s">
        <v>535</v>
      </c>
      <c r="F608" s="185" t="s">
        <v>215</v>
      </c>
      <c r="G608" s="413">
        <v>400</v>
      </c>
      <c r="H608" s="413">
        <v>0</v>
      </c>
      <c r="I608" s="345">
        <f t="shared" si="43"/>
        <v>400</v>
      </c>
      <c r="J608" s="345">
        <f t="shared" si="44"/>
        <v>0</v>
      </c>
    </row>
    <row r="609" spans="1:10" s="342" customFormat="1" ht="26.25">
      <c r="A609" s="162" t="s">
        <v>134</v>
      </c>
      <c r="B609" s="163" t="s">
        <v>285</v>
      </c>
      <c r="C609" s="147"/>
      <c r="D609" s="147"/>
      <c r="E609" s="201"/>
      <c r="F609" s="201"/>
      <c r="G609" s="418">
        <f>G610+G679+G802+G810</f>
        <v>100783.1</v>
      </c>
      <c r="H609" s="418">
        <f>H610+H679+H802+H810</f>
        <v>21317.8</v>
      </c>
      <c r="I609" s="344">
        <f t="shared" si="43"/>
        <v>79465.3</v>
      </c>
      <c r="J609" s="344">
        <f t="shared" si="44"/>
        <v>21.152157454970126</v>
      </c>
    </row>
    <row r="610" spans="1:10" ht="12.75">
      <c r="A610" s="15" t="s">
        <v>8</v>
      </c>
      <c r="B610" s="39" t="s">
        <v>285</v>
      </c>
      <c r="C610" s="33" t="s">
        <v>67</v>
      </c>
      <c r="D610" s="33" t="s">
        <v>34</v>
      </c>
      <c r="E610" s="174"/>
      <c r="F610" s="174"/>
      <c r="G610" s="412">
        <f>G611+G645</f>
        <v>27331.6</v>
      </c>
      <c r="H610" s="412">
        <f>H611+H645</f>
        <v>5697.6</v>
      </c>
      <c r="I610" s="345">
        <f t="shared" si="43"/>
        <v>21634</v>
      </c>
      <c r="J610" s="345">
        <f t="shared" si="44"/>
        <v>20.846200002927016</v>
      </c>
    </row>
    <row r="611" spans="1:10" ht="12.75">
      <c r="A611" s="15" t="s">
        <v>318</v>
      </c>
      <c r="B611" s="39" t="s">
        <v>285</v>
      </c>
      <c r="C611" s="33" t="s">
        <v>67</v>
      </c>
      <c r="D611" s="33" t="s">
        <v>68</v>
      </c>
      <c r="E611" s="174"/>
      <c r="F611" s="174"/>
      <c r="G611" s="412">
        <f>G613+G624+G635</f>
        <v>26501.899999999998</v>
      </c>
      <c r="H611" s="412">
        <f>H613+H624+H635</f>
        <v>5550.8</v>
      </c>
      <c r="I611" s="345">
        <f t="shared" si="43"/>
        <v>20951.1</v>
      </c>
      <c r="J611" s="345">
        <f t="shared" si="44"/>
        <v>20.94491338356873</v>
      </c>
    </row>
    <row r="612" spans="1:10" ht="12.75">
      <c r="A612" s="16" t="s">
        <v>487</v>
      </c>
      <c r="B612" s="19" t="s">
        <v>285</v>
      </c>
      <c r="C612" s="20" t="s">
        <v>67</v>
      </c>
      <c r="D612" s="20" t="s">
        <v>68</v>
      </c>
      <c r="E612" s="192" t="s">
        <v>488</v>
      </c>
      <c r="F612" s="174"/>
      <c r="G612" s="413">
        <f>G613+G624</f>
        <v>2302.8</v>
      </c>
      <c r="H612" s="413">
        <f>H613+H624</f>
        <v>332.5</v>
      </c>
      <c r="I612" s="345">
        <f t="shared" si="43"/>
        <v>1970.3000000000002</v>
      </c>
      <c r="J612" s="345">
        <f t="shared" si="44"/>
        <v>14.438943894389439</v>
      </c>
    </row>
    <row r="613" spans="1:10" s="347" customFormat="1" ht="26.25">
      <c r="A613" s="154" t="str">
        <f>'МП пр.5'!A224</f>
        <v>Муниципальная программа  "Пожарная безопасность в Сусуманском городском округе на 2018- 2020 годы"</v>
      </c>
      <c r="B613" s="159" t="s">
        <v>285</v>
      </c>
      <c r="C613" s="155" t="s">
        <v>67</v>
      </c>
      <c r="D613" s="155" t="s">
        <v>68</v>
      </c>
      <c r="E613" s="190" t="str">
        <f>'МП пр.5'!B224</f>
        <v>7П 0 00 00000 </v>
      </c>
      <c r="F613" s="173"/>
      <c r="G613" s="414">
        <f>G614</f>
        <v>360</v>
      </c>
      <c r="H613" s="414">
        <f>H614</f>
        <v>18.9</v>
      </c>
      <c r="I613" s="346">
        <f t="shared" si="43"/>
        <v>341.1</v>
      </c>
      <c r="J613" s="346">
        <f t="shared" si="44"/>
        <v>5.25</v>
      </c>
    </row>
    <row r="614" spans="1:10" ht="26.25">
      <c r="A614" s="28" t="str">
        <f>'МП пр.5'!A225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14" s="19" t="s">
        <v>285</v>
      </c>
      <c r="C614" s="20" t="s">
        <v>67</v>
      </c>
      <c r="D614" s="20" t="s">
        <v>68</v>
      </c>
      <c r="E614" s="192" t="str">
        <f>'МП пр.5'!B225</f>
        <v>7П 0 01 00000 </v>
      </c>
      <c r="F614" s="174"/>
      <c r="G614" s="413">
        <f>G615+G618+G621</f>
        <v>360</v>
      </c>
      <c r="H614" s="413">
        <f>H615+H618+H621</f>
        <v>18.9</v>
      </c>
      <c r="I614" s="345">
        <f t="shared" si="43"/>
        <v>341.1</v>
      </c>
      <c r="J614" s="345">
        <f t="shared" si="44"/>
        <v>5.25</v>
      </c>
    </row>
    <row r="615" spans="1:10" ht="39">
      <c r="A615" s="28" t="str">
        <f>'МП пр.5'!A226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15" s="19" t="s">
        <v>285</v>
      </c>
      <c r="C615" s="20" t="s">
        <v>67</v>
      </c>
      <c r="D615" s="20" t="s">
        <v>68</v>
      </c>
      <c r="E615" s="192" t="str">
        <f>'МП пр.5'!B226</f>
        <v>7П 0 01 94100 </v>
      </c>
      <c r="F615" s="174"/>
      <c r="G615" s="413">
        <f>G616</f>
        <v>250</v>
      </c>
      <c r="H615" s="413">
        <f>H616</f>
        <v>18.9</v>
      </c>
      <c r="I615" s="345">
        <f t="shared" si="43"/>
        <v>231.1</v>
      </c>
      <c r="J615" s="345">
        <f t="shared" si="44"/>
        <v>7.5600000000000005</v>
      </c>
    </row>
    <row r="616" spans="1:10" ht="26.25">
      <c r="A616" s="16" t="s">
        <v>95</v>
      </c>
      <c r="B616" s="19" t="s">
        <v>285</v>
      </c>
      <c r="C616" s="20" t="s">
        <v>67</v>
      </c>
      <c r="D616" s="20" t="s">
        <v>68</v>
      </c>
      <c r="E616" s="192" t="s">
        <v>242</v>
      </c>
      <c r="F616" s="174" t="s">
        <v>96</v>
      </c>
      <c r="G616" s="413">
        <f>G617</f>
        <v>250</v>
      </c>
      <c r="H616" s="413">
        <f>H617</f>
        <v>18.9</v>
      </c>
      <c r="I616" s="345">
        <f t="shared" si="43"/>
        <v>231.1</v>
      </c>
      <c r="J616" s="345">
        <f t="shared" si="44"/>
        <v>7.5600000000000005</v>
      </c>
    </row>
    <row r="617" spans="1:10" ht="12.75">
      <c r="A617" s="16" t="s">
        <v>99</v>
      </c>
      <c r="B617" s="19" t="s">
        <v>285</v>
      </c>
      <c r="C617" s="20" t="s">
        <v>67</v>
      </c>
      <c r="D617" s="20" t="s">
        <v>68</v>
      </c>
      <c r="E617" s="192" t="s">
        <v>242</v>
      </c>
      <c r="F617" s="174" t="s">
        <v>100</v>
      </c>
      <c r="G617" s="413">
        <f>'МП пр.5'!G240</f>
        <v>250</v>
      </c>
      <c r="H617" s="413">
        <f>'МП пр.5'!H240</f>
        <v>18.9</v>
      </c>
      <c r="I617" s="345">
        <f t="shared" si="43"/>
        <v>231.1</v>
      </c>
      <c r="J617" s="345">
        <f t="shared" si="44"/>
        <v>7.5600000000000005</v>
      </c>
    </row>
    <row r="618" spans="1:10" ht="12.75">
      <c r="A618" s="28" t="str">
        <f>'МП пр.5'!A251</f>
        <v>Обработка сгораемых конструкций огнезащитными составами</v>
      </c>
      <c r="B618" s="19" t="s">
        <v>285</v>
      </c>
      <c r="C618" s="20" t="s">
        <v>67</v>
      </c>
      <c r="D618" s="20" t="s">
        <v>68</v>
      </c>
      <c r="E618" s="192" t="str">
        <f>'МП пр.5'!B251</f>
        <v>7П 0 01 94200 </v>
      </c>
      <c r="F618" s="174"/>
      <c r="G618" s="413">
        <f>G619</f>
        <v>70</v>
      </c>
      <c r="H618" s="413">
        <f>H619</f>
        <v>0</v>
      </c>
      <c r="I618" s="345">
        <f t="shared" si="43"/>
        <v>70</v>
      </c>
      <c r="J618" s="345">
        <f t="shared" si="44"/>
        <v>0</v>
      </c>
    </row>
    <row r="619" spans="1:10" ht="26.25">
      <c r="A619" s="16" t="s">
        <v>95</v>
      </c>
      <c r="B619" s="19" t="s">
        <v>285</v>
      </c>
      <c r="C619" s="20" t="s">
        <v>67</v>
      </c>
      <c r="D619" s="20" t="s">
        <v>68</v>
      </c>
      <c r="E619" s="192" t="s">
        <v>246</v>
      </c>
      <c r="F619" s="174" t="s">
        <v>96</v>
      </c>
      <c r="G619" s="413">
        <f>G620</f>
        <v>70</v>
      </c>
      <c r="H619" s="413">
        <f>H620</f>
        <v>0</v>
      </c>
      <c r="I619" s="345">
        <f t="shared" si="43"/>
        <v>70</v>
      </c>
      <c r="J619" s="345">
        <f t="shared" si="44"/>
        <v>0</v>
      </c>
    </row>
    <row r="620" spans="1:10" ht="12.75">
      <c r="A620" s="16" t="s">
        <v>99</v>
      </c>
      <c r="B620" s="19" t="s">
        <v>285</v>
      </c>
      <c r="C620" s="20" t="s">
        <v>67</v>
      </c>
      <c r="D620" s="20" t="s">
        <v>68</v>
      </c>
      <c r="E620" s="192" t="s">
        <v>246</v>
      </c>
      <c r="F620" s="174" t="s">
        <v>100</v>
      </c>
      <c r="G620" s="413">
        <f>'МП пр.5'!G260</f>
        <v>70</v>
      </c>
      <c r="H620" s="413">
        <f>'МП пр.5'!H260</f>
        <v>0</v>
      </c>
      <c r="I620" s="345">
        <f t="shared" si="43"/>
        <v>70</v>
      </c>
      <c r="J620" s="345">
        <f t="shared" si="44"/>
        <v>0</v>
      </c>
    </row>
    <row r="621" spans="1:10" ht="12.75">
      <c r="A621" s="28" t="str">
        <f>'МП пр.5'!A266</f>
        <v>Приобретение и заправка огнетушителей, средств индивидуальной защиты</v>
      </c>
      <c r="B621" s="19" t="s">
        <v>285</v>
      </c>
      <c r="C621" s="20" t="s">
        <v>67</v>
      </c>
      <c r="D621" s="20" t="s">
        <v>68</v>
      </c>
      <c r="E621" s="192" t="str">
        <f>'МП пр.5'!B266</f>
        <v>7П 0 01 94300 </v>
      </c>
      <c r="F621" s="174"/>
      <c r="G621" s="413">
        <f>G622</f>
        <v>40</v>
      </c>
      <c r="H621" s="413">
        <f>H622</f>
        <v>0</v>
      </c>
      <c r="I621" s="345">
        <f t="shared" si="43"/>
        <v>40</v>
      </c>
      <c r="J621" s="345">
        <f t="shared" si="44"/>
        <v>0</v>
      </c>
    </row>
    <row r="622" spans="1:10" ht="26.25">
      <c r="A622" s="16" t="s">
        <v>95</v>
      </c>
      <c r="B622" s="19" t="s">
        <v>285</v>
      </c>
      <c r="C622" s="20" t="s">
        <v>67</v>
      </c>
      <c r="D622" s="20" t="s">
        <v>68</v>
      </c>
      <c r="E622" s="192" t="s">
        <v>258</v>
      </c>
      <c r="F622" s="174" t="s">
        <v>96</v>
      </c>
      <c r="G622" s="413">
        <f>G623</f>
        <v>40</v>
      </c>
      <c r="H622" s="413">
        <f>H623</f>
        <v>0</v>
      </c>
      <c r="I622" s="345">
        <f t="shared" si="43"/>
        <v>40</v>
      </c>
      <c r="J622" s="345">
        <f t="shared" si="44"/>
        <v>0</v>
      </c>
    </row>
    <row r="623" spans="1:10" ht="12.75">
      <c r="A623" s="16" t="s">
        <v>99</v>
      </c>
      <c r="B623" s="19" t="s">
        <v>285</v>
      </c>
      <c r="C623" s="20" t="s">
        <v>67</v>
      </c>
      <c r="D623" s="20" t="s">
        <v>68</v>
      </c>
      <c r="E623" s="192" t="s">
        <v>258</v>
      </c>
      <c r="F623" s="174" t="s">
        <v>100</v>
      </c>
      <c r="G623" s="413">
        <f>'МП пр.5'!G271</f>
        <v>40</v>
      </c>
      <c r="H623" s="413">
        <f>'МП пр.5'!H271</f>
        <v>0</v>
      </c>
      <c r="I623" s="345">
        <f t="shared" si="43"/>
        <v>40</v>
      </c>
      <c r="J623" s="345">
        <f t="shared" si="44"/>
        <v>0</v>
      </c>
    </row>
    <row r="624" spans="1:10" s="347" customFormat="1" ht="26.25">
      <c r="A624" s="154" t="str">
        <f>'МП пр.5'!A355</f>
        <v>Муниципальная  программа  "Развитие образования в Сусуманском городском округе  на 2018- 2020 годы"</v>
      </c>
      <c r="B624" s="159" t="s">
        <v>285</v>
      </c>
      <c r="C624" s="155" t="s">
        <v>67</v>
      </c>
      <c r="D624" s="155" t="s">
        <v>68</v>
      </c>
      <c r="E624" s="173" t="str">
        <f>'МП пр.5'!B355</f>
        <v>7Р 0 00 00000 </v>
      </c>
      <c r="F624" s="173"/>
      <c r="G624" s="414">
        <f>G625</f>
        <v>1942.8</v>
      </c>
      <c r="H624" s="414">
        <f>H625</f>
        <v>313.6</v>
      </c>
      <c r="I624" s="346">
        <f t="shared" si="43"/>
        <v>1629.1999999999998</v>
      </c>
      <c r="J624" s="346">
        <f t="shared" si="44"/>
        <v>16.141651225036032</v>
      </c>
    </row>
    <row r="625" spans="1:10" ht="12.75">
      <c r="A625" s="16" t="str">
        <f>'МП пр.5'!A371</f>
        <v>Основное мероприятие "Управление развитием отрасли образования"</v>
      </c>
      <c r="B625" s="19" t="s">
        <v>285</v>
      </c>
      <c r="C625" s="20" t="s">
        <v>67</v>
      </c>
      <c r="D625" s="20" t="s">
        <v>68</v>
      </c>
      <c r="E625" s="174" t="str">
        <f>'МП пр.5'!B371</f>
        <v>7Р 0 02 00000</v>
      </c>
      <c r="F625" s="174"/>
      <c r="G625" s="413">
        <f>G626+G629+G632</f>
        <v>1942.8</v>
      </c>
      <c r="H625" s="413">
        <f>H626+H629+H632</f>
        <v>313.6</v>
      </c>
      <c r="I625" s="345">
        <f t="shared" si="43"/>
        <v>1629.1999999999998</v>
      </c>
      <c r="J625" s="345">
        <f t="shared" si="44"/>
        <v>16.141651225036032</v>
      </c>
    </row>
    <row r="626" spans="1:10" s="63" customFormat="1" ht="39">
      <c r="A626" s="149" t="str">
        <f>'МП пр.5'!A398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26" s="165" t="s">
        <v>285</v>
      </c>
      <c r="C626" s="150" t="s">
        <v>67</v>
      </c>
      <c r="D626" s="150" t="s">
        <v>68</v>
      </c>
      <c r="E626" s="179" t="str">
        <f>'МП пр.5'!B398</f>
        <v>7Р 0 02 74060</v>
      </c>
      <c r="F626" s="179"/>
      <c r="G626" s="333">
        <f>G627</f>
        <v>252</v>
      </c>
      <c r="H626" s="333">
        <f>H627</f>
        <v>30.7</v>
      </c>
      <c r="I626" s="345">
        <f t="shared" si="43"/>
        <v>221.3</v>
      </c>
      <c r="J626" s="345">
        <f t="shared" si="44"/>
        <v>12.182539682539682</v>
      </c>
    </row>
    <row r="627" spans="1:10" s="63" customFormat="1" ht="26.25">
      <c r="A627" s="149" t="s">
        <v>95</v>
      </c>
      <c r="B627" s="165" t="s">
        <v>285</v>
      </c>
      <c r="C627" s="150" t="s">
        <v>67</v>
      </c>
      <c r="D627" s="150" t="s">
        <v>68</v>
      </c>
      <c r="E627" s="179" t="s">
        <v>359</v>
      </c>
      <c r="F627" s="179" t="s">
        <v>96</v>
      </c>
      <c r="G627" s="333">
        <f>G628</f>
        <v>252</v>
      </c>
      <c r="H627" s="333">
        <f>H628</f>
        <v>30.7</v>
      </c>
      <c r="I627" s="345">
        <f t="shared" si="43"/>
        <v>221.3</v>
      </c>
      <c r="J627" s="345">
        <f t="shared" si="44"/>
        <v>12.182539682539682</v>
      </c>
    </row>
    <row r="628" spans="1:10" s="63" customFormat="1" ht="12.75">
      <c r="A628" s="149" t="s">
        <v>99</v>
      </c>
      <c r="B628" s="165" t="s">
        <v>285</v>
      </c>
      <c r="C628" s="150" t="s">
        <v>67</v>
      </c>
      <c r="D628" s="150" t="s">
        <v>68</v>
      </c>
      <c r="E628" s="179" t="s">
        <v>359</v>
      </c>
      <c r="F628" s="179" t="s">
        <v>100</v>
      </c>
      <c r="G628" s="333">
        <f>'МП пр.5'!G412</f>
        <v>252</v>
      </c>
      <c r="H628" s="333">
        <f>'МП пр.5'!H412</f>
        <v>30.7</v>
      </c>
      <c r="I628" s="345">
        <f t="shared" si="43"/>
        <v>221.3</v>
      </c>
      <c r="J628" s="345">
        <f t="shared" si="44"/>
        <v>12.182539682539682</v>
      </c>
    </row>
    <row r="629" spans="1:10" ht="39">
      <c r="A629" s="149" t="str">
        <f>'МП пр.5'!A413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29" s="165" t="s">
        <v>285</v>
      </c>
      <c r="C629" s="150" t="s">
        <v>67</v>
      </c>
      <c r="D629" s="150" t="s">
        <v>68</v>
      </c>
      <c r="E629" s="179" t="str">
        <f>'МП пр.5'!B413</f>
        <v>7Р 0 02 74070</v>
      </c>
      <c r="F629" s="179"/>
      <c r="G629" s="333">
        <f>G630</f>
        <v>580.8</v>
      </c>
      <c r="H629" s="333">
        <f>H630</f>
        <v>78.9</v>
      </c>
      <c r="I629" s="345">
        <f t="shared" si="43"/>
        <v>501.9</v>
      </c>
      <c r="J629" s="345">
        <f t="shared" si="44"/>
        <v>13.584710743801656</v>
      </c>
    </row>
    <row r="630" spans="1:10" ht="26.25">
      <c r="A630" s="149" t="s">
        <v>95</v>
      </c>
      <c r="B630" s="165" t="s">
        <v>285</v>
      </c>
      <c r="C630" s="150" t="s">
        <v>67</v>
      </c>
      <c r="D630" s="150" t="s">
        <v>68</v>
      </c>
      <c r="E630" s="179" t="s">
        <v>360</v>
      </c>
      <c r="F630" s="179" t="s">
        <v>96</v>
      </c>
      <c r="G630" s="333">
        <f>G631</f>
        <v>580.8</v>
      </c>
      <c r="H630" s="333">
        <f>H631</f>
        <v>78.9</v>
      </c>
      <c r="I630" s="345">
        <f t="shared" si="43"/>
        <v>501.9</v>
      </c>
      <c r="J630" s="345">
        <f t="shared" si="44"/>
        <v>13.584710743801656</v>
      </c>
    </row>
    <row r="631" spans="1:10" ht="12.75">
      <c r="A631" s="149" t="s">
        <v>99</v>
      </c>
      <c r="B631" s="165" t="s">
        <v>285</v>
      </c>
      <c r="C631" s="150" t="s">
        <v>67</v>
      </c>
      <c r="D631" s="150" t="s">
        <v>68</v>
      </c>
      <c r="E631" s="179" t="s">
        <v>360</v>
      </c>
      <c r="F631" s="179" t="s">
        <v>100</v>
      </c>
      <c r="G631" s="333">
        <f>'МП пр.5'!G427</f>
        <v>580.8</v>
      </c>
      <c r="H631" s="333">
        <f>'МП пр.5'!H427</f>
        <v>78.9</v>
      </c>
      <c r="I631" s="345">
        <f t="shared" si="43"/>
        <v>501.9</v>
      </c>
      <c r="J631" s="345">
        <f t="shared" si="44"/>
        <v>13.584710743801656</v>
      </c>
    </row>
    <row r="632" spans="1:10" ht="39">
      <c r="A632" s="149" t="str">
        <f>'МП пр.5'!A440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32" s="165" t="s">
        <v>285</v>
      </c>
      <c r="C632" s="150" t="s">
        <v>67</v>
      </c>
      <c r="D632" s="150" t="s">
        <v>68</v>
      </c>
      <c r="E632" s="179" t="str">
        <f>'МП пр.5'!B440</f>
        <v>7Р 0 02 75010</v>
      </c>
      <c r="F632" s="179"/>
      <c r="G632" s="333">
        <f>G633</f>
        <v>1110</v>
      </c>
      <c r="H632" s="333">
        <f>H633</f>
        <v>204</v>
      </c>
      <c r="I632" s="345">
        <f t="shared" si="43"/>
        <v>906</v>
      </c>
      <c r="J632" s="345">
        <f t="shared" si="44"/>
        <v>18.37837837837838</v>
      </c>
    </row>
    <row r="633" spans="1:10" ht="26.25">
      <c r="A633" s="149" t="s">
        <v>95</v>
      </c>
      <c r="B633" s="165" t="s">
        <v>285</v>
      </c>
      <c r="C633" s="150" t="s">
        <v>67</v>
      </c>
      <c r="D633" s="150" t="s">
        <v>68</v>
      </c>
      <c r="E633" s="179" t="s">
        <v>362</v>
      </c>
      <c r="F633" s="179" t="s">
        <v>96</v>
      </c>
      <c r="G633" s="333">
        <f>G634</f>
        <v>1110</v>
      </c>
      <c r="H633" s="333">
        <f>H634</f>
        <v>204</v>
      </c>
      <c r="I633" s="345">
        <f t="shared" si="43"/>
        <v>906</v>
      </c>
      <c r="J633" s="345">
        <f t="shared" si="44"/>
        <v>18.37837837837838</v>
      </c>
    </row>
    <row r="634" spans="1:10" ht="12.75">
      <c r="A634" s="149" t="s">
        <v>99</v>
      </c>
      <c r="B634" s="165" t="s">
        <v>285</v>
      </c>
      <c r="C634" s="150" t="s">
        <v>67</v>
      </c>
      <c r="D634" s="150" t="s">
        <v>68</v>
      </c>
      <c r="E634" s="179" t="s">
        <v>362</v>
      </c>
      <c r="F634" s="179" t="s">
        <v>100</v>
      </c>
      <c r="G634" s="333">
        <f>'МП пр.5'!G454</f>
        <v>1110</v>
      </c>
      <c r="H634" s="333">
        <f>'МП пр.5'!H454</f>
        <v>204</v>
      </c>
      <c r="I634" s="345">
        <f t="shared" si="43"/>
        <v>906</v>
      </c>
      <c r="J634" s="345">
        <f t="shared" si="44"/>
        <v>18.37837837837838</v>
      </c>
    </row>
    <row r="635" spans="1:10" ht="12.75">
      <c r="A635" s="16" t="s">
        <v>234</v>
      </c>
      <c r="B635" s="19" t="s">
        <v>285</v>
      </c>
      <c r="C635" s="20" t="s">
        <v>67</v>
      </c>
      <c r="D635" s="20" t="s">
        <v>68</v>
      </c>
      <c r="E635" s="174" t="s">
        <v>523</v>
      </c>
      <c r="F635" s="174"/>
      <c r="G635" s="413">
        <f>G636+G639+G642</f>
        <v>24199.1</v>
      </c>
      <c r="H635" s="413">
        <f>H636+H639+H642</f>
        <v>5218.3</v>
      </c>
      <c r="I635" s="345">
        <f t="shared" si="43"/>
        <v>18980.8</v>
      </c>
      <c r="J635" s="345">
        <f t="shared" si="44"/>
        <v>21.5640251083718</v>
      </c>
    </row>
    <row r="636" spans="1:10" ht="12.75">
      <c r="A636" s="29" t="s">
        <v>189</v>
      </c>
      <c r="B636" s="66" t="s">
        <v>285</v>
      </c>
      <c r="C636" s="65" t="s">
        <v>67</v>
      </c>
      <c r="D636" s="65" t="s">
        <v>68</v>
      </c>
      <c r="E636" s="185" t="s">
        <v>524</v>
      </c>
      <c r="F636" s="185"/>
      <c r="G636" s="413">
        <f>G637</f>
        <v>23429.1</v>
      </c>
      <c r="H636" s="413">
        <f>H637</f>
        <v>4770.5</v>
      </c>
      <c r="I636" s="345">
        <f t="shared" si="43"/>
        <v>18658.6</v>
      </c>
      <c r="J636" s="345">
        <f t="shared" si="44"/>
        <v>20.3614308701572</v>
      </c>
    </row>
    <row r="637" spans="1:10" ht="26.25">
      <c r="A637" s="29" t="s">
        <v>95</v>
      </c>
      <c r="B637" s="66" t="s">
        <v>285</v>
      </c>
      <c r="C637" s="65" t="s">
        <v>67</v>
      </c>
      <c r="D637" s="65" t="s">
        <v>68</v>
      </c>
      <c r="E637" s="185" t="s">
        <v>524</v>
      </c>
      <c r="F637" s="185" t="s">
        <v>96</v>
      </c>
      <c r="G637" s="413">
        <f>G638</f>
        <v>23429.1</v>
      </c>
      <c r="H637" s="413">
        <f>H638</f>
        <v>4770.5</v>
      </c>
      <c r="I637" s="345">
        <f t="shared" si="43"/>
        <v>18658.6</v>
      </c>
      <c r="J637" s="345">
        <f t="shared" si="44"/>
        <v>20.3614308701572</v>
      </c>
    </row>
    <row r="638" spans="1:10" ht="12.75">
      <c r="A638" s="29" t="s">
        <v>99</v>
      </c>
      <c r="B638" s="66" t="s">
        <v>285</v>
      </c>
      <c r="C638" s="65" t="s">
        <v>67</v>
      </c>
      <c r="D638" s="65" t="s">
        <v>68</v>
      </c>
      <c r="E638" s="185" t="s">
        <v>524</v>
      </c>
      <c r="F638" s="185" t="s">
        <v>100</v>
      </c>
      <c r="G638" s="413">
        <f>23290.6+138.5</f>
        <v>23429.1</v>
      </c>
      <c r="H638" s="413">
        <v>4770.5</v>
      </c>
      <c r="I638" s="345">
        <f t="shared" si="43"/>
        <v>18658.6</v>
      </c>
      <c r="J638" s="345">
        <f t="shared" si="44"/>
        <v>20.3614308701572</v>
      </c>
    </row>
    <row r="639" spans="1:10" ht="52.5">
      <c r="A639" s="29" t="s">
        <v>210</v>
      </c>
      <c r="B639" s="66" t="s">
        <v>285</v>
      </c>
      <c r="C639" s="65" t="s">
        <v>67</v>
      </c>
      <c r="D639" s="65" t="s">
        <v>68</v>
      </c>
      <c r="E639" s="185" t="s">
        <v>525</v>
      </c>
      <c r="F639" s="185"/>
      <c r="G639" s="413">
        <f>G640</f>
        <v>700</v>
      </c>
      <c r="H639" s="413">
        <f>H640</f>
        <v>447.6</v>
      </c>
      <c r="I639" s="345">
        <f t="shared" si="43"/>
        <v>252.39999999999998</v>
      </c>
      <c r="J639" s="345">
        <f t="shared" si="44"/>
        <v>63.94285714285714</v>
      </c>
    </row>
    <row r="640" spans="1:10" ht="26.25">
      <c r="A640" s="29" t="s">
        <v>95</v>
      </c>
      <c r="B640" s="66" t="s">
        <v>285</v>
      </c>
      <c r="C640" s="65" t="s">
        <v>67</v>
      </c>
      <c r="D640" s="65" t="s">
        <v>68</v>
      </c>
      <c r="E640" s="185" t="s">
        <v>525</v>
      </c>
      <c r="F640" s="185" t="s">
        <v>96</v>
      </c>
      <c r="G640" s="413">
        <f>G641</f>
        <v>700</v>
      </c>
      <c r="H640" s="413">
        <f>H641</f>
        <v>447.6</v>
      </c>
      <c r="I640" s="345">
        <f t="shared" si="43"/>
        <v>252.39999999999998</v>
      </c>
      <c r="J640" s="345">
        <f t="shared" si="44"/>
        <v>63.94285714285714</v>
      </c>
    </row>
    <row r="641" spans="1:10" ht="12.75">
      <c r="A641" s="29" t="s">
        <v>99</v>
      </c>
      <c r="B641" s="66" t="s">
        <v>285</v>
      </c>
      <c r="C641" s="65" t="s">
        <v>67</v>
      </c>
      <c r="D641" s="65" t="s">
        <v>68</v>
      </c>
      <c r="E641" s="185" t="s">
        <v>525</v>
      </c>
      <c r="F641" s="185" t="s">
        <v>100</v>
      </c>
      <c r="G641" s="413">
        <v>700</v>
      </c>
      <c r="H641" s="413">
        <v>447.6</v>
      </c>
      <c r="I641" s="345">
        <f t="shared" si="43"/>
        <v>252.39999999999998</v>
      </c>
      <c r="J641" s="345">
        <f t="shared" si="44"/>
        <v>63.94285714285714</v>
      </c>
    </row>
    <row r="642" spans="1:10" ht="12.75">
      <c r="A642" s="29" t="s">
        <v>179</v>
      </c>
      <c r="B642" s="66" t="s">
        <v>285</v>
      </c>
      <c r="C642" s="65" t="s">
        <v>67</v>
      </c>
      <c r="D642" s="65" t="s">
        <v>68</v>
      </c>
      <c r="E642" s="185" t="s">
        <v>526</v>
      </c>
      <c r="F642" s="185"/>
      <c r="G642" s="413">
        <f>G643</f>
        <v>70</v>
      </c>
      <c r="H642" s="413">
        <f>H643</f>
        <v>0.2</v>
      </c>
      <c r="I642" s="345">
        <f t="shared" si="43"/>
        <v>69.8</v>
      </c>
      <c r="J642" s="345">
        <f t="shared" si="44"/>
        <v>0.2857142857142857</v>
      </c>
    </row>
    <row r="643" spans="1:10" ht="26.25">
      <c r="A643" s="29" t="s">
        <v>95</v>
      </c>
      <c r="B643" s="66" t="s">
        <v>285</v>
      </c>
      <c r="C643" s="65" t="s">
        <v>67</v>
      </c>
      <c r="D643" s="65" t="s">
        <v>68</v>
      </c>
      <c r="E643" s="185" t="s">
        <v>526</v>
      </c>
      <c r="F643" s="185" t="s">
        <v>96</v>
      </c>
      <c r="G643" s="413">
        <f>G644</f>
        <v>70</v>
      </c>
      <c r="H643" s="413">
        <f>H644</f>
        <v>0.2</v>
      </c>
      <c r="I643" s="345">
        <f t="shared" si="43"/>
        <v>69.8</v>
      </c>
      <c r="J643" s="345">
        <f t="shared" si="44"/>
        <v>0.2857142857142857</v>
      </c>
    </row>
    <row r="644" spans="1:10" ht="12.75">
      <c r="A644" s="29" t="s">
        <v>99</v>
      </c>
      <c r="B644" s="66" t="s">
        <v>285</v>
      </c>
      <c r="C644" s="65" t="s">
        <v>67</v>
      </c>
      <c r="D644" s="65" t="s">
        <v>68</v>
      </c>
      <c r="E644" s="185" t="s">
        <v>526</v>
      </c>
      <c r="F644" s="185" t="s">
        <v>100</v>
      </c>
      <c r="G644" s="413">
        <v>70</v>
      </c>
      <c r="H644" s="413">
        <v>0.2</v>
      </c>
      <c r="I644" s="345">
        <f t="shared" si="43"/>
        <v>69.8</v>
      </c>
      <c r="J644" s="345">
        <f t="shared" si="44"/>
        <v>0.2857142857142857</v>
      </c>
    </row>
    <row r="645" spans="1:10" ht="12.75">
      <c r="A645" s="9" t="s">
        <v>356</v>
      </c>
      <c r="B645" s="39" t="s">
        <v>285</v>
      </c>
      <c r="C645" s="33" t="s">
        <v>67</v>
      </c>
      <c r="D645" s="33" t="s">
        <v>67</v>
      </c>
      <c r="E645" s="178"/>
      <c r="F645" s="178"/>
      <c r="G645" s="413">
        <f>G647+G652+G670+G675</f>
        <v>829.6999999999999</v>
      </c>
      <c r="H645" s="413">
        <f>H647+H652+H670+H675</f>
        <v>146.8</v>
      </c>
      <c r="I645" s="345">
        <f t="shared" si="43"/>
        <v>682.8999999999999</v>
      </c>
      <c r="J645" s="345">
        <f t="shared" si="44"/>
        <v>17.693142099554056</v>
      </c>
    </row>
    <row r="646" spans="1:10" ht="12.75">
      <c r="A646" s="7" t="s">
        <v>487</v>
      </c>
      <c r="B646" s="19" t="s">
        <v>285</v>
      </c>
      <c r="C646" s="20" t="s">
        <v>67</v>
      </c>
      <c r="D646" s="20" t="s">
        <v>67</v>
      </c>
      <c r="E646" s="192" t="s">
        <v>488</v>
      </c>
      <c r="F646" s="174"/>
      <c r="G646" s="413">
        <f>G647+G652+G670</f>
        <v>794.6999999999999</v>
      </c>
      <c r="H646" s="413">
        <f>H647+H652+H670</f>
        <v>146.8</v>
      </c>
      <c r="I646" s="345">
        <f t="shared" si="43"/>
        <v>647.8999999999999</v>
      </c>
      <c r="J646" s="345">
        <f t="shared" si="44"/>
        <v>18.47237951428212</v>
      </c>
    </row>
    <row r="647" spans="1:10" s="347" customFormat="1" ht="26.25">
      <c r="A647" s="154" t="str">
        <f>'МП пр.5'!A34</f>
        <v>Муниципальная программа "Патриотическое воспитание  жителей Сусуманского городского округа  на 2018- 2020 годы"</v>
      </c>
      <c r="B647" s="159" t="s">
        <v>285</v>
      </c>
      <c r="C647" s="155" t="s">
        <v>67</v>
      </c>
      <c r="D647" s="155" t="s">
        <v>67</v>
      </c>
      <c r="E647" s="190" t="str">
        <f>'МП пр.5'!B34</f>
        <v>7В 0 00 00000 </v>
      </c>
      <c r="F647" s="173"/>
      <c r="G647" s="414">
        <f aca="true" t="shared" si="45" ref="G647:H650">G648</f>
        <v>384.8</v>
      </c>
      <c r="H647" s="414">
        <f t="shared" si="45"/>
        <v>111.2</v>
      </c>
      <c r="I647" s="346">
        <f aca="true" t="shared" si="46" ref="I647:I710">G647-H647</f>
        <v>273.6</v>
      </c>
      <c r="J647" s="346">
        <f aca="true" t="shared" si="47" ref="J647:J710">H647/G647*100</f>
        <v>28.8981288981289</v>
      </c>
    </row>
    <row r="648" spans="1:10" ht="26.25">
      <c r="A648" s="28" t="str">
        <f>'МП пр.5'!A35</f>
        <v>Основное мероприятие "Организация работы по совершенствованию системы патриотического воспитания жителей"</v>
      </c>
      <c r="B648" s="19" t="s">
        <v>285</v>
      </c>
      <c r="C648" s="20" t="s">
        <v>67</v>
      </c>
      <c r="D648" s="20" t="s">
        <v>67</v>
      </c>
      <c r="E648" s="192" t="str">
        <f>'МП пр.5'!B35</f>
        <v>7В 0 01 00000 </v>
      </c>
      <c r="F648" s="174"/>
      <c r="G648" s="413">
        <f t="shared" si="45"/>
        <v>384.8</v>
      </c>
      <c r="H648" s="413">
        <f t="shared" si="45"/>
        <v>111.2</v>
      </c>
      <c r="I648" s="345">
        <f t="shared" si="46"/>
        <v>273.6</v>
      </c>
      <c r="J648" s="345">
        <f t="shared" si="47"/>
        <v>28.8981288981289</v>
      </c>
    </row>
    <row r="649" spans="1:10" ht="12.75">
      <c r="A649" s="28" t="str">
        <f>'МП пр.5'!A36</f>
        <v>Мероприятия патриотической направленности</v>
      </c>
      <c r="B649" s="19" t="s">
        <v>285</v>
      </c>
      <c r="C649" s="20" t="s">
        <v>67</v>
      </c>
      <c r="D649" s="20" t="s">
        <v>67</v>
      </c>
      <c r="E649" s="192" t="str">
        <f>'МП пр.5'!B36</f>
        <v>7В 0 01 92400 </v>
      </c>
      <c r="F649" s="174"/>
      <c r="G649" s="413">
        <f t="shared" si="45"/>
        <v>384.8</v>
      </c>
      <c r="H649" s="413">
        <f t="shared" si="45"/>
        <v>111.2</v>
      </c>
      <c r="I649" s="345">
        <f t="shared" si="46"/>
        <v>273.6</v>
      </c>
      <c r="J649" s="345">
        <f t="shared" si="47"/>
        <v>28.8981288981289</v>
      </c>
    </row>
    <row r="650" spans="1:10" ht="26.25">
      <c r="A650" s="16" t="s">
        <v>353</v>
      </c>
      <c r="B650" s="19" t="s">
        <v>285</v>
      </c>
      <c r="C650" s="20" t="s">
        <v>67</v>
      </c>
      <c r="D650" s="20" t="s">
        <v>67</v>
      </c>
      <c r="E650" s="192" t="s">
        <v>252</v>
      </c>
      <c r="F650" s="174" t="s">
        <v>94</v>
      </c>
      <c r="G650" s="413">
        <f t="shared" si="45"/>
        <v>384.8</v>
      </c>
      <c r="H650" s="413">
        <f t="shared" si="45"/>
        <v>111.2</v>
      </c>
      <c r="I650" s="345">
        <f t="shared" si="46"/>
        <v>273.6</v>
      </c>
      <c r="J650" s="345">
        <f t="shared" si="47"/>
        <v>28.8981288981289</v>
      </c>
    </row>
    <row r="651" spans="1:10" ht="26.25">
      <c r="A651" s="16" t="s">
        <v>632</v>
      </c>
      <c r="B651" s="19" t="s">
        <v>285</v>
      </c>
      <c r="C651" s="20" t="s">
        <v>67</v>
      </c>
      <c r="D651" s="20" t="s">
        <v>67</v>
      </c>
      <c r="E651" s="192" t="s">
        <v>252</v>
      </c>
      <c r="F651" s="174" t="s">
        <v>91</v>
      </c>
      <c r="G651" s="413">
        <f>'МП пр.5'!G41</f>
        <v>384.8</v>
      </c>
      <c r="H651" s="413">
        <f>'МП пр.5'!H41</f>
        <v>111.2</v>
      </c>
      <c r="I651" s="345">
        <f t="shared" si="46"/>
        <v>273.6</v>
      </c>
      <c r="J651" s="345">
        <f t="shared" si="47"/>
        <v>28.8981288981289</v>
      </c>
    </row>
    <row r="652" spans="1:10" s="347" customFormat="1" ht="26.25">
      <c r="A652" s="154" t="str">
        <f>'МП пр.5'!A174</f>
        <v>Муниципальная программа  "Развитие молодежной политики в Сусуманском городском округе  на 2018-2020 годы"</v>
      </c>
      <c r="B652" s="159" t="s">
        <v>285</v>
      </c>
      <c r="C652" s="155" t="s">
        <v>67</v>
      </c>
      <c r="D652" s="155" t="s">
        <v>67</v>
      </c>
      <c r="E652" s="190" t="str">
        <f>'МП пр.5'!B174</f>
        <v>7М 0 00 00000 </v>
      </c>
      <c r="F652" s="173"/>
      <c r="G652" s="414">
        <f>G653+G657</f>
        <v>300</v>
      </c>
      <c r="H652" s="414">
        <f>H653+H657</f>
        <v>35.6</v>
      </c>
      <c r="I652" s="346">
        <f t="shared" si="46"/>
        <v>264.4</v>
      </c>
      <c r="J652" s="346">
        <f t="shared" si="47"/>
        <v>11.866666666666667</v>
      </c>
    </row>
    <row r="653" spans="1:10" ht="12.75">
      <c r="A653" s="28" t="str">
        <f>'МП пр.5'!A175</f>
        <v>Основное мероприятие "Организационная работа"</v>
      </c>
      <c r="B653" s="19" t="s">
        <v>285</v>
      </c>
      <c r="C653" s="20" t="s">
        <v>67</v>
      </c>
      <c r="D653" s="20" t="s">
        <v>67</v>
      </c>
      <c r="E653" s="192" t="str">
        <f>'МП пр.5'!B175</f>
        <v>7М 0 01 00000 </v>
      </c>
      <c r="F653" s="174"/>
      <c r="G653" s="413">
        <f aca="true" t="shared" si="48" ref="G653:H655">G654</f>
        <v>50</v>
      </c>
      <c r="H653" s="413">
        <f t="shared" si="48"/>
        <v>0</v>
      </c>
      <c r="I653" s="345">
        <f t="shared" si="46"/>
        <v>50</v>
      </c>
      <c r="J653" s="345">
        <f t="shared" si="47"/>
        <v>0</v>
      </c>
    </row>
    <row r="654" spans="1:10" ht="26.25">
      <c r="A654" s="28" t="str">
        <f>'МП пр.5'!A176</f>
        <v>Материально- техническое и методологическое обеспечение в сфере молодежной политики</v>
      </c>
      <c r="B654" s="19" t="s">
        <v>285</v>
      </c>
      <c r="C654" s="20" t="s">
        <v>67</v>
      </c>
      <c r="D654" s="20" t="s">
        <v>67</v>
      </c>
      <c r="E654" s="192" t="str">
        <f>'МП пр.5'!B176</f>
        <v>7М 0 01 92530 </v>
      </c>
      <c r="F654" s="174"/>
      <c r="G654" s="413">
        <f t="shared" si="48"/>
        <v>50</v>
      </c>
      <c r="H654" s="413">
        <f t="shared" si="48"/>
        <v>0</v>
      </c>
      <c r="I654" s="345">
        <f t="shared" si="46"/>
        <v>50</v>
      </c>
      <c r="J654" s="345">
        <f t="shared" si="47"/>
        <v>0</v>
      </c>
    </row>
    <row r="655" spans="1:10" ht="26.25">
      <c r="A655" s="16" t="s">
        <v>353</v>
      </c>
      <c r="B655" s="19" t="s">
        <v>285</v>
      </c>
      <c r="C655" s="20" t="s">
        <v>67</v>
      </c>
      <c r="D655" s="20" t="s">
        <v>67</v>
      </c>
      <c r="E655" s="192" t="s">
        <v>404</v>
      </c>
      <c r="F655" s="174" t="s">
        <v>94</v>
      </c>
      <c r="G655" s="413">
        <f t="shared" si="48"/>
        <v>50</v>
      </c>
      <c r="H655" s="413">
        <f t="shared" si="48"/>
        <v>0</v>
      </c>
      <c r="I655" s="345">
        <f t="shared" si="46"/>
        <v>50</v>
      </c>
      <c r="J655" s="345">
        <f t="shared" si="47"/>
        <v>0</v>
      </c>
    </row>
    <row r="656" spans="1:10" ht="26.25">
      <c r="A656" s="16" t="s">
        <v>632</v>
      </c>
      <c r="B656" s="19" t="s">
        <v>285</v>
      </c>
      <c r="C656" s="20" t="s">
        <v>67</v>
      </c>
      <c r="D656" s="20" t="s">
        <v>67</v>
      </c>
      <c r="E656" s="192" t="s">
        <v>404</v>
      </c>
      <c r="F656" s="174" t="s">
        <v>91</v>
      </c>
      <c r="G656" s="413">
        <f>'МП пр.5'!G181</f>
        <v>50</v>
      </c>
      <c r="H656" s="413">
        <f>'МП пр.5'!H181</f>
        <v>0</v>
      </c>
      <c r="I656" s="345">
        <f t="shared" si="46"/>
        <v>50</v>
      </c>
      <c r="J656" s="345">
        <f t="shared" si="47"/>
        <v>0</v>
      </c>
    </row>
    <row r="657" spans="1:10" ht="12.75">
      <c r="A657" s="28" t="str">
        <f>'МП пр.5'!A182</f>
        <v>Основное мероприятие "Культурно- массовая работа"</v>
      </c>
      <c r="B657" s="19" t="s">
        <v>285</v>
      </c>
      <c r="C657" s="20" t="s">
        <v>67</v>
      </c>
      <c r="D657" s="20" t="s">
        <v>67</v>
      </c>
      <c r="E657" s="192" t="str">
        <f>'МП пр.5'!B182</f>
        <v>7М 0 02 00000 </v>
      </c>
      <c r="F657" s="174"/>
      <c r="G657" s="413">
        <f>G658+G661+G664+G667</f>
        <v>250</v>
      </c>
      <c r="H657" s="413">
        <f>H658+H661+H664+H667</f>
        <v>35.6</v>
      </c>
      <c r="I657" s="345">
        <f t="shared" si="46"/>
        <v>214.4</v>
      </c>
      <c r="J657" s="345">
        <f t="shared" si="47"/>
        <v>14.24</v>
      </c>
    </row>
    <row r="658" spans="1:10" ht="12.75">
      <c r="A658" s="28" t="str">
        <f>'МП пр.5'!A183</f>
        <v>Мероприятия, проводимые с участием молодежи</v>
      </c>
      <c r="B658" s="19" t="s">
        <v>285</v>
      </c>
      <c r="C658" s="20" t="s">
        <v>67</v>
      </c>
      <c r="D658" s="20" t="s">
        <v>67</v>
      </c>
      <c r="E658" s="192" t="str">
        <f>'МП пр.5'!B183</f>
        <v>7М 0 02 92600 </v>
      </c>
      <c r="F658" s="174"/>
      <c r="G658" s="413">
        <f>G659</f>
        <v>95</v>
      </c>
      <c r="H658" s="413">
        <f>H659</f>
        <v>0</v>
      </c>
      <c r="I658" s="345">
        <f t="shared" si="46"/>
        <v>95</v>
      </c>
      <c r="J658" s="345">
        <f t="shared" si="47"/>
        <v>0</v>
      </c>
    </row>
    <row r="659" spans="1:10" ht="26.25">
      <c r="A659" s="16" t="s">
        <v>353</v>
      </c>
      <c r="B659" s="19" t="s">
        <v>285</v>
      </c>
      <c r="C659" s="20" t="s">
        <v>67</v>
      </c>
      <c r="D659" s="20" t="s">
        <v>67</v>
      </c>
      <c r="E659" s="192" t="s">
        <v>261</v>
      </c>
      <c r="F659" s="174" t="s">
        <v>94</v>
      </c>
      <c r="G659" s="413">
        <f>G660</f>
        <v>95</v>
      </c>
      <c r="H659" s="413">
        <f>H660</f>
        <v>0</v>
      </c>
      <c r="I659" s="345">
        <f t="shared" si="46"/>
        <v>95</v>
      </c>
      <c r="J659" s="345">
        <f t="shared" si="47"/>
        <v>0</v>
      </c>
    </row>
    <row r="660" spans="1:10" ht="26.25">
      <c r="A660" s="16" t="s">
        <v>632</v>
      </c>
      <c r="B660" s="19" t="s">
        <v>285</v>
      </c>
      <c r="C660" s="20" t="s">
        <v>67</v>
      </c>
      <c r="D660" s="20" t="s">
        <v>67</v>
      </c>
      <c r="E660" s="192" t="s">
        <v>261</v>
      </c>
      <c r="F660" s="174" t="s">
        <v>91</v>
      </c>
      <c r="G660" s="413">
        <f>'МП пр.5'!G188</f>
        <v>95</v>
      </c>
      <c r="H660" s="413">
        <f>'МП пр.5'!H188</f>
        <v>0</v>
      </c>
      <c r="I660" s="345">
        <f t="shared" si="46"/>
        <v>95</v>
      </c>
      <c r="J660" s="345">
        <f t="shared" si="47"/>
        <v>0</v>
      </c>
    </row>
    <row r="661" spans="1:10" ht="12.75">
      <c r="A661" s="28" t="str">
        <f>'МП пр.5'!A189</f>
        <v>Участие в областных и районных мероприятиях, семинарах, сборах, конкурсах</v>
      </c>
      <c r="B661" s="19" t="s">
        <v>285</v>
      </c>
      <c r="C661" s="20" t="s">
        <v>67</v>
      </c>
      <c r="D661" s="20" t="s">
        <v>67</v>
      </c>
      <c r="E661" s="192" t="str">
        <f>'МП пр.5'!B189</f>
        <v>7М 0 02 92700 </v>
      </c>
      <c r="F661" s="174"/>
      <c r="G661" s="413">
        <f>G662</f>
        <v>100</v>
      </c>
      <c r="H661" s="413">
        <f>H662</f>
        <v>35.6</v>
      </c>
      <c r="I661" s="345">
        <f t="shared" si="46"/>
        <v>64.4</v>
      </c>
      <c r="J661" s="345">
        <f t="shared" si="47"/>
        <v>35.6</v>
      </c>
    </row>
    <row r="662" spans="1:10" ht="39">
      <c r="A662" s="28" t="s">
        <v>92</v>
      </c>
      <c r="B662" s="19" t="s">
        <v>285</v>
      </c>
      <c r="C662" s="20" t="s">
        <v>67</v>
      </c>
      <c r="D662" s="20" t="s">
        <v>67</v>
      </c>
      <c r="E662" s="192" t="s">
        <v>262</v>
      </c>
      <c r="F662" s="174" t="s">
        <v>93</v>
      </c>
      <c r="G662" s="413">
        <f>G663</f>
        <v>100</v>
      </c>
      <c r="H662" s="413">
        <f>H663</f>
        <v>35.6</v>
      </c>
      <c r="I662" s="345">
        <f t="shared" si="46"/>
        <v>64.4</v>
      </c>
      <c r="J662" s="345">
        <f t="shared" si="47"/>
        <v>35.6</v>
      </c>
    </row>
    <row r="663" spans="1:10" ht="12.75">
      <c r="A663" s="16" t="s">
        <v>214</v>
      </c>
      <c r="B663" s="19" t="s">
        <v>285</v>
      </c>
      <c r="C663" s="20" t="s">
        <v>67</v>
      </c>
      <c r="D663" s="20" t="s">
        <v>67</v>
      </c>
      <c r="E663" s="192" t="s">
        <v>262</v>
      </c>
      <c r="F663" s="174" t="s">
        <v>215</v>
      </c>
      <c r="G663" s="413">
        <f>'МП пр.5'!G194</f>
        <v>100</v>
      </c>
      <c r="H663" s="413">
        <f>'МП пр.5'!H194</f>
        <v>35.6</v>
      </c>
      <c r="I663" s="345">
        <f t="shared" si="46"/>
        <v>64.4</v>
      </c>
      <c r="J663" s="345">
        <f t="shared" si="47"/>
        <v>35.6</v>
      </c>
    </row>
    <row r="664" spans="1:10" ht="12.75">
      <c r="A664" s="28" t="str">
        <f>'МП пр.5'!A195</f>
        <v>Работа с молодыми семьями</v>
      </c>
      <c r="B664" s="19" t="s">
        <v>285</v>
      </c>
      <c r="C664" s="20" t="s">
        <v>67</v>
      </c>
      <c r="D664" s="20" t="s">
        <v>67</v>
      </c>
      <c r="E664" s="192" t="str">
        <f>'МП пр.5'!B195</f>
        <v>7М 0 02 92800</v>
      </c>
      <c r="F664" s="174"/>
      <c r="G664" s="413">
        <f>G665</f>
        <v>35</v>
      </c>
      <c r="H664" s="413">
        <f>H665</f>
        <v>0</v>
      </c>
      <c r="I664" s="345">
        <f t="shared" si="46"/>
        <v>35</v>
      </c>
      <c r="J664" s="345">
        <f t="shared" si="47"/>
        <v>0</v>
      </c>
    </row>
    <row r="665" spans="1:10" ht="26.25">
      <c r="A665" s="16" t="s">
        <v>353</v>
      </c>
      <c r="B665" s="19" t="s">
        <v>285</v>
      </c>
      <c r="C665" s="20" t="s">
        <v>67</v>
      </c>
      <c r="D665" s="20" t="s">
        <v>67</v>
      </c>
      <c r="E665" s="192" t="s">
        <v>263</v>
      </c>
      <c r="F665" s="174" t="s">
        <v>94</v>
      </c>
      <c r="G665" s="413">
        <f>G666</f>
        <v>35</v>
      </c>
      <c r="H665" s="413">
        <f>H666</f>
        <v>0</v>
      </c>
      <c r="I665" s="345">
        <f t="shared" si="46"/>
        <v>35</v>
      </c>
      <c r="J665" s="345">
        <f t="shared" si="47"/>
        <v>0</v>
      </c>
    </row>
    <row r="666" spans="1:10" ht="26.25">
      <c r="A666" s="16" t="s">
        <v>632</v>
      </c>
      <c r="B666" s="19" t="s">
        <v>285</v>
      </c>
      <c r="C666" s="20" t="s">
        <v>67</v>
      </c>
      <c r="D666" s="20" t="s">
        <v>67</v>
      </c>
      <c r="E666" s="192" t="s">
        <v>263</v>
      </c>
      <c r="F666" s="174" t="s">
        <v>91</v>
      </c>
      <c r="G666" s="413">
        <f>'МП пр.5'!G200</f>
        <v>35</v>
      </c>
      <c r="H666" s="413">
        <f>'МП пр.5'!H200</f>
        <v>0</v>
      </c>
      <c r="I666" s="345">
        <f t="shared" si="46"/>
        <v>35</v>
      </c>
      <c r="J666" s="345">
        <f t="shared" si="47"/>
        <v>0</v>
      </c>
    </row>
    <row r="667" spans="1:10" ht="12.75">
      <c r="A667" s="28" t="str">
        <f>'МП пр.5'!A201</f>
        <v>Работа по пропаганде здорового образа жизни и профилактике правонарушений</v>
      </c>
      <c r="B667" s="19" t="s">
        <v>285</v>
      </c>
      <c r="C667" s="20" t="s">
        <v>67</v>
      </c>
      <c r="D667" s="20" t="s">
        <v>67</v>
      </c>
      <c r="E667" s="192" t="str">
        <f>'МП пр.5'!B201</f>
        <v>7М 0 02 93000</v>
      </c>
      <c r="F667" s="174"/>
      <c r="G667" s="413">
        <f>G668</f>
        <v>20</v>
      </c>
      <c r="H667" s="413">
        <f>H668</f>
        <v>0</v>
      </c>
      <c r="I667" s="345">
        <f t="shared" si="46"/>
        <v>20</v>
      </c>
      <c r="J667" s="345">
        <f t="shared" si="47"/>
        <v>0</v>
      </c>
    </row>
    <row r="668" spans="1:10" ht="26.25">
      <c r="A668" s="16" t="s">
        <v>353</v>
      </c>
      <c r="B668" s="19" t="s">
        <v>285</v>
      </c>
      <c r="C668" s="20" t="s">
        <v>67</v>
      </c>
      <c r="D668" s="20" t="s">
        <v>67</v>
      </c>
      <c r="E668" s="192" t="s">
        <v>264</v>
      </c>
      <c r="F668" s="174" t="s">
        <v>94</v>
      </c>
      <c r="G668" s="413">
        <f>G669</f>
        <v>20</v>
      </c>
      <c r="H668" s="413">
        <f>H669</f>
        <v>0</v>
      </c>
      <c r="I668" s="345">
        <f t="shared" si="46"/>
        <v>20</v>
      </c>
      <c r="J668" s="345">
        <f t="shared" si="47"/>
        <v>0</v>
      </c>
    </row>
    <row r="669" spans="1:10" ht="26.25">
      <c r="A669" s="16" t="s">
        <v>632</v>
      </c>
      <c r="B669" s="19" t="s">
        <v>285</v>
      </c>
      <c r="C669" s="20" t="s">
        <v>67</v>
      </c>
      <c r="D669" s="20" t="s">
        <v>67</v>
      </c>
      <c r="E669" s="192" t="s">
        <v>264</v>
      </c>
      <c r="F669" s="174" t="s">
        <v>91</v>
      </c>
      <c r="G669" s="413">
        <f>'МП пр.5'!G205</f>
        <v>20</v>
      </c>
      <c r="H669" s="413">
        <f>'МП пр.5'!H205</f>
        <v>0</v>
      </c>
      <c r="I669" s="345">
        <f t="shared" si="46"/>
        <v>20</v>
      </c>
      <c r="J669" s="345">
        <f t="shared" si="47"/>
        <v>0</v>
      </c>
    </row>
    <row r="670" spans="1:10" s="347" customFormat="1" ht="26.25">
      <c r="A670" s="154" t="str">
        <f>'МП пр.5'!A548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670" s="159" t="s">
        <v>285</v>
      </c>
      <c r="C670" s="155" t="s">
        <v>67</v>
      </c>
      <c r="D670" s="155" t="s">
        <v>67</v>
      </c>
      <c r="E670" s="190" t="str">
        <f>'МП пр.5'!B548</f>
        <v>7У 0 00 00000 </v>
      </c>
      <c r="F670" s="173"/>
      <c r="G670" s="414">
        <f aca="true" t="shared" si="49" ref="G670:H673">G671</f>
        <v>109.9</v>
      </c>
      <c r="H670" s="414">
        <f t="shared" si="49"/>
        <v>0</v>
      </c>
      <c r="I670" s="346">
        <f t="shared" si="46"/>
        <v>109.9</v>
      </c>
      <c r="J670" s="346">
        <f t="shared" si="47"/>
        <v>0</v>
      </c>
    </row>
    <row r="671" spans="1:10" ht="39">
      <c r="A671" s="28" t="str">
        <f>'МП пр.5'!A549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671" s="19" t="s">
        <v>285</v>
      </c>
      <c r="C671" s="20" t="s">
        <v>67</v>
      </c>
      <c r="D671" s="20" t="s">
        <v>67</v>
      </c>
      <c r="E671" s="192" t="str">
        <f>'МП пр.5'!B549</f>
        <v>7У 0 01 00000 </v>
      </c>
      <c r="F671" s="174"/>
      <c r="G671" s="413">
        <f t="shared" si="49"/>
        <v>109.9</v>
      </c>
      <c r="H671" s="413">
        <f t="shared" si="49"/>
        <v>0</v>
      </c>
      <c r="I671" s="345">
        <f t="shared" si="46"/>
        <v>109.9</v>
      </c>
      <c r="J671" s="345">
        <f t="shared" si="47"/>
        <v>0</v>
      </c>
    </row>
    <row r="672" spans="1:10" ht="12.75">
      <c r="A672" s="28" t="str">
        <f>'МП пр.5'!A550</f>
        <v>Расходы на выплаты по оплате труда несовершеннолетних граждан</v>
      </c>
      <c r="B672" s="19" t="s">
        <v>285</v>
      </c>
      <c r="C672" s="42" t="s">
        <v>67</v>
      </c>
      <c r="D672" s="42" t="s">
        <v>67</v>
      </c>
      <c r="E672" s="192" t="str">
        <f>'МП пр.5'!B550</f>
        <v>7У 0 01 92300</v>
      </c>
      <c r="F672" s="175"/>
      <c r="G672" s="413">
        <f t="shared" si="49"/>
        <v>109.9</v>
      </c>
      <c r="H672" s="413">
        <f t="shared" si="49"/>
        <v>0</v>
      </c>
      <c r="I672" s="345">
        <f t="shared" si="46"/>
        <v>109.9</v>
      </c>
      <c r="J672" s="345">
        <f t="shared" si="47"/>
        <v>0</v>
      </c>
    </row>
    <row r="673" spans="1:10" ht="39">
      <c r="A673" s="28" t="s">
        <v>92</v>
      </c>
      <c r="B673" s="19" t="s">
        <v>285</v>
      </c>
      <c r="C673" s="42" t="s">
        <v>67</v>
      </c>
      <c r="D673" s="42" t="s">
        <v>67</v>
      </c>
      <c r="E673" s="192" t="s">
        <v>250</v>
      </c>
      <c r="F673" s="174" t="s">
        <v>93</v>
      </c>
      <c r="G673" s="413">
        <f t="shared" si="49"/>
        <v>109.9</v>
      </c>
      <c r="H673" s="413">
        <f t="shared" si="49"/>
        <v>0</v>
      </c>
      <c r="I673" s="345">
        <f t="shared" si="46"/>
        <v>109.9</v>
      </c>
      <c r="J673" s="345">
        <f t="shared" si="47"/>
        <v>0</v>
      </c>
    </row>
    <row r="674" spans="1:10" ht="12.75">
      <c r="A674" s="16" t="s">
        <v>214</v>
      </c>
      <c r="B674" s="19" t="s">
        <v>285</v>
      </c>
      <c r="C674" s="42" t="s">
        <v>67</v>
      </c>
      <c r="D674" s="42" t="s">
        <v>67</v>
      </c>
      <c r="E674" s="192" t="s">
        <v>250</v>
      </c>
      <c r="F674" s="174" t="s">
        <v>215</v>
      </c>
      <c r="G674" s="413">
        <f>'МП пр.5'!G558</f>
        <v>109.9</v>
      </c>
      <c r="H674" s="413">
        <f>'МП пр.5'!H558</f>
        <v>0</v>
      </c>
      <c r="I674" s="345">
        <f t="shared" si="46"/>
        <v>109.9</v>
      </c>
      <c r="J674" s="345">
        <f t="shared" si="47"/>
        <v>0</v>
      </c>
    </row>
    <row r="675" spans="1:10" ht="12.75">
      <c r="A675" s="16" t="s">
        <v>49</v>
      </c>
      <c r="B675" s="19" t="s">
        <v>285</v>
      </c>
      <c r="C675" s="20" t="s">
        <v>67</v>
      </c>
      <c r="D675" s="20" t="s">
        <v>67</v>
      </c>
      <c r="E675" s="174" t="s">
        <v>536</v>
      </c>
      <c r="F675" s="174"/>
      <c r="G675" s="413">
        <f aca="true" t="shared" si="50" ref="G675:H677">G676</f>
        <v>35</v>
      </c>
      <c r="H675" s="413">
        <f t="shared" si="50"/>
        <v>0</v>
      </c>
      <c r="I675" s="345">
        <f t="shared" si="46"/>
        <v>35</v>
      </c>
      <c r="J675" s="345">
        <f t="shared" si="47"/>
        <v>0</v>
      </c>
    </row>
    <row r="676" spans="1:10" ht="12.75">
      <c r="A676" s="16" t="s">
        <v>274</v>
      </c>
      <c r="B676" s="19" t="s">
        <v>285</v>
      </c>
      <c r="C676" s="20" t="s">
        <v>67</v>
      </c>
      <c r="D676" s="20" t="s">
        <v>67</v>
      </c>
      <c r="E676" s="174" t="s">
        <v>537</v>
      </c>
      <c r="F676" s="174"/>
      <c r="G676" s="413">
        <f t="shared" si="50"/>
        <v>35</v>
      </c>
      <c r="H676" s="413">
        <f t="shared" si="50"/>
        <v>0</v>
      </c>
      <c r="I676" s="345">
        <f t="shared" si="46"/>
        <v>35</v>
      </c>
      <c r="J676" s="345">
        <f t="shared" si="47"/>
        <v>0</v>
      </c>
    </row>
    <row r="677" spans="1:10" ht="26.25">
      <c r="A677" s="29" t="s">
        <v>353</v>
      </c>
      <c r="B677" s="66" t="s">
        <v>285</v>
      </c>
      <c r="C677" s="65" t="s">
        <v>67</v>
      </c>
      <c r="D677" s="65" t="s">
        <v>67</v>
      </c>
      <c r="E677" s="185" t="s">
        <v>537</v>
      </c>
      <c r="F677" s="185" t="s">
        <v>94</v>
      </c>
      <c r="G677" s="413">
        <f t="shared" si="50"/>
        <v>35</v>
      </c>
      <c r="H677" s="413">
        <f t="shared" si="50"/>
        <v>0</v>
      </c>
      <c r="I677" s="345">
        <f t="shared" si="46"/>
        <v>35</v>
      </c>
      <c r="J677" s="345">
        <f t="shared" si="47"/>
        <v>0</v>
      </c>
    </row>
    <row r="678" spans="1:10" ht="26.25">
      <c r="A678" s="16" t="s">
        <v>632</v>
      </c>
      <c r="B678" s="66" t="s">
        <v>285</v>
      </c>
      <c r="C678" s="65" t="s">
        <v>67</v>
      </c>
      <c r="D678" s="65" t="s">
        <v>67</v>
      </c>
      <c r="E678" s="185" t="s">
        <v>537</v>
      </c>
      <c r="F678" s="185" t="s">
        <v>91</v>
      </c>
      <c r="G678" s="413">
        <v>35</v>
      </c>
      <c r="H678" s="413">
        <v>0</v>
      </c>
      <c r="I678" s="345">
        <f t="shared" si="46"/>
        <v>35</v>
      </c>
      <c r="J678" s="345">
        <f t="shared" si="47"/>
        <v>0</v>
      </c>
    </row>
    <row r="679" spans="1:10" ht="12.75">
      <c r="A679" s="15" t="s">
        <v>122</v>
      </c>
      <c r="B679" s="39" t="s">
        <v>285</v>
      </c>
      <c r="C679" s="33" t="s">
        <v>71</v>
      </c>
      <c r="D679" s="33" t="s">
        <v>34</v>
      </c>
      <c r="E679" s="178"/>
      <c r="F679" s="178"/>
      <c r="G679" s="413">
        <f>G680+G753</f>
        <v>44515.899999999994</v>
      </c>
      <c r="H679" s="413">
        <f>H680+H753</f>
        <v>8780.4</v>
      </c>
      <c r="I679" s="345">
        <f t="shared" si="46"/>
        <v>35735.49999999999</v>
      </c>
      <c r="J679" s="345">
        <f t="shared" si="47"/>
        <v>19.724188436041956</v>
      </c>
    </row>
    <row r="680" spans="1:10" ht="12.75">
      <c r="A680" s="15" t="s">
        <v>12</v>
      </c>
      <c r="B680" s="39" t="s">
        <v>285</v>
      </c>
      <c r="C680" s="33" t="s">
        <v>71</v>
      </c>
      <c r="D680" s="33" t="s">
        <v>64</v>
      </c>
      <c r="E680" s="178"/>
      <c r="F680" s="178"/>
      <c r="G680" s="412">
        <f>G682+G702+G719+G729+G739</f>
        <v>31054.1</v>
      </c>
      <c r="H680" s="412">
        <f>H682+H702+H719+H729+H739</f>
        <v>6206.4</v>
      </c>
      <c r="I680" s="345">
        <f t="shared" si="46"/>
        <v>24847.699999999997</v>
      </c>
      <c r="J680" s="345">
        <f t="shared" si="47"/>
        <v>19.9857667747576</v>
      </c>
    </row>
    <row r="681" spans="1:10" ht="12.75">
      <c r="A681" s="16" t="s">
        <v>487</v>
      </c>
      <c r="B681" s="19" t="s">
        <v>285</v>
      </c>
      <c r="C681" s="20" t="s">
        <v>71</v>
      </c>
      <c r="D681" s="20" t="s">
        <v>64</v>
      </c>
      <c r="E681" s="192" t="s">
        <v>488</v>
      </c>
      <c r="F681" s="174"/>
      <c r="G681" s="413">
        <f>G682+G702</f>
        <v>1957</v>
      </c>
      <c r="H681" s="413">
        <f>H682+H702</f>
        <v>110.3</v>
      </c>
      <c r="I681" s="345">
        <f t="shared" si="46"/>
        <v>1846.7</v>
      </c>
      <c r="J681" s="345">
        <f t="shared" si="47"/>
        <v>5.636177823198773</v>
      </c>
    </row>
    <row r="682" spans="1:10" s="347" customFormat="1" ht="26.25">
      <c r="A682" s="154" t="str">
        <f>'МП пр.5'!A86</f>
        <v>Муниципальная программа "Развитие культуры в Сусуманском городском округе на 2018- 2020 годы"</v>
      </c>
      <c r="B682" s="159" t="s">
        <v>285</v>
      </c>
      <c r="C682" s="155" t="s">
        <v>71</v>
      </c>
      <c r="D682" s="155" t="s">
        <v>64</v>
      </c>
      <c r="E682" s="190" t="str">
        <f>'МП пр.5'!B86</f>
        <v>7Е 0 00 00000 </v>
      </c>
      <c r="F682" s="173"/>
      <c r="G682" s="414">
        <f>G683+G694+G690+G698</f>
        <v>1477.5</v>
      </c>
      <c r="H682" s="414">
        <f>H683+H694+H690+H698</f>
        <v>0</v>
      </c>
      <c r="I682" s="346">
        <f t="shared" si="46"/>
        <v>1477.5</v>
      </c>
      <c r="J682" s="346">
        <f t="shared" si="47"/>
        <v>0</v>
      </c>
    </row>
    <row r="683" spans="1:10" ht="26.25">
      <c r="A683" s="16" t="str">
        <f>'МП пр.5'!A87</f>
        <v>Основное мероприятие "Комплектование книжных фондов библиотек Сусуманского городского округа"</v>
      </c>
      <c r="B683" s="19" t="s">
        <v>285</v>
      </c>
      <c r="C683" s="20" t="s">
        <v>71</v>
      </c>
      <c r="D683" s="20" t="s">
        <v>64</v>
      </c>
      <c r="E683" s="192" t="str">
        <f>'МП пр.5'!B87</f>
        <v>7Е 0 01 00000 </v>
      </c>
      <c r="F683" s="174"/>
      <c r="G683" s="413">
        <f>G684+G687</f>
        <v>51.4</v>
      </c>
      <c r="H683" s="413">
        <f>H684+H687</f>
        <v>0</v>
      </c>
      <c r="I683" s="345">
        <f t="shared" si="46"/>
        <v>51.4</v>
      </c>
      <c r="J683" s="345">
        <f t="shared" si="47"/>
        <v>0</v>
      </c>
    </row>
    <row r="684" spans="1:10" ht="12.75">
      <c r="A684" s="149" t="str">
        <f>'МП пр.5'!A88</f>
        <v>Приобретение литературно- художественных изданий</v>
      </c>
      <c r="B684" s="165" t="s">
        <v>285</v>
      </c>
      <c r="C684" s="150" t="s">
        <v>71</v>
      </c>
      <c r="D684" s="150" t="s">
        <v>64</v>
      </c>
      <c r="E684" s="179" t="str">
        <f>'МП пр.5'!B88</f>
        <v>7Е 0 01 73160</v>
      </c>
      <c r="F684" s="179"/>
      <c r="G684" s="333">
        <f>G685</f>
        <v>41.4</v>
      </c>
      <c r="H684" s="333">
        <f>H685</f>
        <v>0</v>
      </c>
      <c r="I684" s="345">
        <f t="shared" si="46"/>
        <v>41.4</v>
      </c>
      <c r="J684" s="345">
        <f t="shared" si="47"/>
        <v>0</v>
      </c>
    </row>
    <row r="685" spans="1:10" ht="26.25">
      <c r="A685" s="149" t="s">
        <v>95</v>
      </c>
      <c r="B685" s="165" t="s">
        <v>285</v>
      </c>
      <c r="C685" s="150" t="s">
        <v>71</v>
      </c>
      <c r="D685" s="150" t="s">
        <v>64</v>
      </c>
      <c r="E685" s="179" t="s">
        <v>330</v>
      </c>
      <c r="F685" s="179" t="s">
        <v>96</v>
      </c>
      <c r="G685" s="333">
        <f>G686</f>
        <v>41.4</v>
      </c>
      <c r="H685" s="333">
        <f>H686</f>
        <v>0</v>
      </c>
      <c r="I685" s="345">
        <f t="shared" si="46"/>
        <v>41.4</v>
      </c>
      <c r="J685" s="345">
        <f t="shared" si="47"/>
        <v>0</v>
      </c>
    </row>
    <row r="686" spans="1:10" ht="12.75">
      <c r="A686" s="149" t="s">
        <v>99</v>
      </c>
      <c r="B686" s="165" t="s">
        <v>285</v>
      </c>
      <c r="C686" s="150" t="s">
        <v>71</v>
      </c>
      <c r="D686" s="150" t="s">
        <v>64</v>
      </c>
      <c r="E686" s="179" t="s">
        <v>330</v>
      </c>
      <c r="F686" s="179" t="s">
        <v>100</v>
      </c>
      <c r="G686" s="333">
        <f>'МП пр.5'!G93</f>
        <v>41.4</v>
      </c>
      <c r="H686" s="333">
        <f>'МП пр.5'!H93</f>
        <v>0</v>
      </c>
      <c r="I686" s="345">
        <f t="shared" si="46"/>
        <v>41.4</v>
      </c>
      <c r="J686" s="345">
        <f t="shared" si="47"/>
        <v>0</v>
      </c>
    </row>
    <row r="687" spans="1:10" ht="26.25">
      <c r="A687" s="160" t="str">
        <f>'МП пр.5'!A94</f>
        <v>Приобретение литературно- художественных изданий за счет средств местного бюджета</v>
      </c>
      <c r="B687" s="19" t="s">
        <v>285</v>
      </c>
      <c r="C687" s="20" t="s">
        <v>71</v>
      </c>
      <c r="D687" s="20" t="s">
        <v>64</v>
      </c>
      <c r="E687" s="174" t="str">
        <f>'МП пр.5'!B94</f>
        <v>7Е 0 01 S3160</v>
      </c>
      <c r="F687" s="183"/>
      <c r="G687" s="413">
        <f>G688</f>
        <v>10</v>
      </c>
      <c r="H687" s="413">
        <f>H688</f>
        <v>0</v>
      </c>
      <c r="I687" s="345">
        <f t="shared" si="46"/>
        <v>10</v>
      </c>
      <c r="J687" s="345">
        <f t="shared" si="47"/>
        <v>0</v>
      </c>
    </row>
    <row r="688" spans="1:10" ht="26.25">
      <c r="A688" s="16" t="s">
        <v>95</v>
      </c>
      <c r="B688" s="19" t="s">
        <v>285</v>
      </c>
      <c r="C688" s="20" t="s">
        <v>71</v>
      </c>
      <c r="D688" s="20" t="s">
        <v>64</v>
      </c>
      <c r="E688" s="174" t="s">
        <v>331</v>
      </c>
      <c r="F688" s="174" t="s">
        <v>96</v>
      </c>
      <c r="G688" s="413">
        <f>G689</f>
        <v>10</v>
      </c>
      <c r="H688" s="413">
        <f>H689</f>
        <v>0</v>
      </c>
      <c r="I688" s="345">
        <f t="shared" si="46"/>
        <v>10</v>
      </c>
      <c r="J688" s="345">
        <f t="shared" si="47"/>
        <v>0</v>
      </c>
    </row>
    <row r="689" spans="1:10" ht="12.75">
      <c r="A689" s="16" t="s">
        <v>99</v>
      </c>
      <c r="B689" s="19" t="s">
        <v>285</v>
      </c>
      <c r="C689" s="20" t="s">
        <v>71</v>
      </c>
      <c r="D689" s="20" t="s">
        <v>64</v>
      </c>
      <c r="E689" s="174" t="s">
        <v>331</v>
      </c>
      <c r="F689" s="174" t="s">
        <v>100</v>
      </c>
      <c r="G689" s="413">
        <f>'МП пр.5'!G99</f>
        <v>10</v>
      </c>
      <c r="H689" s="413">
        <f>'МП пр.5'!H99</f>
        <v>0</v>
      </c>
      <c r="I689" s="345">
        <f t="shared" si="46"/>
        <v>10</v>
      </c>
      <c r="J689" s="345">
        <f t="shared" si="47"/>
        <v>0</v>
      </c>
    </row>
    <row r="690" spans="1:10" ht="26.25">
      <c r="A690" s="28" t="str">
        <f>'МП пр.5'!A100</f>
        <v>Основное мероприятие "Сохранение культурного наследия и развитие творческого потенциала"</v>
      </c>
      <c r="B690" s="19" t="s">
        <v>285</v>
      </c>
      <c r="C690" s="20" t="s">
        <v>71</v>
      </c>
      <c r="D690" s="20" t="s">
        <v>64</v>
      </c>
      <c r="E690" s="192" t="str">
        <f>'МП пр.5'!B100</f>
        <v>7Е 0 02 00000 </v>
      </c>
      <c r="F690" s="174"/>
      <c r="G690" s="413">
        <f aca="true" t="shared" si="51" ref="G690:H692">G691</f>
        <v>74.5</v>
      </c>
      <c r="H690" s="413">
        <f t="shared" si="51"/>
        <v>0</v>
      </c>
      <c r="I690" s="345">
        <f t="shared" si="46"/>
        <v>74.5</v>
      </c>
      <c r="J690" s="345">
        <f t="shared" si="47"/>
        <v>0</v>
      </c>
    </row>
    <row r="691" spans="1:10" ht="12.75">
      <c r="A691" s="16" t="str">
        <f>'МП пр.5'!A101</f>
        <v>Укрепление материально- технической базы учреждений культуры</v>
      </c>
      <c r="B691" s="19" t="s">
        <v>285</v>
      </c>
      <c r="C691" s="20" t="s">
        <v>71</v>
      </c>
      <c r="D691" s="20" t="s">
        <v>64</v>
      </c>
      <c r="E691" s="192" t="str">
        <f>'МП пр.5'!B101</f>
        <v>7Е 0 02 92510 </v>
      </c>
      <c r="F691" s="174"/>
      <c r="G691" s="413">
        <f t="shared" si="51"/>
        <v>74.5</v>
      </c>
      <c r="H691" s="413">
        <f t="shared" si="51"/>
        <v>0</v>
      </c>
      <c r="I691" s="345">
        <f t="shared" si="46"/>
        <v>74.5</v>
      </c>
      <c r="J691" s="345">
        <f t="shared" si="47"/>
        <v>0</v>
      </c>
    </row>
    <row r="692" spans="1:10" ht="26.25">
      <c r="A692" s="16" t="s">
        <v>95</v>
      </c>
      <c r="B692" s="19" t="s">
        <v>285</v>
      </c>
      <c r="C692" s="20" t="s">
        <v>71</v>
      </c>
      <c r="D692" s="20" t="s">
        <v>64</v>
      </c>
      <c r="E692" s="192" t="s">
        <v>381</v>
      </c>
      <c r="F692" s="174" t="s">
        <v>96</v>
      </c>
      <c r="G692" s="413">
        <f t="shared" si="51"/>
        <v>74.5</v>
      </c>
      <c r="H692" s="413">
        <f t="shared" si="51"/>
        <v>0</v>
      </c>
      <c r="I692" s="345">
        <f t="shared" si="46"/>
        <v>74.5</v>
      </c>
      <c r="J692" s="345">
        <f t="shared" si="47"/>
        <v>0</v>
      </c>
    </row>
    <row r="693" spans="1:10" ht="12.75">
      <c r="A693" s="16" t="s">
        <v>99</v>
      </c>
      <c r="B693" s="19" t="s">
        <v>285</v>
      </c>
      <c r="C693" s="20" t="s">
        <v>71</v>
      </c>
      <c r="D693" s="20" t="s">
        <v>64</v>
      </c>
      <c r="E693" s="192" t="s">
        <v>381</v>
      </c>
      <c r="F693" s="174" t="s">
        <v>100</v>
      </c>
      <c r="G693" s="413">
        <f>'МП пр.5'!G106</f>
        <v>74.5</v>
      </c>
      <c r="H693" s="413">
        <f>'МП пр.5'!H106</f>
        <v>0</v>
      </c>
      <c r="I693" s="345">
        <f t="shared" si="46"/>
        <v>74.5</v>
      </c>
      <c r="J693" s="345">
        <f t="shared" si="47"/>
        <v>0</v>
      </c>
    </row>
    <row r="694" spans="1:10" ht="39">
      <c r="A694" s="149" t="str">
        <f>'МП пр.5'!A116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94" s="165" t="s">
        <v>285</v>
      </c>
      <c r="C694" s="150" t="s">
        <v>71</v>
      </c>
      <c r="D694" s="150" t="s">
        <v>64</v>
      </c>
      <c r="E694" s="194" t="str">
        <f>'МП пр.5'!B116</f>
        <v>7Е 0 03 00000 </v>
      </c>
      <c r="F694" s="179"/>
      <c r="G694" s="333">
        <f aca="true" t="shared" si="52" ref="G694:H696">G695</f>
        <v>1101.6</v>
      </c>
      <c r="H694" s="333">
        <f t="shared" si="52"/>
        <v>0</v>
      </c>
      <c r="I694" s="345">
        <f t="shared" si="46"/>
        <v>1101.6</v>
      </c>
      <c r="J694" s="345">
        <f t="shared" si="47"/>
        <v>0</v>
      </c>
    </row>
    <row r="695" spans="1:10" ht="39">
      <c r="A695" s="149" t="str">
        <f>'МП пр.5'!A117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95" s="165" t="s">
        <v>285</v>
      </c>
      <c r="C695" s="150" t="s">
        <v>71</v>
      </c>
      <c r="D695" s="150" t="s">
        <v>64</v>
      </c>
      <c r="E695" s="194" t="str">
        <f>'МП пр.5'!B117</f>
        <v>7Е 0 03 75010 </v>
      </c>
      <c r="F695" s="179"/>
      <c r="G695" s="333">
        <f t="shared" si="52"/>
        <v>1101.6</v>
      </c>
      <c r="H695" s="333">
        <f t="shared" si="52"/>
        <v>0</v>
      </c>
      <c r="I695" s="345">
        <f t="shared" si="46"/>
        <v>1101.6</v>
      </c>
      <c r="J695" s="345">
        <f t="shared" si="47"/>
        <v>0</v>
      </c>
    </row>
    <row r="696" spans="1:10" ht="26.25">
      <c r="A696" s="149" t="s">
        <v>95</v>
      </c>
      <c r="B696" s="165" t="s">
        <v>285</v>
      </c>
      <c r="C696" s="150" t="s">
        <v>71</v>
      </c>
      <c r="D696" s="150" t="s">
        <v>64</v>
      </c>
      <c r="E696" s="194" t="s">
        <v>333</v>
      </c>
      <c r="F696" s="179" t="s">
        <v>96</v>
      </c>
      <c r="G696" s="333">
        <f t="shared" si="52"/>
        <v>1101.6</v>
      </c>
      <c r="H696" s="333">
        <f t="shared" si="52"/>
        <v>0</v>
      </c>
      <c r="I696" s="345">
        <f t="shared" si="46"/>
        <v>1101.6</v>
      </c>
      <c r="J696" s="345">
        <f t="shared" si="47"/>
        <v>0</v>
      </c>
    </row>
    <row r="697" spans="1:10" ht="12.75">
      <c r="A697" s="149" t="s">
        <v>99</v>
      </c>
      <c r="B697" s="165" t="s">
        <v>285</v>
      </c>
      <c r="C697" s="150" t="s">
        <v>71</v>
      </c>
      <c r="D697" s="150" t="s">
        <v>64</v>
      </c>
      <c r="E697" s="194" t="s">
        <v>333</v>
      </c>
      <c r="F697" s="179" t="s">
        <v>100</v>
      </c>
      <c r="G697" s="333">
        <f>'МП пр.5'!G122</f>
        <v>1101.6</v>
      </c>
      <c r="H697" s="333">
        <f>'МП пр.5'!H122</f>
        <v>0</v>
      </c>
      <c r="I697" s="345">
        <f t="shared" si="46"/>
        <v>1101.6</v>
      </c>
      <c r="J697" s="345">
        <f t="shared" si="47"/>
        <v>0</v>
      </c>
    </row>
    <row r="698" spans="1:10" ht="26.25">
      <c r="A698" s="16" t="str">
        <f>'МП пр.5'!A123</f>
        <v>Основное мероприятие "Формирование доступной среды в учреждениях культуры и искусства"</v>
      </c>
      <c r="B698" s="19" t="s">
        <v>285</v>
      </c>
      <c r="C698" s="20" t="s">
        <v>71</v>
      </c>
      <c r="D698" s="20" t="s">
        <v>64</v>
      </c>
      <c r="E698" s="192" t="str">
        <f>'МП пр.5'!B123</f>
        <v>7Е 0 04 00000 </v>
      </c>
      <c r="F698" s="174"/>
      <c r="G698" s="413">
        <f aca="true" t="shared" si="53" ref="G698:H700">G699</f>
        <v>250</v>
      </c>
      <c r="H698" s="413">
        <f t="shared" si="53"/>
        <v>0</v>
      </c>
      <c r="I698" s="345">
        <f t="shared" si="46"/>
        <v>250</v>
      </c>
      <c r="J698" s="345">
        <f t="shared" si="47"/>
        <v>0</v>
      </c>
    </row>
    <row r="699" spans="1:10" ht="26.25">
      <c r="A699" s="16" t="str">
        <f>'МП пр.5'!A124</f>
        <v>Адаптация социально- значимых объектов для инвалидов и маломобильных групп населения</v>
      </c>
      <c r="B699" s="19" t="s">
        <v>285</v>
      </c>
      <c r="C699" s="20" t="s">
        <v>71</v>
      </c>
      <c r="D699" s="20" t="s">
        <v>64</v>
      </c>
      <c r="E699" s="192" t="str">
        <f>'МП пр.5'!B124</f>
        <v>7Е 0 04 91500 </v>
      </c>
      <c r="F699" s="174"/>
      <c r="G699" s="413">
        <f t="shared" si="53"/>
        <v>250</v>
      </c>
      <c r="H699" s="413">
        <f t="shared" si="53"/>
        <v>0</v>
      </c>
      <c r="I699" s="345">
        <f t="shared" si="46"/>
        <v>250</v>
      </c>
      <c r="J699" s="345">
        <f t="shared" si="47"/>
        <v>0</v>
      </c>
    </row>
    <row r="700" spans="1:10" ht="26.25">
      <c r="A700" s="16" t="s">
        <v>95</v>
      </c>
      <c r="B700" s="19" t="s">
        <v>285</v>
      </c>
      <c r="C700" s="20" t="s">
        <v>71</v>
      </c>
      <c r="D700" s="20" t="s">
        <v>64</v>
      </c>
      <c r="E700" s="192" t="str">
        <f>'МП пр.5'!B125</f>
        <v>7Е 0 04 91500 </v>
      </c>
      <c r="F700" s="174" t="s">
        <v>96</v>
      </c>
      <c r="G700" s="413">
        <f t="shared" si="53"/>
        <v>250</v>
      </c>
      <c r="H700" s="413">
        <f t="shared" si="53"/>
        <v>0</v>
      </c>
      <c r="I700" s="345">
        <f t="shared" si="46"/>
        <v>250</v>
      </c>
      <c r="J700" s="345">
        <f t="shared" si="47"/>
        <v>0</v>
      </c>
    </row>
    <row r="701" spans="1:10" ht="12.75">
      <c r="A701" s="16" t="s">
        <v>99</v>
      </c>
      <c r="B701" s="19" t="s">
        <v>285</v>
      </c>
      <c r="C701" s="20" t="s">
        <v>71</v>
      </c>
      <c r="D701" s="20" t="s">
        <v>64</v>
      </c>
      <c r="E701" s="192" t="str">
        <f>'МП пр.5'!B126</f>
        <v>7Е 0 04 91500 </v>
      </c>
      <c r="F701" s="174" t="s">
        <v>100</v>
      </c>
      <c r="G701" s="413">
        <f>'МП пр.5'!G129</f>
        <v>250</v>
      </c>
      <c r="H701" s="413">
        <f>'МП пр.5'!H129</f>
        <v>0</v>
      </c>
      <c r="I701" s="345">
        <f t="shared" si="46"/>
        <v>250</v>
      </c>
      <c r="J701" s="345">
        <f t="shared" si="47"/>
        <v>0</v>
      </c>
    </row>
    <row r="702" spans="1:10" s="347" customFormat="1" ht="26.25">
      <c r="A702" s="154" t="str">
        <f>'МП пр.5'!A224</f>
        <v>Муниципальная программа  "Пожарная безопасность в Сусуманском городском округе на 2018- 2020 годы"</v>
      </c>
      <c r="B702" s="159" t="s">
        <v>285</v>
      </c>
      <c r="C702" s="155" t="s">
        <v>71</v>
      </c>
      <c r="D702" s="155" t="s">
        <v>64</v>
      </c>
      <c r="E702" s="190" t="str">
        <f>'МП пр.5'!B224</f>
        <v>7П 0 00 00000 </v>
      </c>
      <c r="F702" s="173"/>
      <c r="G702" s="414">
        <f>G703</f>
        <v>479.5</v>
      </c>
      <c r="H702" s="414">
        <f>H703</f>
        <v>110.3</v>
      </c>
      <c r="I702" s="346">
        <f t="shared" si="46"/>
        <v>369.2</v>
      </c>
      <c r="J702" s="346">
        <f t="shared" si="47"/>
        <v>23.00312825860271</v>
      </c>
    </row>
    <row r="703" spans="1:10" ht="26.25">
      <c r="A703" s="28" t="str">
        <f>'МП пр.5'!A225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03" s="19" t="s">
        <v>285</v>
      </c>
      <c r="C703" s="20" t="s">
        <v>71</v>
      </c>
      <c r="D703" s="20" t="s">
        <v>64</v>
      </c>
      <c r="E703" s="192" t="str">
        <f>'МП пр.5'!B225</f>
        <v>7П 0 01 00000 </v>
      </c>
      <c r="F703" s="174"/>
      <c r="G703" s="413">
        <f>G704+G707+G710+G716+G713</f>
        <v>479.5</v>
      </c>
      <c r="H703" s="413">
        <f>H704+H707+H710+H716+H713</f>
        <v>110.3</v>
      </c>
      <c r="I703" s="345">
        <f t="shared" si="46"/>
        <v>369.2</v>
      </c>
      <c r="J703" s="345">
        <f t="shared" si="47"/>
        <v>23.00312825860271</v>
      </c>
    </row>
    <row r="704" spans="1:10" ht="39">
      <c r="A704" s="28" t="str">
        <f>'МП пр.5'!A226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04" s="19" t="s">
        <v>285</v>
      </c>
      <c r="C704" s="20" t="s">
        <v>71</v>
      </c>
      <c r="D704" s="20" t="s">
        <v>64</v>
      </c>
      <c r="E704" s="192" t="str">
        <f>'МП пр.5'!B226</f>
        <v>7П 0 01 94100 </v>
      </c>
      <c r="F704" s="174"/>
      <c r="G704" s="413">
        <f>G705</f>
        <v>295</v>
      </c>
      <c r="H704" s="413">
        <f>H705</f>
        <v>30.3</v>
      </c>
      <c r="I704" s="345">
        <f t="shared" si="46"/>
        <v>264.7</v>
      </c>
      <c r="J704" s="345">
        <f t="shared" si="47"/>
        <v>10.271186440677967</v>
      </c>
    </row>
    <row r="705" spans="1:10" ht="26.25">
      <c r="A705" s="16" t="s">
        <v>95</v>
      </c>
      <c r="B705" s="19" t="s">
        <v>285</v>
      </c>
      <c r="C705" s="20" t="s">
        <v>71</v>
      </c>
      <c r="D705" s="20" t="s">
        <v>64</v>
      </c>
      <c r="E705" s="192" t="s">
        <v>242</v>
      </c>
      <c r="F705" s="174" t="s">
        <v>96</v>
      </c>
      <c r="G705" s="413">
        <f>G706</f>
        <v>295</v>
      </c>
      <c r="H705" s="413">
        <f>H706</f>
        <v>30.3</v>
      </c>
      <c r="I705" s="345">
        <f t="shared" si="46"/>
        <v>264.7</v>
      </c>
      <c r="J705" s="345">
        <f t="shared" si="47"/>
        <v>10.271186440677967</v>
      </c>
    </row>
    <row r="706" spans="1:10" ht="12.75">
      <c r="A706" s="16" t="s">
        <v>99</v>
      </c>
      <c r="B706" s="19" t="s">
        <v>285</v>
      </c>
      <c r="C706" s="20" t="s">
        <v>71</v>
      </c>
      <c r="D706" s="20" t="s">
        <v>64</v>
      </c>
      <c r="E706" s="192" t="s">
        <v>242</v>
      </c>
      <c r="F706" s="174" t="s">
        <v>100</v>
      </c>
      <c r="G706" s="413">
        <f>'МП пр.5'!G245</f>
        <v>295</v>
      </c>
      <c r="H706" s="413">
        <f>'МП пр.5'!H245</f>
        <v>30.3</v>
      </c>
      <c r="I706" s="345">
        <f t="shared" si="46"/>
        <v>264.7</v>
      </c>
      <c r="J706" s="345">
        <f t="shared" si="47"/>
        <v>10.271186440677967</v>
      </c>
    </row>
    <row r="707" spans="1:10" ht="12.75">
      <c r="A707" s="28" t="str">
        <f>'МП пр.5'!A251</f>
        <v>Обработка сгораемых конструкций огнезащитными составами</v>
      </c>
      <c r="B707" s="19" t="s">
        <v>285</v>
      </c>
      <c r="C707" s="20" t="s">
        <v>71</v>
      </c>
      <c r="D707" s="20" t="s">
        <v>64</v>
      </c>
      <c r="E707" s="192" t="str">
        <f>'МП пр.5'!B251</f>
        <v>7П 0 01 94200 </v>
      </c>
      <c r="F707" s="174"/>
      <c r="G707" s="413">
        <f>G708</f>
        <v>80</v>
      </c>
      <c r="H707" s="413">
        <f>H708</f>
        <v>80</v>
      </c>
      <c r="I707" s="345">
        <f t="shared" si="46"/>
        <v>0</v>
      </c>
      <c r="J707" s="345">
        <f t="shared" si="47"/>
        <v>100</v>
      </c>
    </row>
    <row r="708" spans="1:10" ht="26.25">
      <c r="A708" s="16" t="s">
        <v>95</v>
      </c>
      <c r="B708" s="19" t="s">
        <v>285</v>
      </c>
      <c r="C708" s="20" t="s">
        <v>71</v>
      </c>
      <c r="D708" s="20" t="s">
        <v>64</v>
      </c>
      <c r="E708" s="192" t="s">
        <v>246</v>
      </c>
      <c r="F708" s="174" t="s">
        <v>96</v>
      </c>
      <c r="G708" s="413">
        <f>G709</f>
        <v>80</v>
      </c>
      <c r="H708" s="413">
        <f>H709</f>
        <v>80</v>
      </c>
      <c r="I708" s="345">
        <f t="shared" si="46"/>
        <v>0</v>
      </c>
      <c r="J708" s="345">
        <f t="shared" si="47"/>
        <v>100</v>
      </c>
    </row>
    <row r="709" spans="1:10" ht="12.75">
      <c r="A709" s="16" t="s">
        <v>99</v>
      </c>
      <c r="B709" s="19" t="s">
        <v>285</v>
      </c>
      <c r="C709" s="20" t="s">
        <v>71</v>
      </c>
      <c r="D709" s="20" t="s">
        <v>64</v>
      </c>
      <c r="E709" s="192" t="s">
        <v>246</v>
      </c>
      <c r="F709" s="174" t="s">
        <v>100</v>
      </c>
      <c r="G709" s="413">
        <f>'МП пр.5'!G265</f>
        <v>80</v>
      </c>
      <c r="H709" s="413">
        <f>'МП пр.5'!H265</f>
        <v>80</v>
      </c>
      <c r="I709" s="345">
        <f t="shared" si="46"/>
        <v>0</v>
      </c>
      <c r="J709" s="345">
        <f t="shared" si="47"/>
        <v>100</v>
      </c>
    </row>
    <row r="710" spans="1:10" ht="12.75">
      <c r="A710" s="28" t="str">
        <f>'МП пр.5'!A266</f>
        <v>Приобретение и заправка огнетушителей, средств индивидуальной защиты</v>
      </c>
      <c r="B710" s="19" t="s">
        <v>285</v>
      </c>
      <c r="C710" s="20" t="s">
        <v>71</v>
      </c>
      <c r="D710" s="20" t="s">
        <v>64</v>
      </c>
      <c r="E710" s="192" t="str">
        <f>'МП пр.5'!B266</f>
        <v>7П 0 01 94300 </v>
      </c>
      <c r="F710" s="174"/>
      <c r="G710" s="413">
        <f>G711</f>
        <v>34.5</v>
      </c>
      <c r="H710" s="413">
        <f>H711</f>
        <v>0</v>
      </c>
      <c r="I710" s="345">
        <f t="shared" si="46"/>
        <v>34.5</v>
      </c>
      <c r="J710" s="345">
        <f t="shared" si="47"/>
        <v>0</v>
      </c>
    </row>
    <row r="711" spans="1:10" ht="26.25">
      <c r="A711" s="16" t="s">
        <v>95</v>
      </c>
      <c r="B711" s="19" t="s">
        <v>285</v>
      </c>
      <c r="C711" s="20" t="s">
        <v>71</v>
      </c>
      <c r="D711" s="20" t="s">
        <v>64</v>
      </c>
      <c r="E711" s="192" t="s">
        <v>258</v>
      </c>
      <c r="F711" s="174" t="s">
        <v>96</v>
      </c>
      <c r="G711" s="413">
        <f>G712</f>
        <v>34.5</v>
      </c>
      <c r="H711" s="413">
        <f>H712</f>
        <v>0</v>
      </c>
      <c r="I711" s="345">
        <f aca="true" t="shared" si="54" ref="I711:I774">G711-H711</f>
        <v>34.5</v>
      </c>
      <c r="J711" s="345">
        <f aca="true" t="shared" si="55" ref="J711:J774">H711/G711*100</f>
        <v>0</v>
      </c>
    </row>
    <row r="712" spans="1:10" ht="12.75">
      <c r="A712" s="16" t="s">
        <v>99</v>
      </c>
      <c r="B712" s="19" t="s">
        <v>285</v>
      </c>
      <c r="C712" s="20" t="s">
        <v>71</v>
      </c>
      <c r="D712" s="20" t="s">
        <v>64</v>
      </c>
      <c r="E712" s="192" t="s">
        <v>258</v>
      </c>
      <c r="F712" s="174" t="s">
        <v>100</v>
      </c>
      <c r="G712" s="413">
        <f>'МП пр.5'!G276</f>
        <v>34.5</v>
      </c>
      <c r="H712" s="413">
        <f>'МП пр.5'!H276</f>
        <v>0</v>
      </c>
      <c r="I712" s="345">
        <f t="shared" si="54"/>
        <v>34.5</v>
      </c>
      <c r="J712" s="345">
        <f t="shared" si="55"/>
        <v>0</v>
      </c>
    </row>
    <row r="713" spans="1:10" ht="12.75">
      <c r="A713" s="28" t="str">
        <f>'МП пр.5'!A286</f>
        <v>Проведение замеров сопротивления изоляции электросетей и электрооборудования</v>
      </c>
      <c r="B713" s="19" t="s">
        <v>285</v>
      </c>
      <c r="C713" s="20" t="s">
        <v>71</v>
      </c>
      <c r="D713" s="20" t="s">
        <v>64</v>
      </c>
      <c r="E713" s="192" t="str">
        <f>'МП пр.5'!B286</f>
        <v>7П 0 01 94400 </v>
      </c>
      <c r="F713" s="174"/>
      <c r="G713" s="413">
        <f>G714</f>
        <v>50</v>
      </c>
      <c r="H713" s="413">
        <f>H714</f>
        <v>0</v>
      </c>
      <c r="I713" s="345">
        <f t="shared" si="54"/>
        <v>50</v>
      </c>
      <c r="J713" s="345">
        <f t="shared" si="55"/>
        <v>0</v>
      </c>
    </row>
    <row r="714" spans="1:10" ht="26.25">
      <c r="A714" s="16" t="s">
        <v>95</v>
      </c>
      <c r="B714" s="19" t="s">
        <v>285</v>
      </c>
      <c r="C714" s="20" t="s">
        <v>71</v>
      </c>
      <c r="D714" s="20" t="s">
        <v>64</v>
      </c>
      <c r="E714" s="192" t="s">
        <v>243</v>
      </c>
      <c r="F714" s="174" t="s">
        <v>96</v>
      </c>
      <c r="G714" s="413">
        <f>G715</f>
        <v>50</v>
      </c>
      <c r="H714" s="413">
        <f>H715</f>
        <v>0</v>
      </c>
      <c r="I714" s="345">
        <f t="shared" si="54"/>
        <v>50</v>
      </c>
      <c r="J714" s="345">
        <f t="shared" si="55"/>
        <v>0</v>
      </c>
    </row>
    <row r="715" spans="1:10" ht="12.75">
      <c r="A715" s="16" t="s">
        <v>99</v>
      </c>
      <c r="B715" s="19" t="s">
        <v>285</v>
      </c>
      <c r="C715" s="20" t="s">
        <v>71</v>
      </c>
      <c r="D715" s="20" t="s">
        <v>64</v>
      </c>
      <c r="E715" s="192" t="s">
        <v>243</v>
      </c>
      <c r="F715" s="174" t="s">
        <v>100</v>
      </c>
      <c r="G715" s="413">
        <f>'МП пр.5'!G304</f>
        <v>50</v>
      </c>
      <c r="H715" s="413">
        <f>'МП пр.5'!H304</f>
        <v>0</v>
      </c>
      <c r="I715" s="345">
        <f t="shared" si="54"/>
        <v>50</v>
      </c>
      <c r="J715" s="345">
        <f t="shared" si="55"/>
        <v>0</v>
      </c>
    </row>
    <row r="716" spans="1:10" ht="26.25">
      <c r="A716" s="28" t="str">
        <f>'МП пр.5'!A305</f>
        <v>Проведение проверок исправности и ремонт систем противопожарного водоснабжения, приобретение и обслуживание гидрантов</v>
      </c>
      <c r="B716" s="19" t="s">
        <v>285</v>
      </c>
      <c r="C716" s="20" t="s">
        <v>71</v>
      </c>
      <c r="D716" s="20" t="s">
        <v>64</v>
      </c>
      <c r="E716" s="192" t="str">
        <f>'МП пр.5'!B305</f>
        <v>7П 0 01 94500 </v>
      </c>
      <c r="F716" s="174"/>
      <c r="G716" s="413">
        <f>G717</f>
        <v>20</v>
      </c>
      <c r="H716" s="413">
        <f>H717</f>
        <v>0</v>
      </c>
      <c r="I716" s="345">
        <f t="shared" si="54"/>
        <v>20</v>
      </c>
      <c r="J716" s="345">
        <f t="shared" si="55"/>
        <v>0</v>
      </c>
    </row>
    <row r="717" spans="1:10" ht="26.25">
      <c r="A717" s="16" t="s">
        <v>95</v>
      </c>
      <c r="B717" s="19" t="s">
        <v>285</v>
      </c>
      <c r="C717" s="20" t="s">
        <v>71</v>
      </c>
      <c r="D717" s="20" t="s">
        <v>64</v>
      </c>
      <c r="E717" s="192" t="s">
        <v>244</v>
      </c>
      <c r="F717" s="174" t="s">
        <v>96</v>
      </c>
      <c r="G717" s="413">
        <f>G718</f>
        <v>20</v>
      </c>
      <c r="H717" s="413">
        <f>H718</f>
        <v>0</v>
      </c>
      <c r="I717" s="345">
        <f t="shared" si="54"/>
        <v>20</v>
      </c>
      <c r="J717" s="345">
        <f t="shared" si="55"/>
        <v>0</v>
      </c>
    </row>
    <row r="718" spans="1:10" ht="12.75">
      <c r="A718" s="16" t="s">
        <v>99</v>
      </c>
      <c r="B718" s="19" t="s">
        <v>285</v>
      </c>
      <c r="C718" s="20" t="s">
        <v>71</v>
      </c>
      <c r="D718" s="20" t="s">
        <v>64</v>
      </c>
      <c r="E718" s="192" t="s">
        <v>244</v>
      </c>
      <c r="F718" s="174" t="s">
        <v>100</v>
      </c>
      <c r="G718" s="413">
        <f>'МП пр.5'!G323</f>
        <v>20</v>
      </c>
      <c r="H718" s="413">
        <f>'МП пр.5'!H323</f>
        <v>0</v>
      </c>
      <c r="I718" s="345">
        <f t="shared" si="54"/>
        <v>20</v>
      </c>
      <c r="J718" s="345">
        <f t="shared" si="55"/>
        <v>0</v>
      </c>
    </row>
    <row r="719" spans="1:10" ht="12.75">
      <c r="A719" s="16" t="s">
        <v>136</v>
      </c>
      <c r="B719" s="19" t="s">
        <v>285</v>
      </c>
      <c r="C719" s="20" t="s">
        <v>71</v>
      </c>
      <c r="D719" s="20" t="s">
        <v>64</v>
      </c>
      <c r="E719" s="174" t="s">
        <v>539</v>
      </c>
      <c r="F719" s="174"/>
      <c r="G719" s="413">
        <f>G720+G723+G726</f>
        <v>11568</v>
      </c>
      <c r="H719" s="413">
        <f>H720+H723+H726</f>
        <v>2114.2999999999997</v>
      </c>
      <c r="I719" s="345">
        <f t="shared" si="54"/>
        <v>9453.7</v>
      </c>
      <c r="J719" s="345">
        <f t="shared" si="55"/>
        <v>18.277143845089903</v>
      </c>
    </row>
    <row r="720" spans="1:10" ht="12.75">
      <c r="A720" s="29" t="s">
        <v>189</v>
      </c>
      <c r="B720" s="66" t="s">
        <v>285</v>
      </c>
      <c r="C720" s="65" t="s">
        <v>71</v>
      </c>
      <c r="D720" s="65" t="s">
        <v>64</v>
      </c>
      <c r="E720" s="185" t="s">
        <v>540</v>
      </c>
      <c r="F720" s="185"/>
      <c r="G720" s="413">
        <f>G721</f>
        <v>11156</v>
      </c>
      <c r="H720" s="413">
        <f>H721</f>
        <v>2084.1</v>
      </c>
      <c r="I720" s="345">
        <f t="shared" si="54"/>
        <v>9071.9</v>
      </c>
      <c r="J720" s="345">
        <f t="shared" si="55"/>
        <v>18.681427034779492</v>
      </c>
    </row>
    <row r="721" spans="1:10" ht="26.25">
      <c r="A721" s="29" t="s">
        <v>95</v>
      </c>
      <c r="B721" s="66" t="s">
        <v>285</v>
      </c>
      <c r="C721" s="65" t="s">
        <v>71</v>
      </c>
      <c r="D721" s="65" t="s">
        <v>64</v>
      </c>
      <c r="E721" s="185" t="s">
        <v>540</v>
      </c>
      <c r="F721" s="185" t="s">
        <v>96</v>
      </c>
      <c r="G721" s="413">
        <f>G722</f>
        <v>11156</v>
      </c>
      <c r="H721" s="413">
        <f>H722</f>
        <v>2084.1</v>
      </c>
      <c r="I721" s="345">
        <f t="shared" si="54"/>
        <v>9071.9</v>
      </c>
      <c r="J721" s="345">
        <f t="shared" si="55"/>
        <v>18.681427034779492</v>
      </c>
    </row>
    <row r="722" spans="1:10" ht="12.75">
      <c r="A722" s="29" t="s">
        <v>99</v>
      </c>
      <c r="B722" s="66" t="s">
        <v>285</v>
      </c>
      <c r="C722" s="65" t="s">
        <v>71</v>
      </c>
      <c r="D722" s="65" t="s">
        <v>64</v>
      </c>
      <c r="E722" s="185" t="s">
        <v>540</v>
      </c>
      <c r="F722" s="185" t="s">
        <v>100</v>
      </c>
      <c r="G722" s="413">
        <f>11166.5-10.5</f>
        <v>11156</v>
      </c>
      <c r="H722" s="413">
        <v>2084.1</v>
      </c>
      <c r="I722" s="345">
        <f t="shared" si="54"/>
        <v>9071.9</v>
      </c>
      <c r="J722" s="345">
        <f t="shared" si="55"/>
        <v>18.681427034779492</v>
      </c>
    </row>
    <row r="723" spans="1:10" ht="52.5">
      <c r="A723" s="29" t="s">
        <v>210</v>
      </c>
      <c r="B723" s="66" t="s">
        <v>285</v>
      </c>
      <c r="C723" s="65" t="s">
        <v>71</v>
      </c>
      <c r="D723" s="65" t="s">
        <v>64</v>
      </c>
      <c r="E723" s="185" t="s">
        <v>541</v>
      </c>
      <c r="F723" s="185"/>
      <c r="G723" s="413">
        <f>G724</f>
        <v>400</v>
      </c>
      <c r="H723" s="413">
        <f>H724</f>
        <v>30.2</v>
      </c>
      <c r="I723" s="345">
        <f t="shared" si="54"/>
        <v>369.8</v>
      </c>
      <c r="J723" s="345">
        <f t="shared" si="55"/>
        <v>7.55</v>
      </c>
    </row>
    <row r="724" spans="1:10" ht="26.25">
      <c r="A724" s="29" t="s">
        <v>95</v>
      </c>
      <c r="B724" s="66" t="s">
        <v>285</v>
      </c>
      <c r="C724" s="65" t="s">
        <v>71</v>
      </c>
      <c r="D724" s="65" t="s">
        <v>64</v>
      </c>
      <c r="E724" s="185" t="s">
        <v>541</v>
      </c>
      <c r="F724" s="185" t="s">
        <v>96</v>
      </c>
      <c r="G724" s="413">
        <f>G725</f>
        <v>400</v>
      </c>
      <c r="H724" s="413">
        <f>H725</f>
        <v>30.2</v>
      </c>
      <c r="I724" s="345">
        <f t="shared" si="54"/>
        <v>369.8</v>
      </c>
      <c r="J724" s="345">
        <f t="shared" si="55"/>
        <v>7.55</v>
      </c>
    </row>
    <row r="725" spans="1:10" ht="12.75">
      <c r="A725" s="29" t="s">
        <v>99</v>
      </c>
      <c r="B725" s="66" t="s">
        <v>285</v>
      </c>
      <c r="C725" s="65" t="s">
        <v>71</v>
      </c>
      <c r="D725" s="65" t="s">
        <v>64</v>
      </c>
      <c r="E725" s="185" t="s">
        <v>541</v>
      </c>
      <c r="F725" s="185" t="s">
        <v>100</v>
      </c>
      <c r="G725" s="413">
        <v>400</v>
      </c>
      <c r="H725" s="413">
        <v>30.2</v>
      </c>
      <c r="I725" s="345">
        <f t="shared" si="54"/>
        <v>369.8</v>
      </c>
      <c r="J725" s="345">
        <f t="shared" si="55"/>
        <v>7.55</v>
      </c>
    </row>
    <row r="726" spans="1:10" ht="12.75">
      <c r="A726" s="29" t="s">
        <v>179</v>
      </c>
      <c r="B726" s="66" t="s">
        <v>285</v>
      </c>
      <c r="C726" s="65" t="s">
        <v>71</v>
      </c>
      <c r="D726" s="65" t="s">
        <v>64</v>
      </c>
      <c r="E726" s="185" t="s">
        <v>542</v>
      </c>
      <c r="F726" s="185"/>
      <c r="G726" s="413">
        <f>G727</f>
        <v>12</v>
      </c>
      <c r="H726" s="413">
        <f>H727</f>
        <v>0</v>
      </c>
      <c r="I726" s="345">
        <f t="shared" si="54"/>
        <v>12</v>
      </c>
      <c r="J726" s="345">
        <f t="shared" si="55"/>
        <v>0</v>
      </c>
    </row>
    <row r="727" spans="1:10" ht="26.25">
      <c r="A727" s="29" t="s">
        <v>95</v>
      </c>
      <c r="B727" s="66" t="s">
        <v>285</v>
      </c>
      <c r="C727" s="65" t="s">
        <v>71</v>
      </c>
      <c r="D727" s="65" t="s">
        <v>64</v>
      </c>
      <c r="E727" s="185" t="s">
        <v>542</v>
      </c>
      <c r="F727" s="185" t="s">
        <v>96</v>
      </c>
      <c r="G727" s="413">
        <f>G728</f>
        <v>12</v>
      </c>
      <c r="H727" s="413">
        <f>H728</f>
        <v>0</v>
      </c>
      <c r="I727" s="345">
        <f t="shared" si="54"/>
        <v>12</v>
      </c>
      <c r="J727" s="345">
        <f t="shared" si="55"/>
        <v>0</v>
      </c>
    </row>
    <row r="728" spans="1:10" ht="12.75">
      <c r="A728" s="29" t="s">
        <v>99</v>
      </c>
      <c r="B728" s="66" t="s">
        <v>285</v>
      </c>
      <c r="C728" s="65" t="s">
        <v>71</v>
      </c>
      <c r="D728" s="65" t="s">
        <v>64</v>
      </c>
      <c r="E728" s="185" t="s">
        <v>542</v>
      </c>
      <c r="F728" s="185" t="s">
        <v>100</v>
      </c>
      <c r="G728" s="413">
        <v>12</v>
      </c>
      <c r="H728" s="413">
        <v>0</v>
      </c>
      <c r="I728" s="345">
        <f t="shared" si="54"/>
        <v>12</v>
      </c>
      <c r="J728" s="345">
        <f t="shared" si="55"/>
        <v>0</v>
      </c>
    </row>
    <row r="729" spans="1:10" ht="26.25">
      <c r="A729" s="16" t="s">
        <v>543</v>
      </c>
      <c r="B729" s="19" t="s">
        <v>285</v>
      </c>
      <c r="C729" s="20" t="s">
        <v>71</v>
      </c>
      <c r="D729" s="20" t="s">
        <v>64</v>
      </c>
      <c r="E729" s="174" t="s">
        <v>544</v>
      </c>
      <c r="F729" s="174"/>
      <c r="G729" s="413">
        <f>G730+G733+G736</f>
        <v>15392.8</v>
      </c>
      <c r="H729" s="413">
        <f>H730+H733+H736</f>
        <v>3545.3</v>
      </c>
      <c r="I729" s="345">
        <f t="shared" si="54"/>
        <v>11847.5</v>
      </c>
      <c r="J729" s="345">
        <f t="shared" si="55"/>
        <v>23.03219687126449</v>
      </c>
    </row>
    <row r="730" spans="1:10" ht="12.75">
      <c r="A730" s="29" t="s">
        <v>189</v>
      </c>
      <c r="B730" s="66" t="s">
        <v>285</v>
      </c>
      <c r="C730" s="65" t="s">
        <v>71</v>
      </c>
      <c r="D730" s="65" t="s">
        <v>64</v>
      </c>
      <c r="E730" s="185" t="s">
        <v>545</v>
      </c>
      <c r="F730" s="185"/>
      <c r="G730" s="413">
        <f>G731</f>
        <v>15040.8</v>
      </c>
      <c r="H730" s="413">
        <f>H731</f>
        <v>3545.3</v>
      </c>
      <c r="I730" s="345">
        <f t="shared" si="54"/>
        <v>11495.5</v>
      </c>
      <c r="J730" s="345">
        <f t="shared" si="55"/>
        <v>23.571219615977874</v>
      </c>
    </row>
    <row r="731" spans="1:10" ht="26.25">
      <c r="A731" s="29" t="s">
        <v>95</v>
      </c>
      <c r="B731" s="66" t="s">
        <v>285</v>
      </c>
      <c r="C731" s="65" t="s">
        <v>71</v>
      </c>
      <c r="D731" s="65" t="s">
        <v>64</v>
      </c>
      <c r="E731" s="185" t="s">
        <v>545</v>
      </c>
      <c r="F731" s="185" t="s">
        <v>96</v>
      </c>
      <c r="G731" s="413">
        <f>G732</f>
        <v>15040.8</v>
      </c>
      <c r="H731" s="413">
        <f>H732</f>
        <v>3545.3</v>
      </c>
      <c r="I731" s="345">
        <f t="shared" si="54"/>
        <v>11495.5</v>
      </c>
      <c r="J731" s="345">
        <f t="shared" si="55"/>
        <v>23.571219615977874</v>
      </c>
    </row>
    <row r="732" spans="1:10" ht="12.75">
      <c r="A732" s="29" t="s">
        <v>99</v>
      </c>
      <c r="B732" s="66" t="s">
        <v>285</v>
      </c>
      <c r="C732" s="65" t="s">
        <v>71</v>
      </c>
      <c r="D732" s="65" t="s">
        <v>64</v>
      </c>
      <c r="E732" s="185" t="s">
        <v>545</v>
      </c>
      <c r="F732" s="185" t="s">
        <v>100</v>
      </c>
      <c r="G732" s="413">
        <f>15328.8-288</f>
        <v>15040.8</v>
      </c>
      <c r="H732" s="413">
        <v>3545.3</v>
      </c>
      <c r="I732" s="345">
        <f t="shared" si="54"/>
        <v>11495.5</v>
      </c>
      <c r="J732" s="345">
        <f t="shared" si="55"/>
        <v>23.571219615977874</v>
      </c>
    </row>
    <row r="733" spans="1:10" ht="52.5">
      <c r="A733" s="29" t="s">
        <v>210</v>
      </c>
      <c r="B733" s="66" t="s">
        <v>285</v>
      </c>
      <c r="C733" s="65" t="s">
        <v>71</v>
      </c>
      <c r="D733" s="65" t="s">
        <v>64</v>
      </c>
      <c r="E733" s="185" t="s">
        <v>546</v>
      </c>
      <c r="F733" s="185"/>
      <c r="G733" s="413">
        <f>G734</f>
        <v>320</v>
      </c>
      <c r="H733" s="413">
        <f>H734</f>
        <v>0</v>
      </c>
      <c r="I733" s="345">
        <f t="shared" si="54"/>
        <v>320</v>
      </c>
      <c r="J733" s="345">
        <f t="shared" si="55"/>
        <v>0</v>
      </c>
    </row>
    <row r="734" spans="1:10" ht="26.25">
      <c r="A734" s="29" t="s">
        <v>95</v>
      </c>
      <c r="B734" s="66" t="s">
        <v>285</v>
      </c>
      <c r="C734" s="65" t="s">
        <v>71</v>
      </c>
      <c r="D734" s="65" t="s">
        <v>64</v>
      </c>
      <c r="E734" s="185" t="s">
        <v>546</v>
      </c>
      <c r="F734" s="185" t="s">
        <v>96</v>
      </c>
      <c r="G734" s="413">
        <f>G735</f>
        <v>320</v>
      </c>
      <c r="H734" s="413">
        <f>H735</f>
        <v>0</v>
      </c>
      <c r="I734" s="345">
        <f t="shared" si="54"/>
        <v>320</v>
      </c>
      <c r="J734" s="345">
        <f t="shared" si="55"/>
        <v>0</v>
      </c>
    </row>
    <row r="735" spans="1:10" ht="12.75">
      <c r="A735" s="29" t="s">
        <v>99</v>
      </c>
      <c r="B735" s="66" t="s">
        <v>285</v>
      </c>
      <c r="C735" s="65" t="s">
        <v>71</v>
      </c>
      <c r="D735" s="65" t="s">
        <v>64</v>
      </c>
      <c r="E735" s="185" t="s">
        <v>546</v>
      </c>
      <c r="F735" s="185" t="s">
        <v>100</v>
      </c>
      <c r="G735" s="413">
        <v>320</v>
      </c>
      <c r="H735" s="413">
        <v>0</v>
      </c>
      <c r="I735" s="345">
        <f t="shared" si="54"/>
        <v>320</v>
      </c>
      <c r="J735" s="345">
        <f t="shared" si="55"/>
        <v>0</v>
      </c>
    </row>
    <row r="736" spans="1:10" ht="12.75">
      <c r="A736" s="29" t="s">
        <v>179</v>
      </c>
      <c r="B736" s="66" t="s">
        <v>285</v>
      </c>
      <c r="C736" s="65" t="s">
        <v>71</v>
      </c>
      <c r="D736" s="65" t="s">
        <v>64</v>
      </c>
      <c r="E736" s="185" t="s">
        <v>547</v>
      </c>
      <c r="F736" s="185"/>
      <c r="G736" s="413">
        <f>G737</f>
        <v>32</v>
      </c>
      <c r="H736" s="413">
        <f>H737</f>
        <v>0</v>
      </c>
      <c r="I736" s="345">
        <f t="shared" si="54"/>
        <v>32</v>
      </c>
      <c r="J736" s="345">
        <f t="shared" si="55"/>
        <v>0</v>
      </c>
    </row>
    <row r="737" spans="1:10" ht="26.25">
      <c r="A737" s="29" t="s">
        <v>95</v>
      </c>
      <c r="B737" s="66" t="s">
        <v>285</v>
      </c>
      <c r="C737" s="65" t="s">
        <v>71</v>
      </c>
      <c r="D737" s="65" t="s">
        <v>64</v>
      </c>
      <c r="E737" s="185" t="s">
        <v>547</v>
      </c>
      <c r="F737" s="185" t="s">
        <v>96</v>
      </c>
      <c r="G737" s="413">
        <f>G738</f>
        <v>32</v>
      </c>
      <c r="H737" s="413">
        <f>H738</f>
        <v>0</v>
      </c>
      <c r="I737" s="345">
        <f t="shared" si="54"/>
        <v>32</v>
      </c>
      <c r="J737" s="345">
        <f t="shared" si="55"/>
        <v>0</v>
      </c>
    </row>
    <row r="738" spans="1:10" ht="12.75">
      <c r="A738" s="29" t="s">
        <v>99</v>
      </c>
      <c r="B738" s="66" t="s">
        <v>285</v>
      </c>
      <c r="C738" s="65" t="s">
        <v>71</v>
      </c>
      <c r="D738" s="65" t="s">
        <v>64</v>
      </c>
      <c r="E738" s="185" t="s">
        <v>547</v>
      </c>
      <c r="F738" s="185" t="s">
        <v>100</v>
      </c>
      <c r="G738" s="413">
        <v>32</v>
      </c>
      <c r="H738" s="413">
        <v>0</v>
      </c>
      <c r="I738" s="345">
        <f t="shared" si="54"/>
        <v>32</v>
      </c>
      <c r="J738" s="345">
        <f t="shared" si="55"/>
        <v>0</v>
      </c>
    </row>
    <row r="739" spans="1:10" ht="12.75">
      <c r="A739" s="16" t="s">
        <v>79</v>
      </c>
      <c r="B739" s="19" t="s">
        <v>285</v>
      </c>
      <c r="C739" s="20" t="s">
        <v>71</v>
      </c>
      <c r="D739" s="20" t="s">
        <v>64</v>
      </c>
      <c r="E739" s="174" t="s">
        <v>548</v>
      </c>
      <c r="F739" s="174"/>
      <c r="G739" s="413">
        <f>G740+G747+G750</f>
        <v>2136.3</v>
      </c>
      <c r="H739" s="413">
        <f>H740+H747+H750</f>
        <v>436.49999999999994</v>
      </c>
      <c r="I739" s="345">
        <f t="shared" si="54"/>
        <v>1699.8000000000002</v>
      </c>
      <c r="J739" s="345">
        <f t="shared" si="55"/>
        <v>20.43252352197725</v>
      </c>
    </row>
    <row r="740" spans="1:10" ht="26.25">
      <c r="A740" s="16" t="s">
        <v>549</v>
      </c>
      <c r="B740" s="19" t="s">
        <v>285</v>
      </c>
      <c r="C740" s="20" t="s">
        <v>71</v>
      </c>
      <c r="D740" s="20" t="s">
        <v>64</v>
      </c>
      <c r="E740" s="174" t="s">
        <v>550</v>
      </c>
      <c r="F740" s="174"/>
      <c r="G740" s="413">
        <f>G741+G743+G745</f>
        <v>1846.3</v>
      </c>
      <c r="H740" s="413">
        <f>H741+H743+H745</f>
        <v>436.49999999999994</v>
      </c>
      <c r="I740" s="345">
        <f t="shared" si="54"/>
        <v>1409.8</v>
      </c>
      <c r="J740" s="345">
        <f t="shared" si="55"/>
        <v>23.641878351297187</v>
      </c>
    </row>
    <row r="741" spans="1:10" ht="39">
      <c r="A741" s="16" t="s">
        <v>92</v>
      </c>
      <c r="B741" s="19" t="s">
        <v>285</v>
      </c>
      <c r="C741" s="20" t="s">
        <v>71</v>
      </c>
      <c r="D741" s="20" t="s">
        <v>64</v>
      </c>
      <c r="E741" s="174" t="s">
        <v>550</v>
      </c>
      <c r="F741" s="174" t="s">
        <v>93</v>
      </c>
      <c r="G741" s="413">
        <f>G742</f>
        <v>1542</v>
      </c>
      <c r="H741" s="413">
        <f>H742</f>
        <v>352.2</v>
      </c>
      <c r="I741" s="345">
        <f t="shared" si="54"/>
        <v>1189.8</v>
      </c>
      <c r="J741" s="345">
        <f t="shared" si="55"/>
        <v>22.84046692607004</v>
      </c>
    </row>
    <row r="742" spans="1:10" ht="12.75">
      <c r="A742" s="16" t="s">
        <v>214</v>
      </c>
      <c r="B742" s="19" t="s">
        <v>285</v>
      </c>
      <c r="C742" s="20" t="s">
        <v>71</v>
      </c>
      <c r="D742" s="20" t="s">
        <v>64</v>
      </c>
      <c r="E742" s="174" t="s">
        <v>550</v>
      </c>
      <c r="F742" s="174" t="s">
        <v>215</v>
      </c>
      <c r="G742" s="413">
        <v>1542</v>
      </c>
      <c r="H742" s="413">
        <v>352.2</v>
      </c>
      <c r="I742" s="345">
        <f t="shared" si="54"/>
        <v>1189.8</v>
      </c>
      <c r="J742" s="345">
        <f t="shared" si="55"/>
        <v>22.84046692607004</v>
      </c>
    </row>
    <row r="743" spans="1:10" ht="26.25">
      <c r="A743" s="16" t="s">
        <v>353</v>
      </c>
      <c r="B743" s="19" t="s">
        <v>285</v>
      </c>
      <c r="C743" s="20" t="s">
        <v>71</v>
      </c>
      <c r="D743" s="20" t="s">
        <v>64</v>
      </c>
      <c r="E743" s="174" t="s">
        <v>550</v>
      </c>
      <c r="F743" s="174" t="s">
        <v>94</v>
      </c>
      <c r="G743" s="413">
        <f>G744</f>
        <v>296.3</v>
      </c>
      <c r="H743" s="413">
        <f>H744</f>
        <v>84.1</v>
      </c>
      <c r="I743" s="345">
        <f t="shared" si="54"/>
        <v>212.20000000000002</v>
      </c>
      <c r="J743" s="345">
        <f t="shared" si="55"/>
        <v>28.383395207559904</v>
      </c>
    </row>
    <row r="744" spans="1:10" ht="26.25">
      <c r="A744" s="16" t="s">
        <v>632</v>
      </c>
      <c r="B744" s="19" t="s">
        <v>285</v>
      </c>
      <c r="C744" s="20" t="s">
        <v>71</v>
      </c>
      <c r="D744" s="20" t="s">
        <v>64</v>
      </c>
      <c r="E744" s="174" t="s">
        <v>550</v>
      </c>
      <c r="F744" s="174" t="s">
        <v>91</v>
      </c>
      <c r="G744" s="413">
        <f>301-4.7</f>
        <v>296.3</v>
      </c>
      <c r="H744" s="413">
        <v>84.1</v>
      </c>
      <c r="I744" s="345">
        <f t="shared" si="54"/>
        <v>212.20000000000002</v>
      </c>
      <c r="J744" s="345">
        <f t="shared" si="55"/>
        <v>28.383395207559904</v>
      </c>
    </row>
    <row r="745" spans="1:10" ht="12.75">
      <c r="A745" s="16" t="s">
        <v>110</v>
      </c>
      <c r="B745" s="19" t="s">
        <v>285</v>
      </c>
      <c r="C745" s="20" t="s">
        <v>71</v>
      </c>
      <c r="D745" s="20" t="s">
        <v>64</v>
      </c>
      <c r="E745" s="174" t="s">
        <v>550</v>
      </c>
      <c r="F745" s="174" t="s">
        <v>111</v>
      </c>
      <c r="G745" s="413">
        <f>G746</f>
        <v>8</v>
      </c>
      <c r="H745" s="413">
        <f>H746</f>
        <v>0.2</v>
      </c>
      <c r="I745" s="345">
        <f t="shared" si="54"/>
        <v>7.8</v>
      </c>
      <c r="J745" s="345">
        <f t="shared" si="55"/>
        <v>2.5</v>
      </c>
    </row>
    <row r="746" spans="1:10" ht="12.75">
      <c r="A746" s="16" t="s">
        <v>113</v>
      </c>
      <c r="B746" s="19" t="s">
        <v>285</v>
      </c>
      <c r="C746" s="20" t="s">
        <v>71</v>
      </c>
      <c r="D746" s="20" t="s">
        <v>64</v>
      </c>
      <c r="E746" s="174" t="s">
        <v>550</v>
      </c>
      <c r="F746" s="174" t="s">
        <v>114</v>
      </c>
      <c r="G746" s="413">
        <v>8</v>
      </c>
      <c r="H746" s="413">
        <v>0.2</v>
      </c>
      <c r="I746" s="345">
        <f t="shared" si="54"/>
        <v>7.8</v>
      </c>
      <c r="J746" s="345">
        <f t="shared" si="55"/>
        <v>2.5</v>
      </c>
    </row>
    <row r="747" spans="1:11" ht="52.5">
      <c r="A747" s="16" t="s">
        <v>210</v>
      </c>
      <c r="B747" s="19" t="s">
        <v>285</v>
      </c>
      <c r="C747" s="20" t="s">
        <v>71</v>
      </c>
      <c r="D747" s="20" t="s">
        <v>64</v>
      </c>
      <c r="E747" s="174" t="s">
        <v>630</v>
      </c>
      <c r="F747" s="174"/>
      <c r="G747" s="413">
        <f>G748</f>
        <v>50</v>
      </c>
      <c r="H747" s="413">
        <f>H748</f>
        <v>0</v>
      </c>
      <c r="I747" s="345">
        <f t="shared" si="54"/>
        <v>50</v>
      </c>
      <c r="J747" s="345">
        <f t="shared" si="55"/>
        <v>0</v>
      </c>
      <c r="K747" s="212"/>
    </row>
    <row r="748" spans="1:11" ht="39">
      <c r="A748" s="16" t="s">
        <v>92</v>
      </c>
      <c r="B748" s="19" t="s">
        <v>285</v>
      </c>
      <c r="C748" s="20" t="s">
        <v>71</v>
      </c>
      <c r="D748" s="20" t="s">
        <v>64</v>
      </c>
      <c r="E748" s="174" t="s">
        <v>630</v>
      </c>
      <c r="F748" s="174" t="s">
        <v>93</v>
      </c>
      <c r="G748" s="413">
        <f>G749</f>
        <v>50</v>
      </c>
      <c r="H748" s="413">
        <f>H749</f>
        <v>0</v>
      </c>
      <c r="I748" s="345">
        <f t="shared" si="54"/>
        <v>50</v>
      </c>
      <c r="J748" s="345">
        <f t="shared" si="55"/>
        <v>0</v>
      </c>
      <c r="K748" s="212"/>
    </row>
    <row r="749" spans="1:11" ht="12.75">
      <c r="A749" s="16" t="s">
        <v>89</v>
      </c>
      <c r="B749" s="19" t="s">
        <v>285</v>
      </c>
      <c r="C749" s="20" t="s">
        <v>71</v>
      </c>
      <c r="D749" s="20" t="s">
        <v>64</v>
      </c>
      <c r="E749" s="174" t="s">
        <v>630</v>
      </c>
      <c r="F749" s="174" t="s">
        <v>90</v>
      </c>
      <c r="G749" s="413">
        <v>50</v>
      </c>
      <c r="H749" s="413">
        <v>0</v>
      </c>
      <c r="I749" s="345">
        <f t="shared" si="54"/>
        <v>50</v>
      </c>
      <c r="J749" s="345">
        <f t="shared" si="55"/>
        <v>0</v>
      </c>
      <c r="K749" s="212"/>
    </row>
    <row r="750" spans="1:11" ht="12.75">
      <c r="A750" s="16" t="s">
        <v>179</v>
      </c>
      <c r="B750" s="19" t="s">
        <v>285</v>
      </c>
      <c r="C750" s="20" t="s">
        <v>71</v>
      </c>
      <c r="D750" s="20" t="s">
        <v>64</v>
      </c>
      <c r="E750" s="174" t="s">
        <v>641</v>
      </c>
      <c r="F750" s="174"/>
      <c r="G750" s="413">
        <f>G751</f>
        <v>240</v>
      </c>
      <c r="H750" s="413">
        <f>H751</f>
        <v>0</v>
      </c>
      <c r="I750" s="345">
        <f t="shared" si="54"/>
        <v>240</v>
      </c>
      <c r="J750" s="345">
        <f t="shared" si="55"/>
        <v>0</v>
      </c>
      <c r="K750" s="212"/>
    </row>
    <row r="751" spans="1:11" ht="39">
      <c r="A751" s="16" t="s">
        <v>92</v>
      </c>
      <c r="B751" s="19" t="s">
        <v>285</v>
      </c>
      <c r="C751" s="20" t="s">
        <v>71</v>
      </c>
      <c r="D751" s="20" t="s">
        <v>64</v>
      </c>
      <c r="E751" s="174" t="s">
        <v>641</v>
      </c>
      <c r="F751" s="174" t="s">
        <v>93</v>
      </c>
      <c r="G751" s="413">
        <f>G752</f>
        <v>240</v>
      </c>
      <c r="H751" s="413">
        <f>H752</f>
        <v>0</v>
      </c>
      <c r="I751" s="345">
        <f t="shared" si="54"/>
        <v>240</v>
      </c>
      <c r="J751" s="345">
        <f t="shared" si="55"/>
        <v>0</v>
      </c>
      <c r="K751" s="212"/>
    </row>
    <row r="752" spans="1:11" ht="12.75">
      <c r="A752" s="16" t="s">
        <v>89</v>
      </c>
      <c r="B752" s="19" t="s">
        <v>285</v>
      </c>
      <c r="C752" s="20" t="s">
        <v>71</v>
      </c>
      <c r="D752" s="20" t="s">
        <v>64</v>
      </c>
      <c r="E752" s="174" t="s">
        <v>641</v>
      </c>
      <c r="F752" s="174" t="s">
        <v>90</v>
      </c>
      <c r="G752" s="413">
        <v>240</v>
      </c>
      <c r="H752" s="413">
        <v>0</v>
      </c>
      <c r="I752" s="345">
        <f t="shared" si="54"/>
        <v>240</v>
      </c>
      <c r="J752" s="345">
        <f t="shared" si="55"/>
        <v>0</v>
      </c>
      <c r="K752" s="212"/>
    </row>
    <row r="753" spans="1:10" ht="12.75">
      <c r="A753" s="15" t="s">
        <v>84</v>
      </c>
      <c r="B753" s="39" t="s">
        <v>285</v>
      </c>
      <c r="C753" s="33" t="s">
        <v>71</v>
      </c>
      <c r="D753" s="33" t="s">
        <v>66</v>
      </c>
      <c r="E753" s="178"/>
      <c r="F753" s="178"/>
      <c r="G753" s="412">
        <f>G755+G762+G767+G772+G788</f>
        <v>13461.8</v>
      </c>
      <c r="H753" s="412">
        <f>H755+H762+H767+H772+H788</f>
        <v>2574</v>
      </c>
      <c r="I753" s="345">
        <f t="shared" si="54"/>
        <v>10887.8</v>
      </c>
      <c r="J753" s="345">
        <f t="shared" si="55"/>
        <v>19.120771367870567</v>
      </c>
    </row>
    <row r="754" spans="1:10" ht="12.75">
      <c r="A754" s="16" t="s">
        <v>487</v>
      </c>
      <c r="B754" s="19" t="s">
        <v>285</v>
      </c>
      <c r="C754" s="20" t="s">
        <v>71</v>
      </c>
      <c r="D754" s="20" t="s">
        <v>66</v>
      </c>
      <c r="E754" s="192" t="s">
        <v>488</v>
      </c>
      <c r="F754" s="174"/>
      <c r="G754" s="413">
        <f>G755+G762+G767</f>
        <v>304</v>
      </c>
      <c r="H754" s="413">
        <f>H755+H762+H767</f>
        <v>91</v>
      </c>
      <c r="I754" s="345">
        <f t="shared" si="54"/>
        <v>213</v>
      </c>
      <c r="J754" s="345">
        <f t="shared" si="55"/>
        <v>29.93421052631579</v>
      </c>
    </row>
    <row r="755" spans="1:10" s="347" customFormat="1" ht="26.25">
      <c r="A755" s="154" t="str">
        <f>'МП пр.5'!A86</f>
        <v>Муниципальная программа "Развитие культуры в Сусуманском городском округе на 2018- 2020 годы"</v>
      </c>
      <c r="B755" s="159" t="s">
        <v>285</v>
      </c>
      <c r="C755" s="155" t="s">
        <v>71</v>
      </c>
      <c r="D755" s="155" t="s">
        <v>66</v>
      </c>
      <c r="E755" s="190" t="str">
        <f>'МП пр.5'!B86</f>
        <v>7Е 0 00 00000 </v>
      </c>
      <c r="F755" s="173"/>
      <c r="G755" s="414">
        <f>G756</f>
        <v>261.6</v>
      </c>
      <c r="H755" s="414">
        <f>H756</f>
        <v>91</v>
      </c>
      <c r="I755" s="346">
        <f t="shared" si="54"/>
        <v>170.60000000000002</v>
      </c>
      <c r="J755" s="346">
        <f t="shared" si="55"/>
        <v>34.785932721712534</v>
      </c>
    </row>
    <row r="756" spans="1:10" ht="26.25">
      <c r="A756" s="28" t="str">
        <f>'МП пр.5'!A100</f>
        <v>Основное мероприятие "Сохранение культурного наследия и развитие творческого потенциала"</v>
      </c>
      <c r="B756" s="19" t="s">
        <v>285</v>
      </c>
      <c r="C756" s="20" t="s">
        <v>71</v>
      </c>
      <c r="D756" s="20" t="s">
        <v>66</v>
      </c>
      <c r="E756" s="192" t="str">
        <f>'МП пр.5'!B100</f>
        <v>7Е 0 02 00000 </v>
      </c>
      <c r="F756" s="174"/>
      <c r="G756" s="413">
        <f>G757</f>
        <v>261.6</v>
      </c>
      <c r="H756" s="413">
        <f>H757</f>
        <v>91</v>
      </c>
      <c r="I756" s="345">
        <f t="shared" si="54"/>
        <v>170.60000000000002</v>
      </c>
      <c r="J756" s="345">
        <f t="shared" si="55"/>
        <v>34.785932721712534</v>
      </c>
    </row>
    <row r="757" spans="1:10" ht="12.75">
      <c r="A757" s="16" t="str">
        <f>'МП пр.5'!A107</f>
        <v>Проведение и участие в конкурсах, фестивалях, выставках, концертах, мастер- классах</v>
      </c>
      <c r="B757" s="19" t="s">
        <v>285</v>
      </c>
      <c r="C757" s="20" t="s">
        <v>71</v>
      </c>
      <c r="D757" s="20" t="s">
        <v>66</v>
      </c>
      <c r="E757" s="192" t="str">
        <f>'МП пр.5'!B107</f>
        <v>7Е 0 02 96120 </v>
      </c>
      <c r="F757" s="178"/>
      <c r="G757" s="413">
        <f>G758+G760</f>
        <v>261.6</v>
      </c>
      <c r="H757" s="413">
        <f>H758+H760</f>
        <v>91</v>
      </c>
      <c r="I757" s="345">
        <f t="shared" si="54"/>
        <v>170.60000000000002</v>
      </c>
      <c r="J757" s="345">
        <f t="shared" si="55"/>
        <v>34.785932721712534</v>
      </c>
    </row>
    <row r="758" spans="1:10" ht="39">
      <c r="A758" s="16" t="s">
        <v>92</v>
      </c>
      <c r="B758" s="19" t="s">
        <v>285</v>
      </c>
      <c r="C758" s="20" t="s">
        <v>71</v>
      </c>
      <c r="D758" s="20" t="s">
        <v>66</v>
      </c>
      <c r="E758" s="192" t="s">
        <v>368</v>
      </c>
      <c r="F758" s="174" t="s">
        <v>93</v>
      </c>
      <c r="G758" s="413">
        <f>G759</f>
        <v>84</v>
      </c>
      <c r="H758" s="413">
        <f>H759</f>
        <v>82</v>
      </c>
      <c r="I758" s="345">
        <f t="shared" si="54"/>
        <v>2</v>
      </c>
      <c r="J758" s="345">
        <f t="shared" si="55"/>
        <v>97.61904761904762</v>
      </c>
    </row>
    <row r="759" spans="1:10" ht="12.75">
      <c r="A759" s="16" t="s">
        <v>214</v>
      </c>
      <c r="B759" s="19" t="s">
        <v>285</v>
      </c>
      <c r="C759" s="20" t="s">
        <v>71</v>
      </c>
      <c r="D759" s="20" t="s">
        <v>66</v>
      </c>
      <c r="E759" s="192" t="s">
        <v>368</v>
      </c>
      <c r="F759" s="174" t="s">
        <v>215</v>
      </c>
      <c r="G759" s="413">
        <f>'МП пр.5'!G112</f>
        <v>84</v>
      </c>
      <c r="H759" s="413">
        <f>'МП пр.5'!H112</f>
        <v>82</v>
      </c>
      <c r="I759" s="345">
        <f t="shared" si="54"/>
        <v>2</v>
      </c>
      <c r="J759" s="345">
        <f t="shared" si="55"/>
        <v>97.61904761904762</v>
      </c>
    </row>
    <row r="760" spans="1:10" ht="26.25">
      <c r="A760" s="16" t="s">
        <v>353</v>
      </c>
      <c r="B760" s="19" t="s">
        <v>285</v>
      </c>
      <c r="C760" s="20" t="s">
        <v>71</v>
      </c>
      <c r="D760" s="20" t="s">
        <v>66</v>
      </c>
      <c r="E760" s="192" t="s">
        <v>368</v>
      </c>
      <c r="F760" s="174" t="s">
        <v>94</v>
      </c>
      <c r="G760" s="413">
        <f>G761</f>
        <v>177.6</v>
      </c>
      <c r="H760" s="413">
        <f>H761</f>
        <v>9</v>
      </c>
      <c r="I760" s="345">
        <f t="shared" si="54"/>
        <v>168.6</v>
      </c>
      <c r="J760" s="345">
        <f t="shared" si="55"/>
        <v>5.0675675675675675</v>
      </c>
    </row>
    <row r="761" spans="1:10" ht="26.25">
      <c r="A761" s="16" t="s">
        <v>632</v>
      </c>
      <c r="B761" s="19" t="s">
        <v>285</v>
      </c>
      <c r="C761" s="20" t="s">
        <v>71</v>
      </c>
      <c r="D761" s="20" t="s">
        <v>66</v>
      </c>
      <c r="E761" s="192" t="s">
        <v>368</v>
      </c>
      <c r="F761" s="174" t="s">
        <v>91</v>
      </c>
      <c r="G761" s="413">
        <f>'МП пр.5'!G115</f>
        <v>177.6</v>
      </c>
      <c r="H761" s="413">
        <f>'МП пр.5'!H115</f>
        <v>9</v>
      </c>
      <c r="I761" s="345">
        <f t="shared" si="54"/>
        <v>168.6</v>
      </c>
      <c r="J761" s="345">
        <f t="shared" si="55"/>
        <v>5.0675675675675675</v>
      </c>
    </row>
    <row r="762" spans="1:10" s="347" customFormat="1" ht="26.25">
      <c r="A762" s="154" t="str">
        <f>'МП пр.5'!A224</f>
        <v>Муниципальная программа  "Пожарная безопасность в Сусуманском городском округе на 2018- 2020 годы"</v>
      </c>
      <c r="B762" s="159" t="s">
        <v>285</v>
      </c>
      <c r="C762" s="155" t="s">
        <v>71</v>
      </c>
      <c r="D762" s="155" t="s">
        <v>66</v>
      </c>
      <c r="E762" s="190" t="str">
        <f>'МП пр.5'!B224</f>
        <v>7П 0 00 00000 </v>
      </c>
      <c r="F762" s="173"/>
      <c r="G762" s="414">
        <f aca="true" t="shared" si="56" ref="G762:H765">G763</f>
        <v>36.4</v>
      </c>
      <c r="H762" s="414">
        <f t="shared" si="56"/>
        <v>0</v>
      </c>
      <c r="I762" s="346">
        <f t="shared" si="54"/>
        <v>36.4</v>
      </c>
      <c r="J762" s="346">
        <f t="shared" si="55"/>
        <v>0</v>
      </c>
    </row>
    <row r="763" spans="1:10" ht="26.25">
      <c r="A763" s="28" t="str">
        <f>'МП пр.5'!A225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63" s="19" t="s">
        <v>285</v>
      </c>
      <c r="C763" s="20" t="s">
        <v>71</v>
      </c>
      <c r="D763" s="20" t="s">
        <v>66</v>
      </c>
      <c r="E763" s="192" t="str">
        <f>'МП пр.5'!B225</f>
        <v>7П 0 01 00000 </v>
      </c>
      <c r="F763" s="174"/>
      <c r="G763" s="413">
        <f t="shared" si="56"/>
        <v>36.4</v>
      </c>
      <c r="H763" s="413">
        <f t="shared" si="56"/>
        <v>0</v>
      </c>
      <c r="I763" s="345">
        <f t="shared" si="54"/>
        <v>36.4</v>
      </c>
      <c r="J763" s="345">
        <f t="shared" si="55"/>
        <v>0</v>
      </c>
    </row>
    <row r="764" spans="1:10" ht="12.75">
      <c r="A764" s="28" t="str">
        <f>'МП пр.5'!A266</f>
        <v>Приобретение и заправка огнетушителей, средств индивидуальной защиты</v>
      </c>
      <c r="B764" s="19" t="s">
        <v>285</v>
      </c>
      <c r="C764" s="20" t="s">
        <v>71</v>
      </c>
      <c r="D764" s="20" t="s">
        <v>66</v>
      </c>
      <c r="E764" s="192" t="str">
        <f>'МП пр.5'!B266</f>
        <v>7П 0 01 94300 </v>
      </c>
      <c r="F764" s="174"/>
      <c r="G764" s="413">
        <f t="shared" si="56"/>
        <v>36.4</v>
      </c>
      <c r="H764" s="413">
        <f t="shared" si="56"/>
        <v>0</v>
      </c>
      <c r="I764" s="345">
        <f t="shared" si="54"/>
        <v>36.4</v>
      </c>
      <c r="J764" s="345">
        <f t="shared" si="55"/>
        <v>0</v>
      </c>
    </row>
    <row r="765" spans="1:10" ht="26.25">
      <c r="A765" s="16" t="s">
        <v>353</v>
      </c>
      <c r="B765" s="19" t="s">
        <v>285</v>
      </c>
      <c r="C765" s="20" t="s">
        <v>71</v>
      </c>
      <c r="D765" s="20" t="s">
        <v>66</v>
      </c>
      <c r="E765" s="192" t="s">
        <v>258</v>
      </c>
      <c r="F765" s="174" t="s">
        <v>94</v>
      </c>
      <c r="G765" s="413">
        <f t="shared" si="56"/>
        <v>36.4</v>
      </c>
      <c r="H765" s="413">
        <f t="shared" si="56"/>
        <v>0</v>
      </c>
      <c r="I765" s="345">
        <f t="shared" si="54"/>
        <v>36.4</v>
      </c>
      <c r="J765" s="345">
        <f t="shared" si="55"/>
        <v>0</v>
      </c>
    </row>
    <row r="766" spans="1:10" ht="26.25">
      <c r="A766" s="16" t="s">
        <v>632</v>
      </c>
      <c r="B766" s="19" t="s">
        <v>285</v>
      </c>
      <c r="C766" s="20" t="s">
        <v>71</v>
      </c>
      <c r="D766" s="20" t="s">
        <v>66</v>
      </c>
      <c r="E766" s="192" t="s">
        <v>258</v>
      </c>
      <c r="F766" s="174" t="s">
        <v>91</v>
      </c>
      <c r="G766" s="413">
        <f>'МП пр.5'!G280</f>
        <v>36.4</v>
      </c>
      <c r="H766" s="413">
        <f>'МП пр.5'!H280</f>
        <v>0</v>
      </c>
      <c r="I766" s="345">
        <f t="shared" si="54"/>
        <v>36.4</v>
      </c>
      <c r="J766" s="345">
        <f t="shared" si="55"/>
        <v>0</v>
      </c>
    </row>
    <row r="767" spans="1:10" s="347" customFormat="1" ht="39">
      <c r="A767" s="158" t="str">
        <f>'МП пр.5'!A665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767" s="159" t="s">
        <v>285</v>
      </c>
      <c r="C767" s="155" t="s">
        <v>71</v>
      </c>
      <c r="D767" s="155" t="s">
        <v>66</v>
      </c>
      <c r="E767" s="173" t="str">
        <f>'МП пр.5'!B665</f>
        <v>7L 0 00 00000</v>
      </c>
      <c r="F767" s="180"/>
      <c r="G767" s="414">
        <f aca="true" t="shared" si="57" ref="G767:H770">G768</f>
        <v>6</v>
      </c>
      <c r="H767" s="414">
        <f t="shared" si="57"/>
        <v>0</v>
      </c>
      <c r="I767" s="346">
        <f t="shared" si="54"/>
        <v>6</v>
      </c>
      <c r="J767" s="346">
        <f t="shared" si="55"/>
        <v>0</v>
      </c>
    </row>
    <row r="768" spans="1:10" ht="12.75">
      <c r="A768" s="16" t="str">
        <f>'МП пр.5'!A680</f>
        <v>Основное мероприятие "Гармонизация межнациональных отношений"</v>
      </c>
      <c r="B768" s="20" t="s">
        <v>285</v>
      </c>
      <c r="C768" s="20" t="s">
        <v>71</v>
      </c>
      <c r="D768" s="20" t="s">
        <v>66</v>
      </c>
      <c r="E768" s="174" t="str">
        <f>'МП пр.5'!B680</f>
        <v>7L 0 03 00000</v>
      </c>
      <c r="F768" s="175"/>
      <c r="G768" s="413">
        <f t="shared" si="57"/>
        <v>6</v>
      </c>
      <c r="H768" s="413">
        <f t="shared" si="57"/>
        <v>0</v>
      </c>
      <c r="I768" s="345">
        <f t="shared" si="54"/>
        <v>6</v>
      </c>
      <c r="J768" s="345">
        <f t="shared" si="55"/>
        <v>0</v>
      </c>
    </row>
    <row r="769" spans="1:10" ht="26.25">
      <c r="A769" s="16" t="str">
        <f>'МП пр.5'!A687</f>
        <v>Организация мероприятий районного уровня с участием представителей коренных малочисленных народов Крайнего Севера </v>
      </c>
      <c r="B769" s="20" t="s">
        <v>285</v>
      </c>
      <c r="C769" s="20" t="s">
        <v>71</v>
      </c>
      <c r="D769" s="20" t="s">
        <v>66</v>
      </c>
      <c r="E769" s="174" t="str">
        <f>'МП пр.5'!B687</f>
        <v>7L 0 03 97200</v>
      </c>
      <c r="F769" s="175"/>
      <c r="G769" s="413">
        <f t="shared" si="57"/>
        <v>6</v>
      </c>
      <c r="H769" s="413">
        <f t="shared" si="57"/>
        <v>0</v>
      </c>
      <c r="I769" s="345">
        <f t="shared" si="54"/>
        <v>6</v>
      </c>
      <c r="J769" s="345">
        <f t="shared" si="55"/>
        <v>0</v>
      </c>
    </row>
    <row r="770" spans="1:10" ht="26.25">
      <c r="A770" s="16" t="s">
        <v>353</v>
      </c>
      <c r="B770" s="20" t="s">
        <v>285</v>
      </c>
      <c r="C770" s="20" t="s">
        <v>71</v>
      </c>
      <c r="D770" s="20" t="s">
        <v>66</v>
      </c>
      <c r="E770" s="174" t="s">
        <v>458</v>
      </c>
      <c r="F770" s="174" t="s">
        <v>94</v>
      </c>
      <c r="G770" s="413">
        <f t="shared" si="57"/>
        <v>6</v>
      </c>
      <c r="H770" s="413">
        <f t="shared" si="57"/>
        <v>0</v>
      </c>
      <c r="I770" s="345">
        <f t="shared" si="54"/>
        <v>6</v>
      </c>
      <c r="J770" s="345">
        <f t="shared" si="55"/>
        <v>0</v>
      </c>
    </row>
    <row r="771" spans="1:10" ht="26.25">
      <c r="A771" s="16" t="s">
        <v>632</v>
      </c>
      <c r="B771" s="20" t="s">
        <v>285</v>
      </c>
      <c r="C771" s="20" t="s">
        <v>71</v>
      </c>
      <c r="D771" s="20" t="s">
        <v>66</v>
      </c>
      <c r="E771" s="174" t="s">
        <v>458</v>
      </c>
      <c r="F771" s="174" t="s">
        <v>91</v>
      </c>
      <c r="G771" s="413">
        <f>'МП пр.5'!G697</f>
        <v>6</v>
      </c>
      <c r="H771" s="413">
        <f>'МП пр.5'!H697</f>
        <v>0</v>
      </c>
      <c r="I771" s="345">
        <f t="shared" si="54"/>
        <v>6</v>
      </c>
      <c r="J771" s="345">
        <f t="shared" si="55"/>
        <v>0</v>
      </c>
    </row>
    <row r="772" spans="1:10" ht="26.25">
      <c r="A772" s="16" t="s">
        <v>287</v>
      </c>
      <c r="B772" s="19" t="s">
        <v>285</v>
      </c>
      <c r="C772" s="20" t="s">
        <v>71</v>
      </c>
      <c r="D772" s="20" t="s">
        <v>66</v>
      </c>
      <c r="E772" s="174" t="s">
        <v>178</v>
      </c>
      <c r="F772" s="174"/>
      <c r="G772" s="413">
        <f>G773</f>
        <v>6759.900000000001</v>
      </c>
      <c r="H772" s="413">
        <f>H773</f>
        <v>1069.5</v>
      </c>
      <c r="I772" s="345">
        <f t="shared" si="54"/>
        <v>5690.400000000001</v>
      </c>
      <c r="J772" s="345">
        <f t="shared" si="55"/>
        <v>15.821239959170994</v>
      </c>
    </row>
    <row r="773" spans="1:10" ht="12.75">
      <c r="A773" s="16" t="s">
        <v>48</v>
      </c>
      <c r="B773" s="19" t="s">
        <v>285</v>
      </c>
      <c r="C773" s="20" t="s">
        <v>71</v>
      </c>
      <c r="D773" s="20" t="s">
        <v>66</v>
      </c>
      <c r="E773" s="174" t="s">
        <v>184</v>
      </c>
      <c r="F773" s="174"/>
      <c r="G773" s="413">
        <f>G774+G777+G782+G785</f>
        <v>6759.900000000001</v>
      </c>
      <c r="H773" s="413">
        <f>H774+H777+H782+H785</f>
        <v>1069.5</v>
      </c>
      <c r="I773" s="345">
        <f t="shared" si="54"/>
        <v>5690.400000000001</v>
      </c>
      <c r="J773" s="345">
        <f t="shared" si="55"/>
        <v>15.821239959170994</v>
      </c>
    </row>
    <row r="774" spans="1:10" ht="12.75">
      <c r="A774" s="16" t="s">
        <v>180</v>
      </c>
      <c r="B774" s="19" t="s">
        <v>285</v>
      </c>
      <c r="C774" s="20" t="s">
        <v>71</v>
      </c>
      <c r="D774" s="20" t="s">
        <v>66</v>
      </c>
      <c r="E774" s="174" t="s">
        <v>185</v>
      </c>
      <c r="F774" s="174"/>
      <c r="G774" s="413">
        <f>G775</f>
        <v>5775.1</v>
      </c>
      <c r="H774" s="413">
        <f>H775</f>
        <v>967.4</v>
      </c>
      <c r="I774" s="345">
        <f t="shared" si="54"/>
        <v>4807.700000000001</v>
      </c>
      <c r="J774" s="345">
        <f t="shared" si="55"/>
        <v>16.751225087011477</v>
      </c>
    </row>
    <row r="775" spans="1:10" ht="39">
      <c r="A775" s="16" t="s">
        <v>92</v>
      </c>
      <c r="B775" s="19" t="s">
        <v>285</v>
      </c>
      <c r="C775" s="20" t="s">
        <v>71</v>
      </c>
      <c r="D775" s="20" t="s">
        <v>66</v>
      </c>
      <c r="E775" s="174" t="s">
        <v>185</v>
      </c>
      <c r="F775" s="174" t="s">
        <v>93</v>
      </c>
      <c r="G775" s="413">
        <f>G776</f>
        <v>5775.1</v>
      </c>
      <c r="H775" s="413">
        <f>H776</f>
        <v>967.4</v>
      </c>
      <c r="I775" s="345">
        <f aca="true" t="shared" si="58" ref="I775:I837">G775-H775</f>
        <v>4807.700000000001</v>
      </c>
      <c r="J775" s="345">
        <f aca="true" t="shared" si="59" ref="J775:J837">H775/G775*100</f>
        <v>16.751225087011477</v>
      </c>
    </row>
    <row r="776" spans="1:10" ht="12.75">
      <c r="A776" s="16" t="s">
        <v>89</v>
      </c>
      <c r="B776" s="19" t="s">
        <v>285</v>
      </c>
      <c r="C776" s="20" t="s">
        <v>71</v>
      </c>
      <c r="D776" s="20" t="s">
        <v>66</v>
      </c>
      <c r="E776" s="174" t="s">
        <v>185</v>
      </c>
      <c r="F776" s="174" t="s">
        <v>90</v>
      </c>
      <c r="G776" s="413">
        <v>5775.1</v>
      </c>
      <c r="H776" s="413">
        <v>967.4</v>
      </c>
      <c r="I776" s="345">
        <f t="shared" si="58"/>
        <v>4807.700000000001</v>
      </c>
      <c r="J776" s="345">
        <f t="shared" si="59"/>
        <v>16.751225087011477</v>
      </c>
    </row>
    <row r="777" spans="1:10" ht="12.75">
      <c r="A777" s="16" t="s">
        <v>181</v>
      </c>
      <c r="B777" s="19" t="s">
        <v>285</v>
      </c>
      <c r="C777" s="20" t="s">
        <v>71</v>
      </c>
      <c r="D777" s="20" t="s">
        <v>66</v>
      </c>
      <c r="E777" s="174" t="s">
        <v>186</v>
      </c>
      <c r="F777" s="174"/>
      <c r="G777" s="413">
        <f>G778+G780</f>
        <v>408.70000000000005</v>
      </c>
      <c r="H777" s="413">
        <f>H778+H780</f>
        <v>21.9</v>
      </c>
      <c r="I777" s="345">
        <f t="shared" si="58"/>
        <v>386.80000000000007</v>
      </c>
      <c r="J777" s="345">
        <f t="shared" si="59"/>
        <v>5.358453633471984</v>
      </c>
    </row>
    <row r="778" spans="1:10" ht="26.25">
      <c r="A778" s="16" t="s">
        <v>353</v>
      </c>
      <c r="B778" s="19" t="s">
        <v>285</v>
      </c>
      <c r="C778" s="20" t="s">
        <v>71</v>
      </c>
      <c r="D778" s="20" t="s">
        <v>66</v>
      </c>
      <c r="E778" s="174" t="s">
        <v>186</v>
      </c>
      <c r="F778" s="174" t="s">
        <v>94</v>
      </c>
      <c r="G778" s="413">
        <f>G779</f>
        <v>329.6</v>
      </c>
      <c r="H778" s="413">
        <f>H779</f>
        <v>21.4</v>
      </c>
      <c r="I778" s="345">
        <f t="shared" si="58"/>
        <v>308.20000000000005</v>
      </c>
      <c r="J778" s="345">
        <f t="shared" si="59"/>
        <v>6.49271844660194</v>
      </c>
    </row>
    <row r="779" spans="1:10" ht="26.25">
      <c r="A779" s="16" t="s">
        <v>632</v>
      </c>
      <c r="B779" s="19" t="s">
        <v>285</v>
      </c>
      <c r="C779" s="20" t="s">
        <v>71</v>
      </c>
      <c r="D779" s="20" t="s">
        <v>66</v>
      </c>
      <c r="E779" s="174" t="s">
        <v>186</v>
      </c>
      <c r="F779" s="174" t="s">
        <v>91</v>
      </c>
      <c r="G779" s="413">
        <v>329.6</v>
      </c>
      <c r="H779" s="413">
        <v>21.4</v>
      </c>
      <c r="I779" s="345">
        <f t="shared" si="58"/>
        <v>308.20000000000005</v>
      </c>
      <c r="J779" s="345">
        <f t="shared" si="59"/>
        <v>6.49271844660194</v>
      </c>
    </row>
    <row r="780" spans="1:10" ht="12.75">
      <c r="A780" s="16" t="s">
        <v>110</v>
      </c>
      <c r="B780" s="19" t="s">
        <v>285</v>
      </c>
      <c r="C780" s="20" t="s">
        <v>71</v>
      </c>
      <c r="D780" s="20" t="s">
        <v>66</v>
      </c>
      <c r="E780" s="174" t="s">
        <v>186</v>
      </c>
      <c r="F780" s="174" t="s">
        <v>111</v>
      </c>
      <c r="G780" s="413">
        <f>G781</f>
        <v>79.1</v>
      </c>
      <c r="H780" s="413">
        <f>H781</f>
        <v>0.5</v>
      </c>
      <c r="I780" s="345">
        <f t="shared" si="58"/>
        <v>78.6</v>
      </c>
      <c r="J780" s="345">
        <f t="shared" si="59"/>
        <v>0.6321112515802781</v>
      </c>
    </row>
    <row r="781" spans="1:10" ht="12.75">
      <c r="A781" s="16" t="s">
        <v>113</v>
      </c>
      <c r="B781" s="19" t="s">
        <v>285</v>
      </c>
      <c r="C781" s="20" t="s">
        <v>71</v>
      </c>
      <c r="D781" s="20" t="s">
        <v>66</v>
      </c>
      <c r="E781" s="174" t="s">
        <v>186</v>
      </c>
      <c r="F781" s="174" t="s">
        <v>114</v>
      </c>
      <c r="G781" s="413">
        <v>79.1</v>
      </c>
      <c r="H781" s="413">
        <v>0.5</v>
      </c>
      <c r="I781" s="345">
        <f t="shared" si="58"/>
        <v>78.6</v>
      </c>
      <c r="J781" s="345">
        <f t="shared" si="59"/>
        <v>0.6321112515802781</v>
      </c>
    </row>
    <row r="782" spans="1:10" ht="52.5">
      <c r="A782" s="16" t="s">
        <v>210</v>
      </c>
      <c r="B782" s="19" t="s">
        <v>285</v>
      </c>
      <c r="C782" s="20" t="s">
        <v>71</v>
      </c>
      <c r="D782" s="20" t="s">
        <v>66</v>
      </c>
      <c r="E782" s="174" t="s">
        <v>470</v>
      </c>
      <c r="F782" s="174"/>
      <c r="G782" s="413">
        <f>G783</f>
        <v>325</v>
      </c>
      <c r="H782" s="413">
        <f>H783</f>
        <v>80</v>
      </c>
      <c r="I782" s="345">
        <f t="shared" si="58"/>
        <v>245</v>
      </c>
      <c r="J782" s="345">
        <f t="shared" si="59"/>
        <v>24.615384615384617</v>
      </c>
    </row>
    <row r="783" spans="1:10" ht="39">
      <c r="A783" s="16" t="s">
        <v>92</v>
      </c>
      <c r="B783" s="19" t="s">
        <v>285</v>
      </c>
      <c r="C783" s="20" t="s">
        <v>71</v>
      </c>
      <c r="D783" s="20" t="s">
        <v>66</v>
      </c>
      <c r="E783" s="174" t="s">
        <v>470</v>
      </c>
      <c r="F783" s="174" t="s">
        <v>93</v>
      </c>
      <c r="G783" s="413">
        <f>G784</f>
        <v>325</v>
      </c>
      <c r="H783" s="413">
        <f>H784</f>
        <v>80</v>
      </c>
      <c r="I783" s="345">
        <f t="shared" si="58"/>
        <v>245</v>
      </c>
      <c r="J783" s="345">
        <f t="shared" si="59"/>
        <v>24.615384615384617</v>
      </c>
    </row>
    <row r="784" spans="1:10" ht="12.75">
      <c r="A784" s="16" t="s">
        <v>89</v>
      </c>
      <c r="B784" s="19" t="s">
        <v>285</v>
      </c>
      <c r="C784" s="20" t="s">
        <v>71</v>
      </c>
      <c r="D784" s="20" t="s">
        <v>66</v>
      </c>
      <c r="E784" s="174" t="s">
        <v>470</v>
      </c>
      <c r="F784" s="174" t="s">
        <v>90</v>
      </c>
      <c r="G784" s="413">
        <v>325</v>
      </c>
      <c r="H784" s="413">
        <v>80</v>
      </c>
      <c r="I784" s="345">
        <f t="shared" si="58"/>
        <v>245</v>
      </c>
      <c r="J784" s="345">
        <f t="shared" si="59"/>
        <v>24.615384615384617</v>
      </c>
    </row>
    <row r="785" spans="1:10" ht="12.75">
      <c r="A785" s="16" t="s">
        <v>179</v>
      </c>
      <c r="B785" s="19" t="s">
        <v>285</v>
      </c>
      <c r="C785" s="20" t="s">
        <v>71</v>
      </c>
      <c r="D785" s="20" t="s">
        <v>66</v>
      </c>
      <c r="E785" s="174" t="s">
        <v>471</v>
      </c>
      <c r="F785" s="174"/>
      <c r="G785" s="413">
        <f>G786</f>
        <v>251.1</v>
      </c>
      <c r="H785" s="413">
        <f>H786</f>
        <v>0.2</v>
      </c>
      <c r="I785" s="345">
        <f t="shared" si="58"/>
        <v>250.9</v>
      </c>
      <c r="J785" s="345">
        <f t="shared" si="59"/>
        <v>0.07964954201513343</v>
      </c>
    </row>
    <row r="786" spans="1:10" ht="39">
      <c r="A786" s="16" t="s">
        <v>92</v>
      </c>
      <c r="B786" s="19" t="s">
        <v>285</v>
      </c>
      <c r="C786" s="20" t="s">
        <v>71</v>
      </c>
      <c r="D786" s="20" t="s">
        <v>66</v>
      </c>
      <c r="E786" s="174" t="s">
        <v>471</v>
      </c>
      <c r="F786" s="174" t="s">
        <v>93</v>
      </c>
      <c r="G786" s="413">
        <f>G787</f>
        <v>251.1</v>
      </c>
      <c r="H786" s="413">
        <f>H787</f>
        <v>0.2</v>
      </c>
      <c r="I786" s="345">
        <f t="shared" si="58"/>
        <v>250.9</v>
      </c>
      <c r="J786" s="345">
        <f t="shared" si="59"/>
        <v>0.07964954201513343</v>
      </c>
    </row>
    <row r="787" spans="1:10" ht="12.75">
      <c r="A787" s="16" t="s">
        <v>89</v>
      </c>
      <c r="B787" s="19" t="s">
        <v>285</v>
      </c>
      <c r="C787" s="20" t="s">
        <v>71</v>
      </c>
      <c r="D787" s="20" t="s">
        <v>66</v>
      </c>
      <c r="E787" s="174" t="s">
        <v>471</v>
      </c>
      <c r="F787" s="174" t="s">
        <v>90</v>
      </c>
      <c r="G787" s="413">
        <v>251.1</v>
      </c>
      <c r="H787" s="413">
        <v>0.2</v>
      </c>
      <c r="I787" s="345">
        <f t="shared" si="58"/>
        <v>250.9</v>
      </c>
      <c r="J787" s="345">
        <f t="shared" si="59"/>
        <v>0.07964954201513343</v>
      </c>
    </row>
    <row r="788" spans="1:10" ht="12.75">
      <c r="A788" s="16" t="s">
        <v>527</v>
      </c>
      <c r="B788" s="19" t="s">
        <v>285</v>
      </c>
      <c r="C788" s="20" t="s">
        <v>71</v>
      </c>
      <c r="D788" s="20" t="s">
        <v>66</v>
      </c>
      <c r="E788" s="174" t="s">
        <v>528</v>
      </c>
      <c r="F788" s="174"/>
      <c r="G788" s="413">
        <f>G789+G796+G799</f>
        <v>6397.9</v>
      </c>
      <c r="H788" s="413">
        <f>H789+H796+H799</f>
        <v>1413.5000000000002</v>
      </c>
      <c r="I788" s="345">
        <f t="shared" si="58"/>
        <v>4984.4</v>
      </c>
      <c r="J788" s="345">
        <f t="shared" si="59"/>
        <v>22.093186826927592</v>
      </c>
    </row>
    <row r="789" spans="1:10" ht="12.75">
      <c r="A789" s="16" t="s">
        <v>273</v>
      </c>
      <c r="B789" s="19" t="s">
        <v>285</v>
      </c>
      <c r="C789" s="20" t="s">
        <v>71</v>
      </c>
      <c r="D789" s="20" t="s">
        <v>66</v>
      </c>
      <c r="E789" s="174" t="s">
        <v>529</v>
      </c>
      <c r="F789" s="174"/>
      <c r="G789" s="413">
        <f>G790+G792+G794</f>
        <v>5782.9</v>
      </c>
      <c r="H789" s="413">
        <f>H790+H792+H794</f>
        <v>1083.3000000000002</v>
      </c>
      <c r="I789" s="345">
        <f t="shared" si="58"/>
        <v>4699.599999999999</v>
      </c>
      <c r="J789" s="345">
        <f t="shared" si="59"/>
        <v>18.732815715298557</v>
      </c>
    </row>
    <row r="790" spans="1:10" ht="39">
      <c r="A790" s="16" t="s">
        <v>92</v>
      </c>
      <c r="B790" s="19" t="s">
        <v>285</v>
      </c>
      <c r="C790" s="20" t="s">
        <v>71</v>
      </c>
      <c r="D790" s="20" t="s">
        <v>66</v>
      </c>
      <c r="E790" s="174" t="s">
        <v>529</v>
      </c>
      <c r="F790" s="174" t="s">
        <v>93</v>
      </c>
      <c r="G790" s="413">
        <f>G791</f>
        <v>5430.9</v>
      </c>
      <c r="H790" s="413">
        <f>H791</f>
        <v>1032.9</v>
      </c>
      <c r="I790" s="345">
        <f t="shared" si="58"/>
        <v>4398</v>
      </c>
      <c r="J790" s="345">
        <f t="shared" si="59"/>
        <v>19.01894713583384</v>
      </c>
    </row>
    <row r="791" spans="1:10" ht="12.75">
      <c r="A791" s="16" t="s">
        <v>214</v>
      </c>
      <c r="B791" s="19" t="s">
        <v>285</v>
      </c>
      <c r="C791" s="20" t="s">
        <v>71</v>
      </c>
      <c r="D791" s="20" t="s">
        <v>66</v>
      </c>
      <c r="E791" s="174" t="s">
        <v>529</v>
      </c>
      <c r="F791" s="174" t="s">
        <v>215</v>
      </c>
      <c r="G791" s="413">
        <v>5430.9</v>
      </c>
      <c r="H791" s="413">
        <v>1032.9</v>
      </c>
      <c r="I791" s="345">
        <f t="shared" si="58"/>
        <v>4398</v>
      </c>
      <c r="J791" s="345">
        <f t="shared" si="59"/>
        <v>19.01894713583384</v>
      </c>
    </row>
    <row r="792" spans="1:10" ht="26.25">
      <c r="A792" s="16" t="s">
        <v>353</v>
      </c>
      <c r="B792" s="66" t="s">
        <v>285</v>
      </c>
      <c r="C792" s="65" t="s">
        <v>71</v>
      </c>
      <c r="D792" s="65" t="s">
        <v>66</v>
      </c>
      <c r="E792" s="174" t="s">
        <v>529</v>
      </c>
      <c r="F792" s="185" t="s">
        <v>94</v>
      </c>
      <c r="G792" s="413">
        <f>G793</f>
        <v>342</v>
      </c>
      <c r="H792" s="413">
        <f>H793</f>
        <v>49.9</v>
      </c>
      <c r="I792" s="345">
        <f t="shared" si="58"/>
        <v>292.1</v>
      </c>
      <c r="J792" s="345">
        <f t="shared" si="59"/>
        <v>14.590643274853802</v>
      </c>
    </row>
    <row r="793" spans="1:10" ht="26.25">
      <c r="A793" s="16" t="s">
        <v>632</v>
      </c>
      <c r="B793" s="19" t="s">
        <v>285</v>
      </c>
      <c r="C793" s="20" t="s">
        <v>71</v>
      </c>
      <c r="D793" s="20" t="s">
        <v>66</v>
      </c>
      <c r="E793" s="174" t="s">
        <v>529</v>
      </c>
      <c r="F793" s="174" t="s">
        <v>91</v>
      </c>
      <c r="G793" s="413">
        <v>342</v>
      </c>
      <c r="H793" s="413">
        <v>49.9</v>
      </c>
      <c r="I793" s="345">
        <f t="shared" si="58"/>
        <v>292.1</v>
      </c>
      <c r="J793" s="345">
        <f t="shared" si="59"/>
        <v>14.590643274853802</v>
      </c>
    </row>
    <row r="794" spans="1:10" ht="12.75">
      <c r="A794" s="16" t="s">
        <v>110</v>
      </c>
      <c r="B794" s="19" t="s">
        <v>285</v>
      </c>
      <c r="C794" s="20" t="s">
        <v>71</v>
      </c>
      <c r="D794" s="20" t="s">
        <v>66</v>
      </c>
      <c r="E794" s="174" t="s">
        <v>529</v>
      </c>
      <c r="F794" s="174" t="s">
        <v>111</v>
      </c>
      <c r="G794" s="413">
        <f>G795</f>
        <v>10</v>
      </c>
      <c r="H794" s="413">
        <f>H795</f>
        <v>0.5</v>
      </c>
      <c r="I794" s="345">
        <f t="shared" si="58"/>
        <v>9.5</v>
      </c>
      <c r="J794" s="345">
        <f t="shared" si="59"/>
        <v>5</v>
      </c>
    </row>
    <row r="795" spans="1:10" ht="12.75">
      <c r="A795" s="16" t="s">
        <v>113</v>
      </c>
      <c r="B795" s="19" t="s">
        <v>285</v>
      </c>
      <c r="C795" s="20" t="s">
        <v>71</v>
      </c>
      <c r="D795" s="20" t="s">
        <v>66</v>
      </c>
      <c r="E795" s="174" t="s">
        <v>529</v>
      </c>
      <c r="F795" s="174" t="s">
        <v>114</v>
      </c>
      <c r="G795" s="413">
        <v>10</v>
      </c>
      <c r="H795" s="413">
        <v>0.5</v>
      </c>
      <c r="I795" s="345">
        <f t="shared" si="58"/>
        <v>9.5</v>
      </c>
      <c r="J795" s="345">
        <f t="shared" si="59"/>
        <v>5</v>
      </c>
    </row>
    <row r="796" spans="1:10" ht="52.5">
      <c r="A796" s="16" t="s">
        <v>210</v>
      </c>
      <c r="B796" s="19" t="s">
        <v>285</v>
      </c>
      <c r="C796" s="20" t="s">
        <v>71</v>
      </c>
      <c r="D796" s="20" t="s">
        <v>66</v>
      </c>
      <c r="E796" s="174" t="s">
        <v>530</v>
      </c>
      <c r="F796" s="174"/>
      <c r="G796" s="413">
        <f>G797</f>
        <v>600</v>
      </c>
      <c r="H796" s="413">
        <f>H797</f>
        <v>330</v>
      </c>
      <c r="I796" s="345">
        <f t="shared" si="58"/>
        <v>270</v>
      </c>
      <c r="J796" s="345">
        <f t="shared" si="59"/>
        <v>55.00000000000001</v>
      </c>
    </row>
    <row r="797" spans="1:10" ht="39">
      <c r="A797" s="16" t="s">
        <v>92</v>
      </c>
      <c r="B797" s="19" t="s">
        <v>285</v>
      </c>
      <c r="C797" s="20" t="s">
        <v>71</v>
      </c>
      <c r="D797" s="20" t="s">
        <v>66</v>
      </c>
      <c r="E797" s="174" t="s">
        <v>530</v>
      </c>
      <c r="F797" s="174" t="s">
        <v>93</v>
      </c>
      <c r="G797" s="413">
        <f>G798</f>
        <v>600</v>
      </c>
      <c r="H797" s="413">
        <f>H798</f>
        <v>330</v>
      </c>
      <c r="I797" s="345">
        <f t="shared" si="58"/>
        <v>270</v>
      </c>
      <c r="J797" s="345">
        <f t="shared" si="59"/>
        <v>55.00000000000001</v>
      </c>
    </row>
    <row r="798" spans="1:10" ht="12.75">
      <c r="A798" s="16" t="s">
        <v>214</v>
      </c>
      <c r="B798" s="19" t="s">
        <v>285</v>
      </c>
      <c r="C798" s="20" t="s">
        <v>71</v>
      </c>
      <c r="D798" s="20" t="s">
        <v>66</v>
      </c>
      <c r="E798" s="174" t="s">
        <v>530</v>
      </c>
      <c r="F798" s="174" t="s">
        <v>215</v>
      </c>
      <c r="G798" s="413">
        <v>600</v>
      </c>
      <c r="H798" s="413">
        <v>330</v>
      </c>
      <c r="I798" s="345">
        <f t="shared" si="58"/>
        <v>270</v>
      </c>
      <c r="J798" s="345">
        <f t="shared" si="59"/>
        <v>55.00000000000001</v>
      </c>
    </row>
    <row r="799" spans="1:10" ht="12.75">
      <c r="A799" s="16" t="s">
        <v>179</v>
      </c>
      <c r="B799" s="19" t="s">
        <v>285</v>
      </c>
      <c r="C799" s="20" t="s">
        <v>71</v>
      </c>
      <c r="D799" s="20" t="s">
        <v>66</v>
      </c>
      <c r="E799" s="174" t="s">
        <v>531</v>
      </c>
      <c r="F799" s="174"/>
      <c r="G799" s="413">
        <f>G800</f>
        <v>15</v>
      </c>
      <c r="H799" s="413">
        <f>H800</f>
        <v>0.2</v>
      </c>
      <c r="I799" s="345">
        <f t="shared" si="58"/>
        <v>14.8</v>
      </c>
      <c r="J799" s="345">
        <f t="shared" si="59"/>
        <v>1.3333333333333335</v>
      </c>
    </row>
    <row r="800" spans="1:10" ht="39">
      <c r="A800" s="16" t="s">
        <v>92</v>
      </c>
      <c r="B800" s="19" t="s">
        <v>285</v>
      </c>
      <c r="C800" s="20" t="s">
        <v>71</v>
      </c>
      <c r="D800" s="20" t="s">
        <v>66</v>
      </c>
      <c r="E800" s="174" t="s">
        <v>531</v>
      </c>
      <c r="F800" s="174" t="s">
        <v>93</v>
      </c>
      <c r="G800" s="413">
        <f>G801</f>
        <v>15</v>
      </c>
      <c r="H800" s="413">
        <f>H801</f>
        <v>0.2</v>
      </c>
      <c r="I800" s="345">
        <f t="shared" si="58"/>
        <v>14.8</v>
      </c>
      <c r="J800" s="345">
        <f t="shared" si="59"/>
        <v>1.3333333333333335</v>
      </c>
    </row>
    <row r="801" spans="1:10" ht="12.75">
      <c r="A801" s="16" t="s">
        <v>214</v>
      </c>
      <c r="B801" s="19" t="s">
        <v>285</v>
      </c>
      <c r="C801" s="20" t="s">
        <v>71</v>
      </c>
      <c r="D801" s="20" t="s">
        <v>66</v>
      </c>
      <c r="E801" s="174" t="s">
        <v>531</v>
      </c>
      <c r="F801" s="174" t="s">
        <v>215</v>
      </c>
      <c r="G801" s="413">
        <v>15</v>
      </c>
      <c r="H801" s="413">
        <v>0.2</v>
      </c>
      <c r="I801" s="345">
        <f t="shared" si="58"/>
        <v>14.8</v>
      </c>
      <c r="J801" s="345">
        <f t="shared" si="59"/>
        <v>1.3333333333333335</v>
      </c>
    </row>
    <row r="802" spans="1:10" ht="12.75">
      <c r="A802" s="15" t="s">
        <v>60</v>
      </c>
      <c r="B802" s="39" t="s">
        <v>285</v>
      </c>
      <c r="C802" s="33" t="s">
        <v>69</v>
      </c>
      <c r="D802" s="33" t="s">
        <v>34</v>
      </c>
      <c r="E802" s="178"/>
      <c r="F802" s="178"/>
      <c r="G802" s="413">
        <f aca="true" t="shared" si="60" ref="G802:H808">G803</f>
        <v>202</v>
      </c>
      <c r="H802" s="413">
        <f t="shared" si="60"/>
        <v>0</v>
      </c>
      <c r="I802" s="345">
        <f t="shared" si="58"/>
        <v>202</v>
      </c>
      <c r="J802" s="345">
        <f t="shared" si="59"/>
        <v>0</v>
      </c>
    </row>
    <row r="803" spans="1:10" ht="12.75">
      <c r="A803" s="24" t="s">
        <v>59</v>
      </c>
      <c r="B803" s="39" t="s">
        <v>285</v>
      </c>
      <c r="C803" s="33" t="s">
        <v>69</v>
      </c>
      <c r="D803" s="33" t="s">
        <v>68</v>
      </c>
      <c r="E803" s="178"/>
      <c r="F803" s="178"/>
      <c r="G803" s="412">
        <f>G805</f>
        <v>202</v>
      </c>
      <c r="H803" s="412">
        <f>H805</f>
        <v>0</v>
      </c>
      <c r="I803" s="345">
        <f t="shared" si="58"/>
        <v>202</v>
      </c>
      <c r="J803" s="345">
        <f t="shared" si="59"/>
        <v>0</v>
      </c>
    </row>
    <row r="804" spans="1:10" ht="12.75">
      <c r="A804" s="48" t="s">
        <v>487</v>
      </c>
      <c r="B804" s="19" t="s">
        <v>285</v>
      </c>
      <c r="C804" s="20" t="s">
        <v>69</v>
      </c>
      <c r="D804" s="20" t="s">
        <v>68</v>
      </c>
      <c r="E804" s="192" t="s">
        <v>488</v>
      </c>
      <c r="F804" s="174"/>
      <c r="G804" s="413">
        <f>G805</f>
        <v>202</v>
      </c>
      <c r="H804" s="413">
        <f>H805</f>
        <v>0</v>
      </c>
      <c r="I804" s="345">
        <f t="shared" si="58"/>
        <v>202</v>
      </c>
      <c r="J804" s="345">
        <f t="shared" si="59"/>
        <v>0</v>
      </c>
    </row>
    <row r="805" spans="1:10" s="347" customFormat="1" ht="26.25">
      <c r="A805" s="154" t="str">
        <f>'МП пр.5'!A130</f>
        <v>Муниципальная программа "Обеспечение жильем молодых семей  в Сусуманском городском округе  на 2018- 2020 годы"</v>
      </c>
      <c r="B805" s="159" t="s">
        <v>285</v>
      </c>
      <c r="C805" s="155" t="s">
        <v>69</v>
      </c>
      <c r="D805" s="155" t="s">
        <v>68</v>
      </c>
      <c r="E805" s="190" t="str">
        <f>'МП пр.5'!B130</f>
        <v>7Ж 0 00 00000 </v>
      </c>
      <c r="F805" s="173"/>
      <c r="G805" s="414">
        <f t="shared" si="60"/>
        <v>202</v>
      </c>
      <c r="H805" s="414">
        <f t="shared" si="60"/>
        <v>0</v>
      </c>
      <c r="I805" s="346">
        <f t="shared" si="58"/>
        <v>202</v>
      </c>
      <c r="J805" s="346">
        <f t="shared" si="59"/>
        <v>0</v>
      </c>
    </row>
    <row r="806" spans="1:10" ht="39">
      <c r="A806" s="28" t="str">
        <f>'МП пр.5'!A131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806" s="19" t="s">
        <v>285</v>
      </c>
      <c r="C806" s="20" t="s">
        <v>69</v>
      </c>
      <c r="D806" s="20" t="s">
        <v>68</v>
      </c>
      <c r="E806" s="192" t="str">
        <f>'МП пр.5'!B131</f>
        <v>7Ж 0 01 00000 </v>
      </c>
      <c r="F806" s="174"/>
      <c r="G806" s="413">
        <f t="shared" si="60"/>
        <v>202</v>
      </c>
      <c r="H806" s="413">
        <f t="shared" si="60"/>
        <v>0</v>
      </c>
      <c r="I806" s="345">
        <f t="shared" si="58"/>
        <v>202</v>
      </c>
      <c r="J806" s="345">
        <f t="shared" si="59"/>
        <v>0</v>
      </c>
    </row>
    <row r="807" spans="1:10" ht="12.75">
      <c r="A807" s="28" t="str">
        <f>'МП пр.5'!A132</f>
        <v>Социальная выплата на приобретение (строительство) жилья молодым семьям </v>
      </c>
      <c r="B807" s="19" t="s">
        <v>285</v>
      </c>
      <c r="C807" s="20" t="s">
        <v>69</v>
      </c>
      <c r="D807" s="20" t="s">
        <v>68</v>
      </c>
      <c r="E807" s="192" t="str">
        <f>'МП пр.5'!B132</f>
        <v>7Ж 0 01 94970 </v>
      </c>
      <c r="F807" s="174"/>
      <c r="G807" s="413">
        <f t="shared" si="60"/>
        <v>202</v>
      </c>
      <c r="H807" s="413">
        <f t="shared" si="60"/>
        <v>0</v>
      </c>
      <c r="I807" s="345">
        <f t="shared" si="58"/>
        <v>202</v>
      </c>
      <c r="J807" s="345">
        <f t="shared" si="59"/>
        <v>0</v>
      </c>
    </row>
    <row r="808" spans="1:10" ht="12.75">
      <c r="A808" s="16" t="s">
        <v>101</v>
      </c>
      <c r="B808" s="19" t="s">
        <v>285</v>
      </c>
      <c r="C808" s="20" t="s">
        <v>69</v>
      </c>
      <c r="D808" s="20" t="s">
        <v>68</v>
      </c>
      <c r="E808" s="192" t="str">
        <f>'МП пр.5'!B133</f>
        <v>7Ж 0 01 94970 </v>
      </c>
      <c r="F808" s="174" t="s">
        <v>102</v>
      </c>
      <c r="G808" s="413">
        <f t="shared" si="60"/>
        <v>202</v>
      </c>
      <c r="H808" s="413">
        <f t="shared" si="60"/>
        <v>0</v>
      </c>
      <c r="I808" s="345">
        <f t="shared" si="58"/>
        <v>202</v>
      </c>
      <c r="J808" s="345">
        <f t="shared" si="59"/>
        <v>0</v>
      </c>
    </row>
    <row r="809" spans="1:10" ht="12.75">
      <c r="A809" s="16" t="s">
        <v>116</v>
      </c>
      <c r="B809" s="19" t="s">
        <v>285</v>
      </c>
      <c r="C809" s="20" t="s">
        <v>69</v>
      </c>
      <c r="D809" s="20" t="s">
        <v>68</v>
      </c>
      <c r="E809" s="192" t="str">
        <f>'МП пр.5'!B134</f>
        <v>7Ж 0 01 94970 </v>
      </c>
      <c r="F809" s="174" t="s">
        <v>115</v>
      </c>
      <c r="G809" s="413">
        <f>'МП пр.5'!G137</f>
        <v>202</v>
      </c>
      <c r="H809" s="413">
        <f>'МП пр.5'!H137</f>
        <v>0</v>
      </c>
      <c r="I809" s="345">
        <f t="shared" si="58"/>
        <v>202</v>
      </c>
      <c r="J809" s="345">
        <f t="shared" si="59"/>
        <v>0</v>
      </c>
    </row>
    <row r="810" spans="1:10" ht="12.75">
      <c r="A810" s="15" t="s">
        <v>81</v>
      </c>
      <c r="B810" s="39" t="s">
        <v>285</v>
      </c>
      <c r="C810" s="33" t="s">
        <v>72</v>
      </c>
      <c r="D810" s="33" t="s">
        <v>34</v>
      </c>
      <c r="E810" s="174"/>
      <c r="F810" s="174"/>
      <c r="G810" s="412">
        <f>G811</f>
        <v>28733.600000000002</v>
      </c>
      <c r="H810" s="412">
        <f>H811</f>
        <v>6839.8</v>
      </c>
      <c r="I810" s="345">
        <f t="shared" si="58"/>
        <v>21893.800000000003</v>
      </c>
      <c r="J810" s="345">
        <f t="shared" si="59"/>
        <v>23.804187432135198</v>
      </c>
    </row>
    <row r="811" spans="1:10" ht="12.75">
      <c r="A811" s="15" t="s">
        <v>82</v>
      </c>
      <c r="B811" s="39" t="s">
        <v>285</v>
      </c>
      <c r="C811" s="33" t="s">
        <v>72</v>
      </c>
      <c r="D811" s="33" t="s">
        <v>64</v>
      </c>
      <c r="E811" s="178"/>
      <c r="F811" s="178"/>
      <c r="G811" s="413">
        <f>G812+G843+G853</f>
        <v>28733.600000000002</v>
      </c>
      <c r="H811" s="413">
        <f>H812+H843+H853</f>
        <v>6839.8</v>
      </c>
      <c r="I811" s="345">
        <f t="shared" si="58"/>
        <v>21893.800000000003</v>
      </c>
      <c r="J811" s="345">
        <f t="shared" si="59"/>
        <v>23.804187432135198</v>
      </c>
    </row>
    <row r="812" spans="1:10" ht="12.75">
      <c r="A812" s="48" t="s">
        <v>487</v>
      </c>
      <c r="B812" s="19" t="s">
        <v>285</v>
      </c>
      <c r="C812" s="20" t="s">
        <v>72</v>
      </c>
      <c r="D812" s="20" t="s">
        <v>64</v>
      </c>
      <c r="E812" s="192" t="s">
        <v>488</v>
      </c>
      <c r="F812" s="174"/>
      <c r="G812" s="413">
        <f>G813+G832+G827</f>
        <v>1779.1</v>
      </c>
      <c r="H812" s="413">
        <f>H813+H832+H827</f>
        <v>507.5</v>
      </c>
      <c r="I812" s="345">
        <f t="shared" si="58"/>
        <v>1271.6</v>
      </c>
      <c r="J812" s="345">
        <f t="shared" si="59"/>
        <v>28.52565904108819</v>
      </c>
    </row>
    <row r="813" spans="1:10" s="347" customFormat="1" ht="26.25">
      <c r="A813" s="154" t="str">
        <f>'МП пр.5'!A224</f>
        <v>Муниципальная программа  "Пожарная безопасность в Сусуманском городском округе на 2018- 2020 годы"</v>
      </c>
      <c r="B813" s="159" t="s">
        <v>285</v>
      </c>
      <c r="C813" s="155" t="s">
        <v>72</v>
      </c>
      <c r="D813" s="155" t="s">
        <v>64</v>
      </c>
      <c r="E813" s="190" t="str">
        <f>'МП пр.5'!B224</f>
        <v>7П 0 00 00000 </v>
      </c>
      <c r="F813" s="173"/>
      <c r="G813" s="414">
        <f>G814</f>
        <v>329.1</v>
      </c>
      <c r="H813" s="414">
        <f>H814</f>
        <v>15</v>
      </c>
      <c r="I813" s="346">
        <f t="shared" si="58"/>
        <v>314.1</v>
      </c>
      <c r="J813" s="346">
        <f t="shared" si="59"/>
        <v>4.557885141294439</v>
      </c>
    </row>
    <row r="814" spans="1:10" ht="26.25">
      <c r="A814" s="28" t="str">
        <f>'МП пр.5'!A225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14" s="19" t="s">
        <v>285</v>
      </c>
      <c r="C814" s="20" t="s">
        <v>72</v>
      </c>
      <c r="D814" s="20" t="s">
        <v>64</v>
      </c>
      <c r="E814" s="192" t="str">
        <f>'МП пр.5'!B225</f>
        <v>7П 0 01 00000 </v>
      </c>
      <c r="F814" s="174"/>
      <c r="G814" s="413">
        <f>G815+G818+G821+G824</f>
        <v>329.1</v>
      </c>
      <c r="H814" s="413">
        <f>H815+H818+H821+H824</f>
        <v>15</v>
      </c>
      <c r="I814" s="345">
        <f t="shared" si="58"/>
        <v>314.1</v>
      </c>
      <c r="J814" s="345">
        <f t="shared" si="59"/>
        <v>4.557885141294439</v>
      </c>
    </row>
    <row r="815" spans="1:10" ht="39">
      <c r="A815" s="28" t="str">
        <f>'МП пр.5'!A226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15" s="19" t="s">
        <v>285</v>
      </c>
      <c r="C815" s="20" t="s">
        <v>72</v>
      </c>
      <c r="D815" s="20" t="s">
        <v>64</v>
      </c>
      <c r="E815" s="192" t="str">
        <f>'МП пр.5'!B226</f>
        <v>7П 0 01 94100 </v>
      </c>
      <c r="F815" s="174"/>
      <c r="G815" s="413">
        <f>G816</f>
        <v>180</v>
      </c>
      <c r="H815" s="413">
        <f>H816</f>
        <v>15</v>
      </c>
      <c r="I815" s="345">
        <f t="shared" si="58"/>
        <v>165</v>
      </c>
      <c r="J815" s="345">
        <f t="shared" si="59"/>
        <v>8.333333333333332</v>
      </c>
    </row>
    <row r="816" spans="1:10" ht="26.25">
      <c r="A816" s="16" t="s">
        <v>95</v>
      </c>
      <c r="B816" s="19" t="s">
        <v>285</v>
      </c>
      <c r="C816" s="20" t="s">
        <v>72</v>
      </c>
      <c r="D816" s="20" t="s">
        <v>64</v>
      </c>
      <c r="E816" s="192" t="s">
        <v>242</v>
      </c>
      <c r="F816" s="174" t="s">
        <v>96</v>
      </c>
      <c r="G816" s="413">
        <f>G817</f>
        <v>180</v>
      </c>
      <c r="H816" s="413">
        <f>H817</f>
        <v>15</v>
      </c>
      <c r="I816" s="345">
        <f t="shared" si="58"/>
        <v>165</v>
      </c>
      <c r="J816" s="345">
        <f t="shared" si="59"/>
        <v>8.333333333333332</v>
      </c>
    </row>
    <row r="817" spans="1:10" ht="12.75">
      <c r="A817" s="16" t="s">
        <v>99</v>
      </c>
      <c r="B817" s="19" t="s">
        <v>285</v>
      </c>
      <c r="C817" s="20" t="s">
        <v>72</v>
      </c>
      <c r="D817" s="20" t="s">
        <v>64</v>
      </c>
      <c r="E817" s="192" t="s">
        <v>242</v>
      </c>
      <c r="F817" s="174" t="s">
        <v>100</v>
      </c>
      <c r="G817" s="413">
        <f>'МП пр.5'!G250</f>
        <v>180</v>
      </c>
      <c r="H817" s="413">
        <f>'МП пр.5'!H250</f>
        <v>15</v>
      </c>
      <c r="I817" s="345">
        <f t="shared" si="58"/>
        <v>165</v>
      </c>
      <c r="J817" s="345">
        <f t="shared" si="59"/>
        <v>8.333333333333332</v>
      </c>
    </row>
    <row r="818" spans="1:10" ht="12.75">
      <c r="A818" s="28" t="str">
        <f>'МП пр.5'!A266</f>
        <v>Приобретение и заправка огнетушителей, средств индивидуальной защиты</v>
      </c>
      <c r="B818" s="19" t="s">
        <v>285</v>
      </c>
      <c r="C818" s="20" t="s">
        <v>72</v>
      </c>
      <c r="D818" s="20" t="s">
        <v>64</v>
      </c>
      <c r="E818" s="192" t="str">
        <f>'МП пр.5'!B266</f>
        <v>7П 0 01 94300 </v>
      </c>
      <c r="F818" s="174"/>
      <c r="G818" s="413">
        <f>G819</f>
        <v>33.6</v>
      </c>
      <c r="H818" s="413">
        <f>H819</f>
        <v>0</v>
      </c>
      <c r="I818" s="345">
        <f t="shared" si="58"/>
        <v>33.6</v>
      </c>
      <c r="J818" s="345">
        <f t="shared" si="59"/>
        <v>0</v>
      </c>
    </row>
    <row r="819" spans="1:10" ht="26.25">
      <c r="A819" s="16" t="s">
        <v>95</v>
      </c>
      <c r="B819" s="19" t="s">
        <v>285</v>
      </c>
      <c r="C819" s="20" t="s">
        <v>72</v>
      </c>
      <c r="D819" s="20" t="s">
        <v>64</v>
      </c>
      <c r="E819" s="192" t="s">
        <v>258</v>
      </c>
      <c r="F819" s="174" t="s">
        <v>96</v>
      </c>
      <c r="G819" s="413">
        <f>G820</f>
        <v>33.6</v>
      </c>
      <c r="H819" s="413">
        <f>H820</f>
        <v>0</v>
      </c>
      <c r="I819" s="345">
        <f t="shared" si="58"/>
        <v>33.6</v>
      </c>
      <c r="J819" s="345">
        <f t="shared" si="59"/>
        <v>0</v>
      </c>
    </row>
    <row r="820" spans="1:10" ht="12.75">
      <c r="A820" s="16" t="s">
        <v>99</v>
      </c>
      <c r="B820" s="19" t="s">
        <v>285</v>
      </c>
      <c r="C820" s="20" t="s">
        <v>72</v>
      </c>
      <c r="D820" s="20" t="s">
        <v>64</v>
      </c>
      <c r="E820" s="192" t="s">
        <v>258</v>
      </c>
      <c r="F820" s="174" t="s">
        <v>100</v>
      </c>
      <c r="G820" s="413">
        <f>'МП пр.5'!G285</f>
        <v>33.6</v>
      </c>
      <c r="H820" s="413">
        <f>'МП пр.5'!H285</f>
        <v>0</v>
      </c>
      <c r="I820" s="345">
        <f t="shared" si="58"/>
        <v>33.6</v>
      </c>
      <c r="J820" s="345">
        <f t="shared" si="59"/>
        <v>0</v>
      </c>
    </row>
    <row r="821" spans="1:10" ht="26.25">
      <c r="A821" s="28" t="str">
        <f>'МП пр.5'!A305</f>
        <v>Проведение проверок исправности и ремонт систем противопожарного водоснабжения, приобретение и обслуживание гидрантов</v>
      </c>
      <c r="B821" s="19" t="s">
        <v>285</v>
      </c>
      <c r="C821" s="20" t="s">
        <v>72</v>
      </c>
      <c r="D821" s="20" t="s">
        <v>64</v>
      </c>
      <c r="E821" s="192" t="str">
        <f>'МП пр.5'!B305</f>
        <v>7П 0 01 94500 </v>
      </c>
      <c r="F821" s="174"/>
      <c r="G821" s="413">
        <f>G822</f>
        <v>94.5</v>
      </c>
      <c r="H821" s="413">
        <f>H822</f>
        <v>0</v>
      </c>
      <c r="I821" s="345">
        <f t="shared" si="58"/>
        <v>94.5</v>
      </c>
      <c r="J821" s="345">
        <f t="shared" si="59"/>
        <v>0</v>
      </c>
    </row>
    <row r="822" spans="1:10" ht="26.25">
      <c r="A822" s="16" t="s">
        <v>95</v>
      </c>
      <c r="B822" s="19" t="s">
        <v>285</v>
      </c>
      <c r="C822" s="20" t="s">
        <v>72</v>
      </c>
      <c r="D822" s="20" t="s">
        <v>64</v>
      </c>
      <c r="E822" s="192" t="s">
        <v>244</v>
      </c>
      <c r="F822" s="174" t="s">
        <v>96</v>
      </c>
      <c r="G822" s="413">
        <f>G823</f>
        <v>94.5</v>
      </c>
      <c r="H822" s="413">
        <f>H823</f>
        <v>0</v>
      </c>
      <c r="I822" s="345">
        <f t="shared" si="58"/>
        <v>94.5</v>
      </c>
      <c r="J822" s="345">
        <f t="shared" si="59"/>
        <v>0</v>
      </c>
    </row>
    <row r="823" spans="1:10" ht="12.75">
      <c r="A823" s="16" t="s">
        <v>99</v>
      </c>
      <c r="B823" s="19" t="s">
        <v>285</v>
      </c>
      <c r="C823" s="20" t="s">
        <v>72</v>
      </c>
      <c r="D823" s="20" t="s">
        <v>64</v>
      </c>
      <c r="E823" s="192" t="s">
        <v>244</v>
      </c>
      <c r="F823" s="174" t="s">
        <v>100</v>
      </c>
      <c r="G823" s="413">
        <f>'МП пр.5'!G328</f>
        <v>94.5</v>
      </c>
      <c r="H823" s="413">
        <f>'МП пр.5'!H328</f>
        <v>0</v>
      </c>
      <c r="I823" s="345">
        <f t="shared" si="58"/>
        <v>94.5</v>
      </c>
      <c r="J823" s="345">
        <f t="shared" si="59"/>
        <v>0</v>
      </c>
    </row>
    <row r="824" spans="1:10" ht="12.75">
      <c r="A824" s="28" t="str">
        <f>'МП пр.5'!A349</f>
        <v>Изготовление планов эвакуации</v>
      </c>
      <c r="B824" s="19" t="s">
        <v>285</v>
      </c>
      <c r="C824" s="20" t="s">
        <v>72</v>
      </c>
      <c r="D824" s="20" t="s">
        <v>64</v>
      </c>
      <c r="E824" s="192" t="str">
        <f>'МП пр.5'!B349</f>
        <v>7П 0 01 94700 </v>
      </c>
      <c r="F824" s="174"/>
      <c r="G824" s="413">
        <f>G825</f>
        <v>21</v>
      </c>
      <c r="H824" s="413">
        <f>H825</f>
        <v>0</v>
      </c>
      <c r="I824" s="345">
        <f t="shared" si="58"/>
        <v>21</v>
      </c>
      <c r="J824" s="345">
        <f t="shared" si="59"/>
        <v>0</v>
      </c>
    </row>
    <row r="825" spans="1:10" ht="26.25">
      <c r="A825" s="16" t="s">
        <v>95</v>
      </c>
      <c r="B825" s="19" t="s">
        <v>285</v>
      </c>
      <c r="C825" s="20" t="s">
        <v>72</v>
      </c>
      <c r="D825" s="20" t="s">
        <v>64</v>
      </c>
      <c r="E825" s="192" t="s">
        <v>412</v>
      </c>
      <c r="F825" s="174" t="s">
        <v>96</v>
      </c>
      <c r="G825" s="413">
        <f>G826</f>
        <v>21</v>
      </c>
      <c r="H825" s="413">
        <f>H826</f>
        <v>0</v>
      </c>
      <c r="I825" s="345">
        <f t="shared" si="58"/>
        <v>21</v>
      </c>
      <c r="J825" s="345">
        <f t="shared" si="59"/>
        <v>0</v>
      </c>
    </row>
    <row r="826" spans="1:10" ht="12.75">
      <c r="A826" s="16" t="s">
        <v>99</v>
      </c>
      <c r="B826" s="19" t="s">
        <v>285</v>
      </c>
      <c r="C826" s="20" t="s">
        <v>72</v>
      </c>
      <c r="D826" s="20" t="s">
        <v>64</v>
      </c>
      <c r="E826" s="192" t="s">
        <v>412</v>
      </c>
      <c r="F826" s="174" t="s">
        <v>100</v>
      </c>
      <c r="G826" s="413">
        <f>'МП пр.5'!G354</f>
        <v>21</v>
      </c>
      <c r="H826" s="413">
        <f>'МП пр.5'!H354</f>
        <v>0</v>
      </c>
      <c r="I826" s="345">
        <f t="shared" si="58"/>
        <v>21</v>
      </c>
      <c r="J826" s="345">
        <f t="shared" si="59"/>
        <v>0</v>
      </c>
    </row>
    <row r="827" spans="1:10" s="347" customFormat="1" ht="26.25">
      <c r="A827" s="235" t="s">
        <v>424</v>
      </c>
      <c r="B827" s="236" t="s">
        <v>285</v>
      </c>
      <c r="C827" s="237" t="s">
        <v>72</v>
      </c>
      <c r="D827" s="237" t="s">
        <v>64</v>
      </c>
      <c r="E827" s="236" t="s">
        <v>158</v>
      </c>
      <c r="F827" s="237"/>
      <c r="G827" s="414">
        <f aca="true" t="shared" si="61" ref="G827:H830">G828</f>
        <v>300</v>
      </c>
      <c r="H827" s="414">
        <f t="shared" si="61"/>
        <v>0</v>
      </c>
      <c r="I827" s="346">
        <f t="shared" si="58"/>
        <v>300</v>
      </c>
      <c r="J827" s="346">
        <f t="shared" si="59"/>
        <v>0</v>
      </c>
    </row>
    <row r="828" spans="1:10" ht="26.25">
      <c r="A828" s="238" t="s">
        <v>197</v>
      </c>
      <c r="B828" s="220" t="s">
        <v>285</v>
      </c>
      <c r="C828" s="217" t="s">
        <v>72</v>
      </c>
      <c r="D828" s="217" t="s">
        <v>64</v>
      </c>
      <c r="E828" s="220" t="s">
        <v>327</v>
      </c>
      <c r="F828" s="217"/>
      <c r="G828" s="413">
        <f t="shared" si="61"/>
        <v>300</v>
      </c>
      <c r="H828" s="413">
        <f t="shared" si="61"/>
        <v>0</v>
      </c>
      <c r="I828" s="345">
        <f t="shared" si="58"/>
        <v>300</v>
      </c>
      <c r="J828" s="345">
        <f t="shared" si="59"/>
        <v>0</v>
      </c>
    </row>
    <row r="829" spans="1:10" ht="12.75">
      <c r="A829" s="238" t="s">
        <v>167</v>
      </c>
      <c r="B829" s="220" t="s">
        <v>285</v>
      </c>
      <c r="C829" s="217" t="s">
        <v>72</v>
      </c>
      <c r="D829" s="217" t="s">
        <v>64</v>
      </c>
      <c r="E829" s="220" t="s">
        <v>328</v>
      </c>
      <c r="F829" s="217"/>
      <c r="G829" s="413">
        <f t="shared" si="61"/>
        <v>300</v>
      </c>
      <c r="H829" s="413">
        <f t="shared" si="61"/>
        <v>0</v>
      </c>
      <c r="I829" s="345">
        <f t="shared" si="58"/>
        <v>300</v>
      </c>
      <c r="J829" s="345">
        <f t="shared" si="59"/>
        <v>0</v>
      </c>
    </row>
    <row r="830" spans="1:10" ht="26.25">
      <c r="A830" s="216" t="s">
        <v>95</v>
      </c>
      <c r="B830" s="220" t="s">
        <v>285</v>
      </c>
      <c r="C830" s="217" t="s">
        <v>72</v>
      </c>
      <c r="D830" s="217" t="s">
        <v>64</v>
      </c>
      <c r="E830" s="220" t="s">
        <v>328</v>
      </c>
      <c r="F830" s="217" t="s">
        <v>96</v>
      </c>
      <c r="G830" s="413">
        <f t="shared" si="61"/>
        <v>300</v>
      </c>
      <c r="H830" s="413">
        <f t="shared" si="61"/>
        <v>0</v>
      </c>
      <c r="I830" s="345">
        <f t="shared" si="58"/>
        <v>300</v>
      </c>
      <c r="J830" s="345">
        <f t="shared" si="59"/>
        <v>0</v>
      </c>
    </row>
    <row r="831" spans="1:10" ht="12.75">
      <c r="A831" s="216" t="s">
        <v>99</v>
      </c>
      <c r="B831" s="220" t="s">
        <v>285</v>
      </c>
      <c r="C831" s="217" t="s">
        <v>72</v>
      </c>
      <c r="D831" s="217" t="s">
        <v>64</v>
      </c>
      <c r="E831" s="220" t="s">
        <v>328</v>
      </c>
      <c r="F831" s="217" t="s">
        <v>100</v>
      </c>
      <c r="G831" s="413">
        <f>'МП пр.5'!G526</f>
        <v>300</v>
      </c>
      <c r="H831" s="413">
        <f>'МП пр.5'!H526</f>
        <v>0</v>
      </c>
      <c r="I831" s="345">
        <f t="shared" si="58"/>
        <v>300</v>
      </c>
      <c r="J831" s="345">
        <f t="shared" si="59"/>
        <v>0</v>
      </c>
    </row>
    <row r="832" spans="1:10" s="347" customFormat="1" ht="26.25">
      <c r="A832" s="154" t="str">
        <f>'МП пр.5'!A559</f>
        <v>Муниципальная программа "Развитие физической культуры и спорта в Сусуманском городском округе на 2018- 2020 годы"</v>
      </c>
      <c r="B832" s="159" t="s">
        <v>285</v>
      </c>
      <c r="C832" s="155" t="s">
        <v>72</v>
      </c>
      <c r="D832" s="155" t="s">
        <v>64</v>
      </c>
      <c r="E832" s="190" t="str">
        <f>'МП пр.5'!B559</f>
        <v>7Ф 0 00 00000 </v>
      </c>
      <c r="F832" s="173"/>
      <c r="G832" s="414">
        <f>G833</f>
        <v>1150</v>
      </c>
      <c r="H832" s="414">
        <f>H833</f>
        <v>492.5</v>
      </c>
      <c r="I832" s="346">
        <f t="shared" si="58"/>
        <v>657.5</v>
      </c>
      <c r="J832" s="346">
        <f t="shared" si="59"/>
        <v>42.82608695652174</v>
      </c>
    </row>
    <row r="833" spans="1:10" ht="26.25">
      <c r="A833" s="28" t="str">
        <f>'МП пр.5'!A560</f>
        <v>Основное мероприятие "Приобщение различных слоев населения к регулярным занятиям физической культурой и спортом"</v>
      </c>
      <c r="B833" s="19" t="s">
        <v>285</v>
      </c>
      <c r="C833" s="20" t="s">
        <v>72</v>
      </c>
      <c r="D833" s="20" t="s">
        <v>64</v>
      </c>
      <c r="E833" s="192" t="str">
        <f>'МП пр.5'!B560</f>
        <v>7Ф 0 01 00000 </v>
      </c>
      <c r="F833" s="174"/>
      <c r="G833" s="413">
        <f>G834+G837+G840</f>
        <v>1150</v>
      </c>
      <c r="H833" s="413">
        <f>H834+H837+H840</f>
        <v>492.5</v>
      </c>
      <c r="I833" s="345">
        <f t="shared" si="58"/>
        <v>657.5</v>
      </c>
      <c r="J833" s="345">
        <f t="shared" si="59"/>
        <v>42.82608695652174</v>
      </c>
    </row>
    <row r="834" spans="1:10" ht="12.75">
      <c r="A834" s="28" t="str">
        <f>'МП пр.5'!A561</f>
        <v>Укрепление материально- технической базы</v>
      </c>
      <c r="B834" s="19" t="s">
        <v>285</v>
      </c>
      <c r="C834" s="20" t="s">
        <v>72</v>
      </c>
      <c r="D834" s="20" t="s">
        <v>64</v>
      </c>
      <c r="E834" s="192" t="str">
        <f>'МП пр.5'!B561</f>
        <v>7Ф 0 01 92500 </v>
      </c>
      <c r="F834" s="174"/>
      <c r="G834" s="413">
        <f>G835</f>
        <v>300</v>
      </c>
      <c r="H834" s="413">
        <f>H835</f>
        <v>60.1</v>
      </c>
      <c r="I834" s="345">
        <f t="shared" si="58"/>
        <v>239.9</v>
      </c>
      <c r="J834" s="345">
        <f t="shared" si="59"/>
        <v>20.033333333333335</v>
      </c>
    </row>
    <row r="835" spans="1:10" ht="26.25">
      <c r="A835" s="16" t="s">
        <v>95</v>
      </c>
      <c r="B835" s="19" t="s">
        <v>285</v>
      </c>
      <c r="C835" s="20" t="s">
        <v>72</v>
      </c>
      <c r="D835" s="20" t="s">
        <v>64</v>
      </c>
      <c r="E835" s="192" t="s">
        <v>269</v>
      </c>
      <c r="F835" s="174" t="s">
        <v>96</v>
      </c>
      <c r="G835" s="413">
        <f>G836</f>
        <v>300</v>
      </c>
      <c r="H835" s="413">
        <f>H836</f>
        <v>60.1</v>
      </c>
      <c r="I835" s="345">
        <f t="shared" si="58"/>
        <v>239.9</v>
      </c>
      <c r="J835" s="345">
        <f t="shared" si="59"/>
        <v>20.033333333333335</v>
      </c>
    </row>
    <row r="836" spans="1:10" ht="12.75">
      <c r="A836" s="16" t="s">
        <v>99</v>
      </c>
      <c r="B836" s="19" t="s">
        <v>285</v>
      </c>
      <c r="C836" s="20" t="s">
        <v>72</v>
      </c>
      <c r="D836" s="20" t="s">
        <v>64</v>
      </c>
      <c r="E836" s="192" t="s">
        <v>269</v>
      </c>
      <c r="F836" s="174" t="s">
        <v>100</v>
      </c>
      <c r="G836" s="413">
        <f>'МП пр.5'!G566</f>
        <v>300</v>
      </c>
      <c r="H836" s="413">
        <f>'МП пр.5'!H566</f>
        <v>60.1</v>
      </c>
      <c r="I836" s="345">
        <f t="shared" si="58"/>
        <v>239.9</v>
      </c>
      <c r="J836" s="345">
        <f t="shared" si="59"/>
        <v>20.033333333333335</v>
      </c>
    </row>
    <row r="837" spans="1:10" ht="12.75">
      <c r="A837" s="28" t="str">
        <f>'МП пр.5'!A567</f>
        <v>Оздоровительная, спортивно- массовая работа с населением, проведение мероприятий</v>
      </c>
      <c r="B837" s="19" t="s">
        <v>285</v>
      </c>
      <c r="C837" s="20" t="s">
        <v>72</v>
      </c>
      <c r="D837" s="20" t="s">
        <v>64</v>
      </c>
      <c r="E837" s="192" t="str">
        <f>'МП пр.5'!B567</f>
        <v>7Ф 0 01 93100 </v>
      </c>
      <c r="F837" s="174"/>
      <c r="G837" s="413">
        <f>G838</f>
        <v>580</v>
      </c>
      <c r="H837" s="413">
        <f>H838</f>
        <v>432.4</v>
      </c>
      <c r="I837" s="345">
        <f t="shared" si="58"/>
        <v>147.60000000000002</v>
      </c>
      <c r="J837" s="345">
        <f t="shared" si="59"/>
        <v>74.55172413793103</v>
      </c>
    </row>
    <row r="838" spans="1:10" ht="26.25">
      <c r="A838" s="16" t="s">
        <v>95</v>
      </c>
      <c r="B838" s="19" t="s">
        <v>285</v>
      </c>
      <c r="C838" s="20" t="s">
        <v>72</v>
      </c>
      <c r="D838" s="20" t="s">
        <v>64</v>
      </c>
      <c r="E838" s="192" t="s">
        <v>268</v>
      </c>
      <c r="F838" s="174" t="s">
        <v>96</v>
      </c>
      <c r="G838" s="413">
        <f>G839</f>
        <v>580</v>
      </c>
      <c r="H838" s="413">
        <f>H839</f>
        <v>432.4</v>
      </c>
      <c r="I838" s="345">
        <f aca="true" t="shared" si="62" ref="I838:I904">G838-H838</f>
        <v>147.60000000000002</v>
      </c>
      <c r="J838" s="345">
        <f aca="true" t="shared" si="63" ref="J838:J904">H838/G838*100</f>
        <v>74.55172413793103</v>
      </c>
    </row>
    <row r="839" spans="1:10" ht="12.75">
      <c r="A839" s="16" t="s">
        <v>99</v>
      </c>
      <c r="B839" s="19" t="s">
        <v>285</v>
      </c>
      <c r="C839" s="20" t="s">
        <v>72</v>
      </c>
      <c r="D839" s="20" t="s">
        <v>64</v>
      </c>
      <c r="E839" s="192" t="s">
        <v>268</v>
      </c>
      <c r="F839" s="174" t="s">
        <v>100</v>
      </c>
      <c r="G839" s="413">
        <f>'МП пр.5'!G572</f>
        <v>580</v>
      </c>
      <c r="H839" s="413">
        <f>'МП пр.5'!H572</f>
        <v>432.4</v>
      </c>
      <c r="I839" s="345">
        <f t="shared" si="62"/>
        <v>147.60000000000002</v>
      </c>
      <c r="J839" s="345">
        <f t="shared" si="63"/>
        <v>74.55172413793103</v>
      </c>
    </row>
    <row r="840" spans="1:10" ht="12.75">
      <c r="A840" s="28" t="str">
        <f>'МП пр.5'!A573</f>
        <v>Устройство спортивных сооружений</v>
      </c>
      <c r="B840" s="19" t="s">
        <v>285</v>
      </c>
      <c r="C840" s="20" t="s">
        <v>72</v>
      </c>
      <c r="D840" s="20" t="s">
        <v>64</v>
      </c>
      <c r="E840" s="192" t="str">
        <f>'МП пр.5'!B573</f>
        <v>7Ф 0 01 93200 </v>
      </c>
      <c r="F840" s="174"/>
      <c r="G840" s="413">
        <f>G841</f>
        <v>270</v>
      </c>
      <c r="H840" s="413">
        <f>H841</f>
        <v>0</v>
      </c>
      <c r="I840" s="345">
        <f t="shared" si="62"/>
        <v>270</v>
      </c>
      <c r="J840" s="345">
        <f t="shared" si="63"/>
        <v>0</v>
      </c>
    </row>
    <row r="841" spans="1:10" ht="26.25">
      <c r="A841" s="16" t="s">
        <v>95</v>
      </c>
      <c r="B841" s="19" t="s">
        <v>285</v>
      </c>
      <c r="C841" s="20" t="s">
        <v>72</v>
      </c>
      <c r="D841" s="20" t="s">
        <v>64</v>
      </c>
      <c r="E841" s="192" t="s">
        <v>270</v>
      </c>
      <c r="F841" s="174" t="s">
        <v>96</v>
      </c>
      <c r="G841" s="413">
        <f>G842</f>
        <v>270</v>
      </c>
      <c r="H841" s="413">
        <f>H842</f>
        <v>0</v>
      </c>
      <c r="I841" s="345">
        <f t="shared" si="62"/>
        <v>270</v>
      </c>
      <c r="J841" s="345">
        <f t="shared" si="63"/>
        <v>0</v>
      </c>
    </row>
    <row r="842" spans="1:10" ht="12.75">
      <c r="A842" s="16" t="s">
        <v>99</v>
      </c>
      <c r="B842" s="19" t="s">
        <v>285</v>
      </c>
      <c r="C842" s="20" t="s">
        <v>72</v>
      </c>
      <c r="D842" s="20" t="s">
        <v>64</v>
      </c>
      <c r="E842" s="192" t="s">
        <v>270</v>
      </c>
      <c r="F842" s="174" t="s">
        <v>100</v>
      </c>
      <c r="G842" s="413">
        <f>'МП пр.5'!G578</f>
        <v>270</v>
      </c>
      <c r="H842" s="413">
        <f>'МП пр.5'!H578</f>
        <v>0</v>
      </c>
      <c r="I842" s="345">
        <f t="shared" si="62"/>
        <v>270</v>
      </c>
      <c r="J842" s="345">
        <f t="shared" si="63"/>
        <v>0</v>
      </c>
    </row>
    <row r="843" spans="1:10" ht="26.25">
      <c r="A843" s="16" t="s">
        <v>553</v>
      </c>
      <c r="B843" s="19" t="s">
        <v>285</v>
      </c>
      <c r="C843" s="20" t="s">
        <v>72</v>
      </c>
      <c r="D843" s="20" t="s">
        <v>64</v>
      </c>
      <c r="E843" s="174" t="s">
        <v>554</v>
      </c>
      <c r="F843" s="174"/>
      <c r="G843" s="413">
        <f>G844+G847+G850</f>
        <v>26754.500000000004</v>
      </c>
      <c r="H843" s="413">
        <f>H844+H847+H850</f>
        <v>5991.6</v>
      </c>
      <c r="I843" s="345">
        <f t="shared" si="62"/>
        <v>20762.9</v>
      </c>
      <c r="J843" s="345">
        <f t="shared" si="63"/>
        <v>22.394737333906445</v>
      </c>
    </row>
    <row r="844" spans="1:10" ht="12.75">
      <c r="A844" s="29" t="s">
        <v>189</v>
      </c>
      <c r="B844" s="19" t="s">
        <v>285</v>
      </c>
      <c r="C844" s="35" t="s">
        <v>72</v>
      </c>
      <c r="D844" s="35" t="s">
        <v>64</v>
      </c>
      <c r="E844" s="174" t="s">
        <v>555</v>
      </c>
      <c r="F844" s="174"/>
      <c r="G844" s="413">
        <f>G845</f>
        <v>26442.500000000004</v>
      </c>
      <c r="H844" s="413">
        <f>H845</f>
        <v>5914.4</v>
      </c>
      <c r="I844" s="345">
        <f t="shared" si="62"/>
        <v>20528.100000000006</v>
      </c>
      <c r="J844" s="345">
        <f t="shared" si="63"/>
        <v>22.367022785288828</v>
      </c>
    </row>
    <row r="845" spans="1:10" ht="26.25">
      <c r="A845" s="29" t="s">
        <v>95</v>
      </c>
      <c r="B845" s="19" t="s">
        <v>285</v>
      </c>
      <c r="C845" s="20" t="s">
        <v>72</v>
      </c>
      <c r="D845" s="20" t="s">
        <v>64</v>
      </c>
      <c r="E845" s="174" t="s">
        <v>555</v>
      </c>
      <c r="F845" s="174" t="s">
        <v>96</v>
      </c>
      <c r="G845" s="413">
        <f>G846</f>
        <v>26442.500000000004</v>
      </c>
      <c r="H845" s="413">
        <f>H846</f>
        <v>5914.4</v>
      </c>
      <c r="I845" s="345">
        <f t="shared" si="62"/>
        <v>20528.100000000006</v>
      </c>
      <c r="J845" s="345">
        <f t="shared" si="63"/>
        <v>22.367022785288828</v>
      </c>
    </row>
    <row r="846" spans="1:10" ht="12.75">
      <c r="A846" s="29" t="s">
        <v>99</v>
      </c>
      <c r="B846" s="19" t="s">
        <v>285</v>
      </c>
      <c r="C846" s="20" t="s">
        <v>72</v>
      </c>
      <c r="D846" s="20" t="s">
        <v>64</v>
      </c>
      <c r="E846" s="174" t="s">
        <v>555</v>
      </c>
      <c r="F846" s="174" t="s">
        <v>100</v>
      </c>
      <c r="G846" s="413">
        <f>27794.2-830.8-563.6+42.7</f>
        <v>26442.500000000004</v>
      </c>
      <c r="H846" s="413">
        <v>5914.4</v>
      </c>
      <c r="I846" s="345">
        <f t="shared" si="62"/>
        <v>20528.100000000006</v>
      </c>
      <c r="J846" s="345">
        <f t="shared" si="63"/>
        <v>22.367022785288828</v>
      </c>
    </row>
    <row r="847" spans="1:10" ht="52.5">
      <c r="A847" s="16" t="s">
        <v>210</v>
      </c>
      <c r="B847" s="19" t="s">
        <v>285</v>
      </c>
      <c r="C847" s="20" t="s">
        <v>72</v>
      </c>
      <c r="D847" s="20" t="s">
        <v>64</v>
      </c>
      <c r="E847" s="174" t="s">
        <v>556</v>
      </c>
      <c r="F847" s="174"/>
      <c r="G847" s="413">
        <f>G848</f>
        <v>275</v>
      </c>
      <c r="H847" s="413">
        <f>H848</f>
        <v>77.1</v>
      </c>
      <c r="I847" s="345">
        <f t="shared" si="62"/>
        <v>197.9</v>
      </c>
      <c r="J847" s="345">
        <f t="shared" si="63"/>
        <v>28.03636363636364</v>
      </c>
    </row>
    <row r="848" spans="1:10" ht="26.25">
      <c r="A848" s="29" t="s">
        <v>95</v>
      </c>
      <c r="B848" s="19" t="s">
        <v>285</v>
      </c>
      <c r="C848" s="20" t="s">
        <v>72</v>
      </c>
      <c r="D848" s="20" t="s">
        <v>64</v>
      </c>
      <c r="E848" s="174" t="s">
        <v>556</v>
      </c>
      <c r="F848" s="174" t="s">
        <v>96</v>
      </c>
      <c r="G848" s="413">
        <f>G849</f>
        <v>275</v>
      </c>
      <c r="H848" s="413">
        <f>H849</f>
        <v>77.1</v>
      </c>
      <c r="I848" s="345">
        <f t="shared" si="62"/>
        <v>197.9</v>
      </c>
      <c r="J848" s="345">
        <f t="shared" si="63"/>
        <v>28.03636363636364</v>
      </c>
    </row>
    <row r="849" spans="1:10" ht="12.75">
      <c r="A849" s="29" t="s">
        <v>99</v>
      </c>
      <c r="B849" s="19" t="s">
        <v>285</v>
      </c>
      <c r="C849" s="20" t="s">
        <v>72</v>
      </c>
      <c r="D849" s="20" t="s">
        <v>64</v>
      </c>
      <c r="E849" s="174" t="s">
        <v>556</v>
      </c>
      <c r="F849" s="174" t="s">
        <v>100</v>
      </c>
      <c r="G849" s="413">
        <v>275</v>
      </c>
      <c r="H849" s="413">
        <v>77.1</v>
      </c>
      <c r="I849" s="345">
        <f t="shared" si="62"/>
        <v>197.9</v>
      </c>
      <c r="J849" s="345">
        <f t="shared" si="63"/>
        <v>28.03636363636364</v>
      </c>
    </row>
    <row r="850" spans="1:10" ht="12.75">
      <c r="A850" s="16" t="s">
        <v>179</v>
      </c>
      <c r="B850" s="19" t="s">
        <v>285</v>
      </c>
      <c r="C850" s="20" t="s">
        <v>72</v>
      </c>
      <c r="D850" s="20" t="s">
        <v>64</v>
      </c>
      <c r="E850" s="174" t="s">
        <v>557</v>
      </c>
      <c r="F850" s="174"/>
      <c r="G850" s="413">
        <f>G851</f>
        <v>37</v>
      </c>
      <c r="H850" s="413">
        <f>H851</f>
        <v>0.1</v>
      </c>
      <c r="I850" s="345">
        <f t="shared" si="62"/>
        <v>36.9</v>
      </c>
      <c r="J850" s="345">
        <f t="shared" si="63"/>
        <v>0.2702702702702703</v>
      </c>
    </row>
    <row r="851" spans="1:10" ht="26.25">
      <c r="A851" s="29" t="s">
        <v>95</v>
      </c>
      <c r="B851" s="19" t="s">
        <v>285</v>
      </c>
      <c r="C851" s="20" t="s">
        <v>72</v>
      </c>
      <c r="D851" s="20" t="s">
        <v>64</v>
      </c>
      <c r="E851" s="174" t="s">
        <v>557</v>
      </c>
      <c r="F851" s="174" t="s">
        <v>96</v>
      </c>
      <c r="G851" s="413">
        <f>G852</f>
        <v>37</v>
      </c>
      <c r="H851" s="413">
        <f>H852</f>
        <v>0.1</v>
      </c>
      <c r="I851" s="345">
        <f t="shared" si="62"/>
        <v>36.9</v>
      </c>
      <c r="J851" s="345">
        <f t="shared" si="63"/>
        <v>0.2702702702702703</v>
      </c>
    </row>
    <row r="852" spans="1:10" ht="12.75">
      <c r="A852" s="29" t="s">
        <v>99</v>
      </c>
      <c r="B852" s="19" t="s">
        <v>285</v>
      </c>
      <c r="C852" s="20" t="s">
        <v>72</v>
      </c>
      <c r="D852" s="20" t="s">
        <v>64</v>
      </c>
      <c r="E852" s="174" t="s">
        <v>557</v>
      </c>
      <c r="F852" s="174" t="s">
        <v>100</v>
      </c>
      <c r="G852" s="413">
        <v>37</v>
      </c>
      <c r="H852" s="413">
        <v>0.1</v>
      </c>
      <c r="I852" s="345">
        <f t="shared" si="62"/>
        <v>36.9</v>
      </c>
      <c r="J852" s="345">
        <f t="shared" si="63"/>
        <v>0.2702702702702703</v>
      </c>
    </row>
    <row r="853" spans="1:10" ht="12.75">
      <c r="A853" s="16" t="s">
        <v>28</v>
      </c>
      <c r="B853" s="19" t="s">
        <v>285</v>
      </c>
      <c r="C853" s="20" t="s">
        <v>72</v>
      </c>
      <c r="D853" s="20" t="s">
        <v>64</v>
      </c>
      <c r="E853" s="174" t="s">
        <v>558</v>
      </c>
      <c r="F853" s="174"/>
      <c r="G853" s="413">
        <f aca="true" t="shared" si="64" ref="G853:H855">G854</f>
        <v>200</v>
      </c>
      <c r="H853" s="413">
        <f t="shared" si="64"/>
        <v>340.7</v>
      </c>
      <c r="I853" s="345">
        <f t="shared" si="62"/>
        <v>-140.7</v>
      </c>
      <c r="J853" s="345">
        <f t="shared" si="63"/>
        <v>170.35</v>
      </c>
    </row>
    <row r="854" spans="1:10" ht="12.75">
      <c r="A854" s="5" t="s">
        <v>559</v>
      </c>
      <c r="B854" s="19" t="s">
        <v>285</v>
      </c>
      <c r="C854" s="35" t="s">
        <v>72</v>
      </c>
      <c r="D854" s="20" t="s">
        <v>64</v>
      </c>
      <c r="E854" s="185" t="s">
        <v>560</v>
      </c>
      <c r="F854" s="174"/>
      <c r="G854" s="413">
        <f t="shared" si="64"/>
        <v>200</v>
      </c>
      <c r="H854" s="413">
        <f t="shared" si="64"/>
        <v>340.7</v>
      </c>
      <c r="I854" s="345">
        <f t="shared" si="62"/>
        <v>-140.7</v>
      </c>
      <c r="J854" s="345">
        <f t="shared" si="63"/>
        <v>170.35</v>
      </c>
    </row>
    <row r="855" spans="1:10" ht="26.25">
      <c r="A855" s="29" t="s">
        <v>95</v>
      </c>
      <c r="B855" s="19" t="s">
        <v>285</v>
      </c>
      <c r="C855" s="35" t="s">
        <v>72</v>
      </c>
      <c r="D855" s="20" t="s">
        <v>64</v>
      </c>
      <c r="E855" s="185" t="s">
        <v>560</v>
      </c>
      <c r="F855" s="174" t="s">
        <v>96</v>
      </c>
      <c r="G855" s="413">
        <f t="shared" si="64"/>
        <v>200</v>
      </c>
      <c r="H855" s="413">
        <f t="shared" si="64"/>
        <v>340.7</v>
      </c>
      <c r="I855" s="345">
        <f t="shared" si="62"/>
        <v>-140.7</v>
      </c>
      <c r="J855" s="345">
        <f t="shared" si="63"/>
        <v>170.35</v>
      </c>
    </row>
    <row r="856" spans="1:10" ht="12.75">
      <c r="A856" s="29" t="s">
        <v>99</v>
      </c>
      <c r="B856" s="19" t="s">
        <v>285</v>
      </c>
      <c r="C856" s="35" t="s">
        <v>72</v>
      </c>
      <c r="D856" s="20" t="s">
        <v>64</v>
      </c>
      <c r="E856" s="185" t="s">
        <v>560</v>
      </c>
      <c r="F856" s="174" t="s">
        <v>100</v>
      </c>
      <c r="G856" s="413">
        <v>200</v>
      </c>
      <c r="H856" s="413">
        <v>340.7</v>
      </c>
      <c r="I856" s="345">
        <f t="shared" si="62"/>
        <v>-140.7</v>
      </c>
      <c r="J856" s="345">
        <f t="shared" si="63"/>
        <v>170.35</v>
      </c>
    </row>
    <row r="857" spans="1:12" s="342" customFormat="1" ht="26.25">
      <c r="A857" s="162" t="s">
        <v>336</v>
      </c>
      <c r="B857" s="163" t="s">
        <v>286</v>
      </c>
      <c r="C857" s="147"/>
      <c r="D857" s="147"/>
      <c r="E857" s="201"/>
      <c r="F857" s="201"/>
      <c r="G857" s="418">
        <f>G873+G900+G975+G858</f>
        <v>30922.199999999997</v>
      </c>
      <c r="H857" s="418">
        <f>H873+H900+H975+H858</f>
        <v>3989.5000000000005</v>
      </c>
      <c r="I857" s="344">
        <f t="shared" si="62"/>
        <v>26932.699999999997</v>
      </c>
      <c r="J857" s="344">
        <f t="shared" si="63"/>
        <v>12.90173402927347</v>
      </c>
      <c r="K857" s="348"/>
      <c r="L857" s="349"/>
    </row>
    <row r="858" spans="1:12" ht="12.75">
      <c r="A858" s="214" t="s">
        <v>2</v>
      </c>
      <c r="B858" s="215" t="s">
        <v>286</v>
      </c>
      <c r="C858" s="215" t="s">
        <v>64</v>
      </c>
      <c r="D858" s="215" t="s">
        <v>34</v>
      </c>
      <c r="E858" s="215"/>
      <c r="F858" s="215"/>
      <c r="G858" s="412">
        <f>G859+G868</f>
        <v>305</v>
      </c>
      <c r="H858" s="412">
        <f>H859+H868</f>
        <v>247.9</v>
      </c>
      <c r="I858" s="345">
        <f t="shared" si="62"/>
        <v>57.099999999999994</v>
      </c>
      <c r="J858" s="345">
        <f t="shared" si="63"/>
        <v>81.27868852459017</v>
      </c>
      <c r="K858" s="213"/>
      <c r="L858" s="212"/>
    </row>
    <row r="859" spans="1:12" ht="39">
      <c r="A859" s="214" t="s">
        <v>17</v>
      </c>
      <c r="B859" s="215" t="s">
        <v>286</v>
      </c>
      <c r="C859" s="215" t="s">
        <v>64</v>
      </c>
      <c r="D859" s="215" t="s">
        <v>66</v>
      </c>
      <c r="E859" s="215"/>
      <c r="F859" s="215"/>
      <c r="G859" s="412">
        <f aca="true" t="shared" si="65" ref="G859:H861">G860</f>
        <v>5</v>
      </c>
      <c r="H859" s="412">
        <f t="shared" si="65"/>
        <v>247.9</v>
      </c>
      <c r="I859" s="345">
        <f t="shared" si="62"/>
        <v>-242.9</v>
      </c>
      <c r="J859" s="345">
        <f t="shared" si="63"/>
        <v>4958</v>
      </c>
      <c r="K859" s="213"/>
      <c r="L859" s="212"/>
    </row>
    <row r="860" spans="1:12" ht="26.25">
      <c r="A860" s="216" t="s">
        <v>287</v>
      </c>
      <c r="B860" s="217" t="s">
        <v>286</v>
      </c>
      <c r="C860" s="217" t="s">
        <v>64</v>
      </c>
      <c r="D860" s="217" t="s">
        <v>66</v>
      </c>
      <c r="E860" s="217" t="s">
        <v>178</v>
      </c>
      <c r="F860" s="215"/>
      <c r="G860" s="413">
        <f t="shared" si="65"/>
        <v>5</v>
      </c>
      <c r="H860" s="413">
        <f t="shared" si="65"/>
        <v>247.9</v>
      </c>
      <c r="I860" s="345">
        <f t="shared" si="62"/>
        <v>-242.9</v>
      </c>
      <c r="J860" s="345">
        <f t="shared" si="63"/>
        <v>4958</v>
      </c>
      <c r="K860" s="213"/>
      <c r="L860" s="212"/>
    </row>
    <row r="861" spans="1:12" ht="12.75">
      <c r="A861" s="216" t="s">
        <v>48</v>
      </c>
      <c r="B861" s="217" t="s">
        <v>286</v>
      </c>
      <c r="C861" s="217" t="s">
        <v>64</v>
      </c>
      <c r="D861" s="217" t="s">
        <v>66</v>
      </c>
      <c r="E861" s="217" t="s">
        <v>184</v>
      </c>
      <c r="F861" s="215"/>
      <c r="G861" s="413">
        <f t="shared" si="65"/>
        <v>5</v>
      </c>
      <c r="H861" s="413">
        <f t="shared" si="65"/>
        <v>247.9</v>
      </c>
      <c r="I861" s="345">
        <f t="shared" si="62"/>
        <v>-242.9</v>
      </c>
      <c r="J861" s="345">
        <f t="shared" si="63"/>
        <v>4958</v>
      </c>
      <c r="K861" s="213"/>
      <c r="L861" s="212"/>
    </row>
    <row r="862" spans="1:12" ht="12.75">
      <c r="A862" s="216" t="s">
        <v>181</v>
      </c>
      <c r="B862" s="217" t="s">
        <v>286</v>
      </c>
      <c r="C862" s="217" t="s">
        <v>64</v>
      </c>
      <c r="D862" s="217" t="s">
        <v>66</v>
      </c>
      <c r="E862" s="217" t="s">
        <v>186</v>
      </c>
      <c r="F862" s="217"/>
      <c r="G862" s="413">
        <f>G865+G863</f>
        <v>5</v>
      </c>
      <c r="H862" s="413">
        <f>H865+H863</f>
        <v>247.9</v>
      </c>
      <c r="I862" s="345">
        <f t="shared" si="62"/>
        <v>-242.9</v>
      </c>
      <c r="J862" s="345">
        <f t="shared" si="63"/>
        <v>4958</v>
      </c>
      <c r="K862" s="213"/>
      <c r="L862" s="212"/>
    </row>
    <row r="863" spans="1:12" ht="12.75">
      <c r="A863" s="405" t="s">
        <v>353</v>
      </c>
      <c r="B863" s="217" t="s">
        <v>286</v>
      </c>
      <c r="C863" s="217" t="s">
        <v>64</v>
      </c>
      <c r="D863" s="217" t="s">
        <v>66</v>
      </c>
      <c r="E863" s="217" t="s">
        <v>186</v>
      </c>
      <c r="F863" s="408" t="s">
        <v>94</v>
      </c>
      <c r="G863" s="413">
        <f>G864</f>
        <v>0</v>
      </c>
      <c r="H863" s="413">
        <f>H864</f>
        <v>97.9</v>
      </c>
      <c r="I863" s="345">
        <f>G863-H863</f>
        <v>-97.9</v>
      </c>
      <c r="J863" s="345">
        <v>0</v>
      </c>
      <c r="K863" s="213"/>
      <c r="L863" s="212"/>
    </row>
    <row r="864" spans="1:12" ht="12.75">
      <c r="A864" s="227" t="s">
        <v>646</v>
      </c>
      <c r="B864" s="217" t="s">
        <v>286</v>
      </c>
      <c r="C864" s="217" t="s">
        <v>64</v>
      </c>
      <c r="D864" s="217" t="s">
        <v>66</v>
      </c>
      <c r="E864" s="217" t="s">
        <v>186</v>
      </c>
      <c r="F864" s="408" t="s">
        <v>91</v>
      </c>
      <c r="G864" s="413">
        <v>0</v>
      </c>
      <c r="H864" s="413">
        <v>97.9</v>
      </c>
      <c r="I864" s="345">
        <f>G864-H864</f>
        <v>-97.9</v>
      </c>
      <c r="J864" s="345">
        <v>0</v>
      </c>
      <c r="K864" s="213"/>
      <c r="L864" s="212"/>
    </row>
    <row r="865" spans="1:12" ht="12.75">
      <c r="A865" s="216" t="s">
        <v>110</v>
      </c>
      <c r="B865" s="217" t="s">
        <v>286</v>
      </c>
      <c r="C865" s="217" t="s">
        <v>64</v>
      </c>
      <c r="D865" s="217" t="s">
        <v>66</v>
      </c>
      <c r="E865" s="217" t="s">
        <v>186</v>
      </c>
      <c r="F865" s="217" t="s">
        <v>111</v>
      </c>
      <c r="G865" s="413">
        <f>G867</f>
        <v>5</v>
      </c>
      <c r="H865" s="413">
        <f>H867+H866</f>
        <v>150</v>
      </c>
      <c r="I865" s="345">
        <f t="shared" si="62"/>
        <v>-145</v>
      </c>
      <c r="J865" s="345">
        <f t="shared" si="63"/>
        <v>3000</v>
      </c>
      <c r="K865" s="213"/>
      <c r="L865" s="212"/>
    </row>
    <row r="866" spans="1:12" ht="12.75">
      <c r="A866" s="216" t="s">
        <v>693</v>
      </c>
      <c r="B866" s="217" t="s">
        <v>286</v>
      </c>
      <c r="C866" s="217" t="s">
        <v>64</v>
      </c>
      <c r="D866" s="217" t="s">
        <v>66</v>
      </c>
      <c r="E866" s="217" t="s">
        <v>186</v>
      </c>
      <c r="F866" s="403">
        <v>830</v>
      </c>
      <c r="G866" s="413">
        <v>0</v>
      </c>
      <c r="H866" s="413">
        <v>150</v>
      </c>
      <c r="I866" s="345">
        <f>G866-H866</f>
        <v>-150</v>
      </c>
      <c r="J866" s="345">
        <v>0</v>
      </c>
      <c r="K866" s="213"/>
      <c r="L866" s="212"/>
    </row>
    <row r="867" spans="1:12" ht="12.75">
      <c r="A867" s="216" t="s">
        <v>113</v>
      </c>
      <c r="B867" s="217" t="s">
        <v>286</v>
      </c>
      <c r="C867" s="217" t="s">
        <v>64</v>
      </c>
      <c r="D867" s="217" t="s">
        <v>66</v>
      </c>
      <c r="E867" s="217" t="s">
        <v>186</v>
      </c>
      <c r="F867" s="217" t="s">
        <v>114</v>
      </c>
      <c r="G867" s="413">
        <v>5</v>
      </c>
      <c r="H867" s="413">
        <v>0</v>
      </c>
      <c r="I867" s="345">
        <f t="shared" si="62"/>
        <v>5</v>
      </c>
      <c r="J867" s="345">
        <f t="shared" si="63"/>
        <v>0</v>
      </c>
      <c r="K867" s="213"/>
      <c r="L867" s="212"/>
    </row>
    <row r="868" spans="1:12" ht="12.75">
      <c r="A868" s="214" t="s">
        <v>61</v>
      </c>
      <c r="B868" s="218" t="s">
        <v>286</v>
      </c>
      <c r="C868" s="215" t="s">
        <v>64</v>
      </c>
      <c r="D868" s="215" t="s">
        <v>85</v>
      </c>
      <c r="E868" s="217"/>
      <c r="F868" s="217"/>
      <c r="G868" s="412">
        <f aca="true" t="shared" si="66" ref="G868:H871">G869</f>
        <v>300</v>
      </c>
      <c r="H868" s="412">
        <f t="shared" si="66"/>
        <v>0</v>
      </c>
      <c r="I868" s="345">
        <f t="shared" si="62"/>
        <v>300</v>
      </c>
      <c r="J868" s="345">
        <f t="shared" si="63"/>
        <v>0</v>
      </c>
      <c r="K868" s="213"/>
      <c r="L868" s="212"/>
    </row>
    <row r="869" spans="1:12" ht="26.25">
      <c r="A869" s="219" t="s">
        <v>172</v>
      </c>
      <c r="B869" s="220" t="s">
        <v>286</v>
      </c>
      <c r="C869" s="217" t="s">
        <v>64</v>
      </c>
      <c r="D869" s="217" t="s">
        <v>85</v>
      </c>
      <c r="E869" s="217" t="s">
        <v>508</v>
      </c>
      <c r="F869" s="217"/>
      <c r="G869" s="413">
        <f t="shared" si="66"/>
        <v>300</v>
      </c>
      <c r="H869" s="413">
        <f t="shared" si="66"/>
        <v>0</v>
      </c>
      <c r="I869" s="345">
        <f t="shared" si="62"/>
        <v>300</v>
      </c>
      <c r="J869" s="345">
        <f t="shared" si="63"/>
        <v>0</v>
      </c>
      <c r="K869" s="213"/>
      <c r="L869" s="212"/>
    </row>
    <row r="870" spans="1:12" ht="26.25">
      <c r="A870" s="219" t="s">
        <v>604</v>
      </c>
      <c r="B870" s="217" t="s">
        <v>286</v>
      </c>
      <c r="C870" s="217" t="s">
        <v>64</v>
      </c>
      <c r="D870" s="217" t="s">
        <v>85</v>
      </c>
      <c r="E870" s="217" t="s">
        <v>510</v>
      </c>
      <c r="F870" s="217"/>
      <c r="G870" s="413">
        <f t="shared" si="66"/>
        <v>300</v>
      </c>
      <c r="H870" s="413">
        <f t="shared" si="66"/>
        <v>0</v>
      </c>
      <c r="I870" s="345">
        <f t="shared" si="62"/>
        <v>300</v>
      </c>
      <c r="J870" s="345">
        <f t="shared" si="63"/>
        <v>0</v>
      </c>
      <c r="K870" s="213"/>
      <c r="L870" s="212"/>
    </row>
    <row r="871" spans="1:12" ht="26.25">
      <c r="A871" s="216" t="s">
        <v>353</v>
      </c>
      <c r="B871" s="217" t="s">
        <v>286</v>
      </c>
      <c r="C871" s="217" t="s">
        <v>64</v>
      </c>
      <c r="D871" s="217" t="s">
        <v>85</v>
      </c>
      <c r="E871" s="217" t="s">
        <v>510</v>
      </c>
      <c r="F871" s="217" t="s">
        <v>94</v>
      </c>
      <c r="G871" s="413">
        <f t="shared" si="66"/>
        <v>300</v>
      </c>
      <c r="H871" s="413">
        <f t="shared" si="66"/>
        <v>0</v>
      </c>
      <c r="I871" s="345">
        <f t="shared" si="62"/>
        <v>300</v>
      </c>
      <c r="J871" s="345">
        <f t="shared" si="63"/>
        <v>0</v>
      </c>
      <c r="K871" s="213"/>
      <c r="L871" s="212"/>
    </row>
    <row r="872" spans="1:12" ht="26.25">
      <c r="A872" s="16" t="s">
        <v>632</v>
      </c>
      <c r="B872" s="217" t="s">
        <v>286</v>
      </c>
      <c r="C872" s="217" t="s">
        <v>64</v>
      </c>
      <c r="D872" s="217" t="s">
        <v>85</v>
      </c>
      <c r="E872" s="217" t="s">
        <v>510</v>
      </c>
      <c r="F872" s="217" t="s">
        <v>91</v>
      </c>
      <c r="G872" s="413">
        <v>300</v>
      </c>
      <c r="H872" s="413">
        <v>0</v>
      </c>
      <c r="I872" s="345">
        <f t="shared" si="62"/>
        <v>300</v>
      </c>
      <c r="J872" s="345">
        <f t="shared" si="63"/>
        <v>0</v>
      </c>
      <c r="K872" s="213"/>
      <c r="L872" s="212"/>
    </row>
    <row r="873" spans="1:10" ht="12.75">
      <c r="A873" s="15" t="s">
        <v>5</v>
      </c>
      <c r="B873" s="39" t="s">
        <v>286</v>
      </c>
      <c r="C873" s="38" t="s">
        <v>66</v>
      </c>
      <c r="D873" s="38" t="s">
        <v>34</v>
      </c>
      <c r="E873" s="178"/>
      <c r="F873" s="178"/>
      <c r="G873" s="412">
        <f>G881+G874</f>
        <v>6220.1</v>
      </c>
      <c r="H873" s="412">
        <f>H881+H874</f>
        <v>201.1</v>
      </c>
      <c r="I873" s="345">
        <f t="shared" si="62"/>
        <v>6019</v>
      </c>
      <c r="J873" s="345">
        <f t="shared" si="63"/>
        <v>3.233066992492082</v>
      </c>
    </row>
    <row r="874" spans="1:10" ht="12.75">
      <c r="A874" s="15" t="s">
        <v>337</v>
      </c>
      <c r="B874" s="39" t="s">
        <v>286</v>
      </c>
      <c r="C874" s="38" t="s">
        <v>66</v>
      </c>
      <c r="D874" s="38" t="s">
        <v>74</v>
      </c>
      <c r="E874" s="178"/>
      <c r="F874" s="178"/>
      <c r="G874" s="412">
        <f>G875</f>
        <v>5.1</v>
      </c>
      <c r="H874" s="412">
        <f>H875</f>
        <v>1.1</v>
      </c>
      <c r="I874" s="345">
        <f t="shared" si="62"/>
        <v>3.9999999999999996</v>
      </c>
      <c r="J874" s="345">
        <f t="shared" si="63"/>
        <v>21.568627450980397</v>
      </c>
    </row>
    <row r="875" spans="1:10" ht="12.75">
      <c r="A875" s="16" t="s">
        <v>562</v>
      </c>
      <c r="B875" s="20" t="s">
        <v>286</v>
      </c>
      <c r="C875" s="20" t="s">
        <v>66</v>
      </c>
      <c r="D875" s="20" t="s">
        <v>74</v>
      </c>
      <c r="E875" s="174" t="s">
        <v>563</v>
      </c>
      <c r="F875" s="174"/>
      <c r="G875" s="413">
        <f>G876</f>
        <v>5.1</v>
      </c>
      <c r="H875" s="413">
        <f>H876</f>
        <v>1.1</v>
      </c>
      <c r="I875" s="345">
        <f t="shared" si="62"/>
        <v>3.9999999999999996</v>
      </c>
      <c r="J875" s="345">
        <f t="shared" si="63"/>
        <v>21.568627450980397</v>
      </c>
    </row>
    <row r="876" spans="1:10" ht="12.75">
      <c r="A876" s="29" t="s">
        <v>564</v>
      </c>
      <c r="B876" s="65" t="s">
        <v>286</v>
      </c>
      <c r="C876" s="65" t="s">
        <v>66</v>
      </c>
      <c r="D876" s="65" t="s">
        <v>74</v>
      </c>
      <c r="E876" s="185" t="s">
        <v>565</v>
      </c>
      <c r="F876" s="185"/>
      <c r="G876" s="413">
        <f>G877+G879</f>
        <v>5.1</v>
      </c>
      <c r="H876" s="413">
        <f>H877+H879</f>
        <v>1.1</v>
      </c>
      <c r="I876" s="345">
        <f t="shared" si="62"/>
        <v>3.9999999999999996</v>
      </c>
      <c r="J876" s="345">
        <f t="shared" si="63"/>
        <v>21.568627450980397</v>
      </c>
    </row>
    <row r="877" spans="1:10" ht="26.25">
      <c r="A877" s="29" t="s">
        <v>353</v>
      </c>
      <c r="B877" s="65" t="s">
        <v>286</v>
      </c>
      <c r="C877" s="65" t="s">
        <v>66</v>
      </c>
      <c r="D877" s="65" t="s">
        <v>74</v>
      </c>
      <c r="E877" s="185" t="s">
        <v>565</v>
      </c>
      <c r="F877" s="185" t="s">
        <v>94</v>
      </c>
      <c r="G877" s="413">
        <f>G878</f>
        <v>3.1</v>
      </c>
      <c r="H877" s="413">
        <f>H878</f>
        <v>1.1</v>
      </c>
      <c r="I877" s="345">
        <f t="shared" si="62"/>
        <v>2</v>
      </c>
      <c r="J877" s="345">
        <f t="shared" si="63"/>
        <v>35.483870967741936</v>
      </c>
    </row>
    <row r="878" spans="1:10" ht="26.25">
      <c r="A878" s="16" t="s">
        <v>632</v>
      </c>
      <c r="B878" s="65" t="s">
        <v>286</v>
      </c>
      <c r="C878" s="65" t="s">
        <v>66</v>
      </c>
      <c r="D878" s="65" t="s">
        <v>74</v>
      </c>
      <c r="E878" s="185" t="s">
        <v>565</v>
      </c>
      <c r="F878" s="185" t="s">
        <v>91</v>
      </c>
      <c r="G878" s="413">
        <v>3.1</v>
      </c>
      <c r="H878" s="413">
        <v>1.1</v>
      </c>
      <c r="I878" s="345">
        <f t="shared" si="62"/>
        <v>2</v>
      </c>
      <c r="J878" s="345">
        <f t="shared" si="63"/>
        <v>35.483870967741936</v>
      </c>
    </row>
    <row r="879" spans="1:10" ht="12.75">
      <c r="A879" s="16" t="s">
        <v>110</v>
      </c>
      <c r="B879" s="20" t="s">
        <v>286</v>
      </c>
      <c r="C879" s="20" t="s">
        <v>66</v>
      </c>
      <c r="D879" s="20" t="s">
        <v>74</v>
      </c>
      <c r="E879" s="20" t="s">
        <v>565</v>
      </c>
      <c r="F879" s="20" t="s">
        <v>111</v>
      </c>
      <c r="G879" s="413">
        <f>G880</f>
        <v>2</v>
      </c>
      <c r="H879" s="413">
        <f>H880</f>
        <v>0</v>
      </c>
      <c r="I879" s="345">
        <f t="shared" si="62"/>
        <v>2</v>
      </c>
      <c r="J879" s="345">
        <f t="shared" si="63"/>
        <v>0</v>
      </c>
    </row>
    <row r="880" spans="1:10" ht="12.75">
      <c r="A880" s="16" t="s">
        <v>113</v>
      </c>
      <c r="B880" s="20" t="s">
        <v>286</v>
      </c>
      <c r="C880" s="20" t="s">
        <v>66</v>
      </c>
      <c r="D880" s="20" t="s">
        <v>74</v>
      </c>
      <c r="E880" s="20" t="s">
        <v>565</v>
      </c>
      <c r="F880" s="20" t="s">
        <v>114</v>
      </c>
      <c r="G880" s="413">
        <v>2</v>
      </c>
      <c r="H880" s="413"/>
      <c r="I880" s="345">
        <f t="shared" si="62"/>
        <v>2</v>
      </c>
      <c r="J880" s="345">
        <f t="shared" si="63"/>
        <v>0</v>
      </c>
    </row>
    <row r="881" spans="1:10" ht="12.75">
      <c r="A881" s="67" t="s">
        <v>80</v>
      </c>
      <c r="B881" s="68" t="s">
        <v>286</v>
      </c>
      <c r="C881" s="68" t="s">
        <v>66</v>
      </c>
      <c r="D881" s="68" t="s">
        <v>73</v>
      </c>
      <c r="E881" s="186"/>
      <c r="F881" s="186"/>
      <c r="G881" s="412">
        <f>G883+G891+G896</f>
        <v>6215</v>
      </c>
      <c r="H881" s="412">
        <f>H883+H891+H896</f>
        <v>200</v>
      </c>
      <c r="I881" s="345">
        <f t="shared" si="62"/>
        <v>6015</v>
      </c>
      <c r="J881" s="345">
        <f t="shared" si="63"/>
        <v>3.2180209171359615</v>
      </c>
    </row>
    <row r="882" spans="1:10" ht="12.75">
      <c r="A882" s="16" t="s">
        <v>487</v>
      </c>
      <c r="B882" s="19" t="s">
        <v>286</v>
      </c>
      <c r="C882" s="20" t="s">
        <v>66</v>
      </c>
      <c r="D882" s="20" t="s">
        <v>73</v>
      </c>
      <c r="E882" s="192" t="s">
        <v>561</v>
      </c>
      <c r="F882" s="185"/>
      <c r="G882" s="413">
        <f>G883+G891</f>
        <v>4816.6</v>
      </c>
      <c r="H882" s="413">
        <f>H883+H891</f>
        <v>0</v>
      </c>
      <c r="I882" s="345">
        <f t="shared" si="62"/>
        <v>4816.6</v>
      </c>
      <c r="J882" s="345">
        <f t="shared" si="63"/>
        <v>0</v>
      </c>
    </row>
    <row r="883" spans="1:10" s="347" customFormat="1" ht="26.25">
      <c r="A883" s="169" t="str">
        <f>'МП пр.5'!A651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883" s="159" t="s">
        <v>286</v>
      </c>
      <c r="C883" s="155" t="s">
        <v>66</v>
      </c>
      <c r="D883" s="155" t="s">
        <v>73</v>
      </c>
      <c r="E883" s="190" t="str">
        <f>'МП пр.5'!B651</f>
        <v>7D 0 00 00000</v>
      </c>
      <c r="F883" s="173"/>
      <c r="G883" s="414">
        <f>G884</f>
        <v>500</v>
      </c>
      <c r="H883" s="414">
        <f>H884</f>
        <v>0</v>
      </c>
      <c r="I883" s="346">
        <f t="shared" si="62"/>
        <v>500</v>
      </c>
      <c r="J883" s="346">
        <f t="shared" si="63"/>
        <v>0</v>
      </c>
    </row>
    <row r="884" spans="1:10" ht="12.75">
      <c r="A884" s="28" t="str">
        <f>'МП пр.5'!A652</f>
        <v>Основное мероприятие "Обеспечение реализации программы"</v>
      </c>
      <c r="B884" s="19" t="s">
        <v>286</v>
      </c>
      <c r="C884" s="20" t="s">
        <v>66</v>
      </c>
      <c r="D884" s="20" t="s">
        <v>73</v>
      </c>
      <c r="E884" s="192" t="str">
        <f>'МП пр.5'!B652</f>
        <v>7D 0 01 00000</v>
      </c>
      <c r="F884" s="174"/>
      <c r="G884" s="413">
        <f>G885+G888</f>
        <v>500</v>
      </c>
      <c r="H884" s="413">
        <f>H885+H888</f>
        <v>0</v>
      </c>
      <c r="I884" s="345">
        <f t="shared" si="62"/>
        <v>500</v>
      </c>
      <c r="J884" s="345">
        <f t="shared" si="63"/>
        <v>0</v>
      </c>
    </row>
    <row r="885" spans="1:10" ht="26.25">
      <c r="A885" s="16" t="str">
        <f>'МП пр.5'!A653</f>
        <v>Разработка комплексных схем организации дорожного движения на территории Сусуманского городского округа </v>
      </c>
      <c r="B885" s="19" t="s">
        <v>286</v>
      </c>
      <c r="C885" s="20" t="s">
        <v>66</v>
      </c>
      <c r="D885" s="20" t="s">
        <v>73</v>
      </c>
      <c r="E885" s="192" t="str">
        <f>'МП пр.5'!B653</f>
        <v>7D 0 01 95410</v>
      </c>
      <c r="F885" s="174"/>
      <c r="G885" s="413">
        <f>G886</f>
        <v>176.3</v>
      </c>
      <c r="H885" s="413">
        <f>H886</f>
        <v>0</v>
      </c>
      <c r="I885" s="345">
        <f t="shared" si="62"/>
        <v>176.3</v>
      </c>
      <c r="J885" s="345">
        <f t="shared" si="63"/>
        <v>0</v>
      </c>
    </row>
    <row r="886" spans="1:10" ht="26.25">
      <c r="A886" s="16" t="s">
        <v>353</v>
      </c>
      <c r="B886" s="19" t="s">
        <v>286</v>
      </c>
      <c r="C886" s="20" t="s">
        <v>66</v>
      </c>
      <c r="D886" s="20" t="s">
        <v>73</v>
      </c>
      <c r="E886" s="192" t="s">
        <v>345</v>
      </c>
      <c r="F886" s="174" t="s">
        <v>94</v>
      </c>
      <c r="G886" s="413">
        <f>G887</f>
        <v>176.3</v>
      </c>
      <c r="H886" s="413">
        <f>H887</f>
        <v>0</v>
      </c>
      <c r="I886" s="345">
        <f t="shared" si="62"/>
        <v>176.3</v>
      </c>
      <c r="J886" s="345">
        <f t="shared" si="63"/>
        <v>0</v>
      </c>
    </row>
    <row r="887" spans="1:10" ht="26.25">
      <c r="A887" s="16" t="s">
        <v>632</v>
      </c>
      <c r="B887" s="19" t="s">
        <v>286</v>
      </c>
      <c r="C887" s="20" t="s">
        <v>66</v>
      </c>
      <c r="D887" s="20" t="s">
        <v>73</v>
      </c>
      <c r="E887" s="192" t="s">
        <v>345</v>
      </c>
      <c r="F887" s="174" t="s">
        <v>91</v>
      </c>
      <c r="G887" s="413">
        <f>'МП пр.5'!G658</f>
        <v>176.3</v>
      </c>
      <c r="H887" s="413">
        <f>'МП пр.5'!H658</f>
        <v>0</v>
      </c>
      <c r="I887" s="345">
        <f t="shared" si="62"/>
        <v>176.3</v>
      </c>
      <c r="J887" s="345">
        <f t="shared" si="63"/>
        <v>0</v>
      </c>
    </row>
    <row r="888" spans="1:10" ht="12.75">
      <c r="A888" s="16" t="str">
        <f>'МП пр.5'!A659</f>
        <v>Приобретение пешеходных ограждений</v>
      </c>
      <c r="B888" s="19" t="s">
        <v>286</v>
      </c>
      <c r="C888" s="20" t="s">
        <v>66</v>
      </c>
      <c r="D888" s="20" t="s">
        <v>73</v>
      </c>
      <c r="E888" s="192" t="str">
        <f>'МП пр.5'!B659</f>
        <v>7D 0 01 95420</v>
      </c>
      <c r="F888" s="174"/>
      <c r="G888" s="413">
        <f>G889</f>
        <v>323.7</v>
      </c>
      <c r="H888" s="413">
        <f>H889</f>
        <v>0</v>
      </c>
      <c r="I888" s="345">
        <f t="shared" si="62"/>
        <v>323.7</v>
      </c>
      <c r="J888" s="345">
        <f t="shared" si="63"/>
        <v>0</v>
      </c>
    </row>
    <row r="889" spans="1:10" ht="26.25">
      <c r="A889" s="16" t="s">
        <v>353</v>
      </c>
      <c r="B889" s="19" t="s">
        <v>286</v>
      </c>
      <c r="C889" s="20" t="s">
        <v>66</v>
      </c>
      <c r="D889" s="20" t="s">
        <v>73</v>
      </c>
      <c r="E889" s="192" t="s">
        <v>438</v>
      </c>
      <c r="F889" s="174" t="s">
        <v>94</v>
      </c>
      <c r="G889" s="413">
        <f>G890</f>
        <v>323.7</v>
      </c>
      <c r="H889" s="413">
        <f>H890</f>
        <v>0</v>
      </c>
      <c r="I889" s="345">
        <f t="shared" si="62"/>
        <v>323.7</v>
      </c>
      <c r="J889" s="345">
        <f t="shared" si="63"/>
        <v>0</v>
      </c>
    </row>
    <row r="890" spans="1:10" ht="26.25">
      <c r="A890" s="16" t="s">
        <v>632</v>
      </c>
      <c r="B890" s="19" t="s">
        <v>286</v>
      </c>
      <c r="C890" s="20" t="s">
        <v>66</v>
      </c>
      <c r="D890" s="20" t="s">
        <v>73</v>
      </c>
      <c r="E890" s="192" t="s">
        <v>438</v>
      </c>
      <c r="F890" s="174" t="s">
        <v>91</v>
      </c>
      <c r="G890" s="413">
        <f>'МП пр.5'!G664</f>
        <v>323.7</v>
      </c>
      <c r="H890" s="413">
        <f>'МП пр.5'!H664</f>
        <v>0</v>
      </c>
      <c r="I890" s="345">
        <f t="shared" si="62"/>
        <v>323.7</v>
      </c>
      <c r="J890" s="345">
        <f t="shared" si="63"/>
        <v>0</v>
      </c>
    </row>
    <row r="891" spans="1:10" s="347" customFormat="1" ht="26.25">
      <c r="A891" s="154" t="str">
        <f>'МП пр.5'!A726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891" s="159" t="s">
        <v>286</v>
      </c>
      <c r="C891" s="155" t="s">
        <v>66</v>
      </c>
      <c r="D891" s="155" t="s">
        <v>73</v>
      </c>
      <c r="E891" s="190" t="str">
        <f>'МП пр.5'!B726</f>
        <v>7S 0 00 00000 </v>
      </c>
      <c r="F891" s="173"/>
      <c r="G891" s="414">
        <f aca="true" t="shared" si="67" ref="G891:H894">G892</f>
        <v>4316.6</v>
      </c>
      <c r="H891" s="414">
        <f t="shared" si="67"/>
        <v>0</v>
      </c>
      <c r="I891" s="346">
        <f t="shared" si="62"/>
        <v>4316.6</v>
      </c>
      <c r="J891" s="346">
        <f t="shared" si="63"/>
        <v>0</v>
      </c>
    </row>
    <row r="892" spans="1:10" ht="12.75">
      <c r="A892" s="28" t="str">
        <f>'МП пр.5'!A727</f>
        <v>Основное мероприятие "Обеспечение реализации программы"</v>
      </c>
      <c r="B892" s="19" t="s">
        <v>286</v>
      </c>
      <c r="C892" s="20" t="s">
        <v>66</v>
      </c>
      <c r="D892" s="20" t="s">
        <v>73</v>
      </c>
      <c r="E892" s="192" t="s">
        <v>339</v>
      </c>
      <c r="F892" s="174"/>
      <c r="G892" s="413">
        <f t="shared" si="67"/>
        <v>4316.6</v>
      </c>
      <c r="H892" s="413">
        <f t="shared" si="67"/>
        <v>0</v>
      </c>
      <c r="I892" s="345">
        <f t="shared" si="62"/>
        <v>4316.6</v>
      </c>
      <c r="J892" s="345">
        <f t="shared" si="63"/>
        <v>0</v>
      </c>
    </row>
    <row r="893" spans="1:10" ht="26.25">
      <c r="A893" s="28" t="str">
        <f>'МП пр.5'!A728</f>
        <v>Содержание автомобильных дорог общего пользования местного значения Сусуманского городского округа</v>
      </c>
      <c r="B893" s="19" t="s">
        <v>286</v>
      </c>
      <c r="C893" s="20" t="s">
        <v>66</v>
      </c>
      <c r="D893" s="20" t="s">
        <v>73</v>
      </c>
      <c r="E893" s="192" t="str">
        <f>'МП пр.5'!B728</f>
        <v>7S 0 01 95310 </v>
      </c>
      <c r="F893" s="174"/>
      <c r="G893" s="413">
        <f t="shared" si="67"/>
        <v>4316.6</v>
      </c>
      <c r="H893" s="413">
        <f t="shared" si="67"/>
        <v>0</v>
      </c>
      <c r="I893" s="345">
        <f t="shared" si="62"/>
        <v>4316.6</v>
      </c>
      <c r="J893" s="345">
        <f t="shared" si="63"/>
        <v>0</v>
      </c>
    </row>
    <row r="894" spans="1:10" ht="26.25">
      <c r="A894" s="16" t="s">
        <v>353</v>
      </c>
      <c r="B894" s="19" t="s">
        <v>286</v>
      </c>
      <c r="C894" s="20" t="s">
        <v>66</v>
      </c>
      <c r="D894" s="20" t="s">
        <v>73</v>
      </c>
      <c r="E894" s="192" t="s">
        <v>341</v>
      </c>
      <c r="F894" s="174" t="s">
        <v>94</v>
      </c>
      <c r="G894" s="413">
        <f t="shared" si="67"/>
        <v>4316.6</v>
      </c>
      <c r="H894" s="413">
        <f t="shared" si="67"/>
        <v>0</v>
      </c>
      <c r="I894" s="345">
        <f t="shared" si="62"/>
        <v>4316.6</v>
      </c>
      <c r="J894" s="345">
        <f t="shared" si="63"/>
        <v>0</v>
      </c>
    </row>
    <row r="895" spans="1:10" ht="26.25">
      <c r="A895" s="16" t="s">
        <v>632</v>
      </c>
      <c r="B895" s="19" t="s">
        <v>286</v>
      </c>
      <c r="C895" s="20" t="s">
        <v>66</v>
      </c>
      <c r="D895" s="20" t="s">
        <v>73</v>
      </c>
      <c r="E895" s="192" t="s">
        <v>341</v>
      </c>
      <c r="F895" s="174" t="s">
        <v>91</v>
      </c>
      <c r="G895" s="413">
        <f>'МП пр.5'!G733</f>
        <v>4316.6</v>
      </c>
      <c r="H895" s="413">
        <f>'МП пр.5'!H733</f>
        <v>0</v>
      </c>
      <c r="I895" s="345">
        <f t="shared" si="62"/>
        <v>4316.6</v>
      </c>
      <c r="J895" s="345">
        <f t="shared" si="63"/>
        <v>0</v>
      </c>
    </row>
    <row r="896" spans="1:10" ht="12.75">
      <c r="A896" s="16" t="s">
        <v>278</v>
      </c>
      <c r="B896" s="19" t="s">
        <v>286</v>
      </c>
      <c r="C896" s="19" t="s">
        <v>66</v>
      </c>
      <c r="D896" s="19" t="s">
        <v>73</v>
      </c>
      <c r="E896" s="174" t="s">
        <v>566</v>
      </c>
      <c r="F896" s="178"/>
      <c r="G896" s="413">
        <f aca="true" t="shared" si="68" ref="G896:H898">G897</f>
        <v>1398.4</v>
      </c>
      <c r="H896" s="413">
        <f t="shared" si="68"/>
        <v>200</v>
      </c>
      <c r="I896" s="345">
        <f t="shared" si="62"/>
        <v>1198.4</v>
      </c>
      <c r="J896" s="345">
        <f t="shared" si="63"/>
        <v>14.302059496567503</v>
      </c>
    </row>
    <row r="897" spans="1:10" ht="12.75">
      <c r="A897" s="16" t="s">
        <v>567</v>
      </c>
      <c r="B897" s="19" t="s">
        <v>286</v>
      </c>
      <c r="C897" s="19" t="s">
        <v>66</v>
      </c>
      <c r="D897" s="19" t="s">
        <v>73</v>
      </c>
      <c r="E897" s="174" t="s">
        <v>568</v>
      </c>
      <c r="F897" s="178"/>
      <c r="G897" s="413">
        <f t="shared" si="68"/>
        <v>1398.4</v>
      </c>
      <c r="H897" s="413">
        <f t="shared" si="68"/>
        <v>200</v>
      </c>
      <c r="I897" s="345">
        <f t="shared" si="62"/>
        <v>1198.4</v>
      </c>
      <c r="J897" s="345">
        <f t="shared" si="63"/>
        <v>14.302059496567503</v>
      </c>
    </row>
    <row r="898" spans="1:10" ht="26.25">
      <c r="A898" s="16" t="s">
        <v>353</v>
      </c>
      <c r="B898" s="66" t="s">
        <v>286</v>
      </c>
      <c r="C898" s="66" t="s">
        <v>66</v>
      </c>
      <c r="D898" s="66" t="s">
        <v>73</v>
      </c>
      <c r="E898" s="185" t="s">
        <v>568</v>
      </c>
      <c r="F898" s="185" t="s">
        <v>94</v>
      </c>
      <c r="G898" s="413">
        <f t="shared" si="68"/>
        <v>1398.4</v>
      </c>
      <c r="H898" s="413">
        <f t="shared" si="68"/>
        <v>200</v>
      </c>
      <c r="I898" s="345">
        <f t="shared" si="62"/>
        <v>1198.4</v>
      </c>
      <c r="J898" s="345">
        <f t="shared" si="63"/>
        <v>14.302059496567503</v>
      </c>
    </row>
    <row r="899" spans="1:10" ht="26.25">
      <c r="A899" s="16" t="s">
        <v>632</v>
      </c>
      <c r="B899" s="66" t="s">
        <v>286</v>
      </c>
      <c r="C899" s="66" t="s">
        <v>66</v>
      </c>
      <c r="D899" s="66" t="s">
        <v>73</v>
      </c>
      <c r="E899" s="185" t="s">
        <v>568</v>
      </c>
      <c r="F899" s="185" t="s">
        <v>91</v>
      </c>
      <c r="G899" s="413">
        <v>1398.4</v>
      </c>
      <c r="H899" s="413">
        <v>200</v>
      </c>
      <c r="I899" s="345">
        <f t="shared" si="62"/>
        <v>1198.4</v>
      </c>
      <c r="J899" s="345">
        <f t="shared" si="63"/>
        <v>14.302059496567503</v>
      </c>
    </row>
    <row r="900" spans="1:10" ht="12.75">
      <c r="A900" s="14" t="s">
        <v>128</v>
      </c>
      <c r="B900" s="39" t="s">
        <v>286</v>
      </c>
      <c r="C900" s="38" t="s">
        <v>70</v>
      </c>
      <c r="D900" s="38" t="s">
        <v>34</v>
      </c>
      <c r="E900" s="174"/>
      <c r="F900" s="174"/>
      <c r="G900" s="412">
        <f>G901+G917+G941</f>
        <v>24381.1</v>
      </c>
      <c r="H900" s="412">
        <f>H901+H917+H941</f>
        <v>3540.5000000000005</v>
      </c>
      <c r="I900" s="345">
        <f t="shared" si="62"/>
        <v>20840.6</v>
      </c>
      <c r="J900" s="345">
        <f t="shared" si="63"/>
        <v>14.521494108141145</v>
      </c>
    </row>
    <row r="901" spans="1:10" ht="12.75">
      <c r="A901" s="9" t="s">
        <v>127</v>
      </c>
      <c r="B901" s="39" t="s">
        <v>286</v>
      </c>
      <c r="C901" s="38" t="s">
        <v>70</v>
      </c>
      <c r="D901" s="38" t="s">
        <v>64</v>
      </c>
      <c r="E901" s="178"/>
      <c r="F901" s="178"/>
      <c r="G901" s="412">
        <f>G908+G903</f>
        <v>12804</v>
      </c>
      <c r="H901" s="412">
        <f>H908+H903</f>
        <v>2470.1000000000004</v>
      </c>
      <c r="I901" s="345">
        <f t="shared" si="62"/>
        <v>10333.9</v>
      </c>
      <c r="J901" s="345">
        <f t="shared" si="63"/>
        <v>19.291627616369887</v>
      </c>
    </row>
    <row r="902" spans="1:10" ht="12.75">
      <c r="A902" s="16" t="s">
        <v>487</v>
      </c>
      <c r="B902" s="19" t="s">
        <v>286</v>
      </c>
      <c r="C902" s="19" t="s">
        <v>70</v>
      </c>
      <c r="D902" s="19" t="s">
        <v>64</v>
      </c>
      <c r="E902" s="192" t="s">
        <v>488</v>
      </c>
      <c r="F902" s="174"/>
      <c r="G902" s="413">
        <f aca="true" t="shared" si="69" ref="G902:H906">G903</f>
        <v>1000</v>
      </c>
      <c r="H902" s="413">
        <f t="shared" si="69"/>
        <v>0</v>
      </c>
      <c r="I902" s="345">
        <f t="shared" si="62"/>
        <v>1000</v>
      </c>
      <c r="J902" s="345">
        <f t="shared" si="63"/>
        <v>0</v>
      </c>
    </row>
    <row r="903" spans="1:10" s="347" customFormat="1" ht="39">
      <c r="A903" s="154" t="str">
        <f>'МП пр.5'!A58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903" s="159" t="s">
        <v>286</v>
      </c>
      <c r="C903" s="159" t="s">
        <v>70</v>
      </c>
      <c r="D903" s="159" t="s">
        <v>64</v>
      </c>
      <c r="E903" s="190" t="str">
        <f>'МП пр.5'!B58</f>
        <v>7Г 0 00 00000 </v>
      </c>
      <c r="F903" s="173"/>
      <c r="G903" s="414">
        <f t="shared" si="69"/>
        <v>1000</v>
      </c>
      <c r="H903" s="414">
        <f t="shared" si="69"/>
        <v>0</v>
      </c>
      <c r="I903" s="346">
        <f t="shared" si="62"/>
        <v>1000</v>
      </c>
      <c r="J903" s="346">
        <f t="shared" si="63"/>
        <v>0</v>
      </c>
    </row>
    <row r="904" spans="1:10" ht="26.25">
      <c r="A904" s="28" t="str">
        <f>'МП пр.5'!A59</f>
        <v>Основное мероприятие "Оптимизация системы расселения в Сусуманском городском округе"</v>
      </c>
      <c r="B904" s="19" t="s">
        <v>286</v>
      </c>
      <c r="C904" s="19" t="s">
        <v>70</v>
      </c>
      <c r="D904" s="19" t="s">
        <v>64</v>
      </c>
      <c r="E904" s="192" t="str">
        <f>'МП пр.5'!B59</f>
        <v>7Г 0 01 00000 </v>
      </c>
      <c r="F904" s="174"/>
      <c r="G904" s="413">
        <f t="shared" si="69"/>
        <v>1000</v>
      </c>
      <c r="H904" s="413">
        <f t="shared" si="69"/>
        <v>0</v>
      </c>
      <c r="I904" s="345">
        <f t="shared" si="62"/>
        <v>1000</v>
      </c>
      <c r="J904" s="345">
        <f t="shared" si="63"/>
        <v>0</v>
      </c>
    </row>
    <row r="905" spans="1:10" ht="12.75">
      <c r="A905" s="16" t="str">
        <f>'МП пр.5'!A60</f>
        <v>Оптимизация жилищного фонда в виде расселения </v>
      </c>
      <c r="B905" s="19" t="s">
        <v>286</v>
      </c>
      <c r="C905" s="19" t="s">
        <v>70</v>
      </c>
      <c r="D905" s="19" t="s">
        <v>64</v>
      </c>
      <c r="E905" s="192" t="str">
        <f>'МП пр.5'!B60</f>
        <v>7Г 0 01 96610 </v>
      </c>
      <c r="F905" s="174"/>
      <c r="G905" s="421">
        <f t="shared" si="69"/>
        <v>1000</v>
      </c>
      <c r="H905" s="421">
        <f t="shared" si="69"/>
        <v>0</v>
      </c>
      <c r="I905" s="345">
        <f aca="true" t="shared" si="70" ref="I905:I971">G905-H905</f>
        <v>1000</v>
      </c>
      <c r="J905" s="345">
        <f aca="true" t="shared" si="71" ref="J905:J971">H905/G905*100</f>
        <v>0</v>
      </c>
    </row>
    <row r="906" spans="1:10" ht="26.25">
      <c r="A906" s="16" t="s">
        <v>353</v>
      </c>
      <c r="B906" s="19" t="s">
        <v>286</v>
      </c>
      <c r="C906" s="19" t="s">
        <v>70</v>
      </c>
      <c r="D906" s="19" t="s">
        <v>64</v>
      </c>
      <c r="E906" s="192" t="s">
        <v>346</v>
      </c>
      <c r="F906" s="174" t="s">
        <v>94</v>
      </c>
      <c r="G906" s="421">
        <f t="shared" si="69"/>
        <v>1000</v>
      </c>
      <c r="H906" s="421">
        <f t="shared" si="69"/>
        <v>0</v>
      </c>
      <c r="I906" s="345">
        <f t="shared" si="70"/>
        <v>1000</v>
      </c>
      <c r="J906" s="345">
        <f t="shared" si="71"/>
        <v>0</v>
      </c>
    </row>
    <row r="907" spans="1:10" ht="26.25">
      <c r="A907" s="16" t="s">
        <v>632</v>
      </c>
      <c r="B907" s="19" t="s">
        <v>286</v>
      </c>
      <c r="C907" s="19" t="s">
        <v>70</v>
      </c>
      <c r="D907" s="19" t="s">
        <v>64</v>
      </c>
      <c r="E907" s="192" t="s">
        <v>346</v>
      </c>
      <c r="F907" s="174" t="s">
        <v>91</v>
      </c>
      <c r="G907" s="421">
        <f>'МП пр.5'!G65</f>
        <v>1000</v>
      </c>
      <c r="H907" s="421">
        <f>'МП пр.5'!H65</f>
        <v>0</v>
      </c>
      <c r="I907" s="345">
        <f t="shared" si="70"/>
        <v>1000</v>
      </c>
      <c r="J907" s="345">
        <f t="shared" si="71"/>
        <v>0</v>
      </c>
    </row>
    <row r="908" spans="1:10" ht="12.75">
      <c r="A908" s="31" t="s">
        <v>173</v>
      </c>
      <c r="B908" s="19" t="s">
        <v>286</v>
      </c>
      <c r="C908" s="19" t="s">
        <v>70</v>
      </c>
      <c r="D908" s="19" t="s">
        <v>64</v>
      </c>
      <c r="E908" s="174" t="s">
        <v>493</v>
      </c>
      <c r="F908" s="174"/>
      <c r="G908" s="413">
        <f>G909+G912</f>
        <v>11804</v>
      </c>
      <c r="H908" s="413">
        <f>H909+H912</f>
        <v>2470.1000000000004</v>
      </c>
      <c r="I908" s="345">
        <f t="shared" si="70"/>
        <v>9333.9</v>
      </c>
      <c r="J908" s="345">
        <f t="shared" si="71"/>
        <v>20.925957302609287</v>
      </c>
    </row>
    <row r="909" spans="1:10" ht="12.75">
      <c r="A909" s="16" t="s">
        <v>207</v>
      </c>
      <c r="B909" s="19" t="s">
        <v>286</v>
      </c>
      <c r="C909" s="37" t="s">
        <v>70</v>
      </c>
      <c r="D909" s="37" t="s">
        <v>64</v>
      </c>
      <c r="E909" s="174" t="s">
        <v>494</v>
      </c>
      <c r="F909" s="174"/>
      <c r="G909" s="413">
        <f>G910</f>
        <v>5415.7</v>
      </c>
      <c r="H909" s="413">
        <f>H910</f>
        <v>521.2</v>
      </c>
      <c r="I909" s="345">
        <f t="shared" si="70"/>
        <v>4894.5</v>
      </c>
      <c r="J909" s="345">
        <f t="shared" si="71"/>
        <v>9.623871337038612</v>
      </c>
    </row>
    <row r="910" spans="1:10" ht="26.25">
      <c r="A910" s="16" t="s">
        <v>353</v>
      </c>
      <c r="B910" s="19" t="s">
        <v>286</v>
      </c>
      <c r="C910" s="37" t="s">
        <v>70</v>
      </c>
      <c r="D910" s="37" t="s">
        <v>64</v>
      </c>
      <c r="E910" s="174" t="s">
        <v>494</v>
      </c>
      <c r="F910" s="174" t="s">
        <v>94</v>
      </c>
      <c r="G910" s="413">
        <f>G911</f>
        <v>5415.7</v>
      </c>
      <c r="H910" s="413">
        <f>H911</f>
        <v>521.2</v>
      </c>
      <c r="I910" s="345">
        <f t="shared" si="70"/>
        <v>4894.5</v>
      </c>
      <c r="J910" s="345">
        <f t="shared" si="71"/>
        <v>9.623871337038612</v>
      </c>
    </row>
    <row r="911" spans="1:10" ht="26.25">
      <c r="A911" s="16" t="s">
        <v>632</v>
      </c>
      <c r="B911" s="19" t="s">
        <v>286</v>
      </c>
      <c r="C911" s="37" t="s">
        <v>70</v>
      </c>
      <c r="D911" s="37" t="s">
        <v>64</v>
      </c>
      <c r="E911" s="174" t="s">
        <v>494</v>
      </c>
      <c r="F911" s="174" t="s">
        <v>91</v>
      </c>
      <c r="G911" s="413">
        <v>5415.7</v>
      </c>
      <c r="H911" s="413">
        <v>521.2</v>
      </c>
      <c r="I911" s="345">
        <f t="shared" si="70"/>
        <v>4894.5</v>
      </c>
      <c r="J911" s="345">
        <f t="shared" si="71"/>
        <v>9.623871337038612</v>
      </c>
    </row>
    <row r="912" spans="1:10" ht="12.75">
      <c r="A912" s="16" t="s">
        <v>211</v>
      </c>
      <c r="B912" s="19" t="s">
        <v>286</v>
      </c>
      <c r="C912" s="37" t="s">
        <v>70</v>
      </c>
      <c r="D912" s="37" t="s">
        <v>64</v>
      </c>
      <c r="E912" s="174" t="s">
        <v>569</v>
      </c>
      <c r="F912" s="174"/>
      <c r="G912" s="413">
        <f>G913+G915</f>
        <v>6388.299999999999</v>
      </c>
      <c r="H912" s="413">
        <f>H913+H915</f>
        <v>1948.9</v>
      </c>
      <c r="I912" s="345">
        <f t="shared" si="70"/>
        <v>4439.4</v>
      </c>
      <c r="J912" s="345">
        <f t="shared" si="71"/>
        <v>30.507333719455886</v>
      </c>
    </row>
    <row r="913" spans="1:10" ht="26.25">
      <c r="A913" s="16" t="s">
        <v>353</v>
      </c>
      <c r="B913" s="19" t="s">
        <v>286</v>
      </c>
      <c r="C913" s="37" t="s">
        <v>70</v>
      </c>
      <c r="D913" s="37" t="s">
        <v>64</v>
      </c>
      <c r="E913" s="174" t="s">
        <v>569</v>
      </c>
      <c r="F913" s="174" t="s">
        <v>94</v>
      </c>
      <c r="G913" s="413">
        <f>G914</f>
        <v>2350.2</v>
      </c>
      <c r="H913" s="413">
        <f>H914</f>
        <v>0</v>
      </c>
      <c r="I913" s="345">
        <f t="shared" si="70"/>
        <v>2350.2</v>
      </c>
      <c r="J913" s="345">
        <f t="shared" si="71"/>
        <v>0</v>
      </c>
    </row>
    <row r="914" spans="1:10" ht="26.25">
      <c r="A914" s="16" t="s">
        <v>632</v>
      </c>
      <c r="B914" s="19" t="s">
        <v>286</v>
      </c>
      <c r="C914" s="37" t="s">
        <v>70</v>
      </c>
      <c r="D914" s="37" t="s">
        <v>64</v>
      </c>
      <c r="E914" s="174" t="s">
        <v>569</v>
      </c>
      <c r="F914" s="174" t="s">
        <v>91</v>
      </c>
      <c r="G914" s="413">
        <v>2350.2</v>
      </c>
      <c r="H914" s="413">
        <v>0</v>
      </c>
      <c r="I914" s="345">
        <f t="shared" si="70"/>
        <v>2350.2</v>
      </c>
      <c r="J914" s="345">
        <f t="shared" si="71"/>
        <v>0</v>
      </c>
    </row>
    <row r="915" spans="1:10" ht="12.75">
      <c r="A915" s="16" t="s">
        <v>110</v>
      </c>
      <c r="B915" s="19" t="s">
        <v>286</v>
      </c>
      <c r="C915" s="37" t="s">
        <v>70</v>
      </c>
      <c r="D915" s="37" t="s">
        <v>64</v>
      </c>
      <c r="E915" s="174" t="s">
        <v>569</v>
      </c>
      <c r="F915" s="174" t="s">
        <v>111</v>
      </c>
      <c r="G915" s="413">
        <f>G916</f>
        <v>4038.1</v>
      </c>
      <c r="H915" s="413">
        <f>H916</f>
        <v>1948.9</v>
      </c>
      <c r="I915" s="345">
        <f t="shared" si="70"/>
        <v>2089.2</v>
      </c>
      <c r="J915" s="345">
        <f t="shared" si="71"/>
        <v>48.262796859909365</v>
      </c>
    </row>
    <row r="916" spans="1:10" ht="12.75">
      <c r="A916" s="16" t="s">
        <v>113</v>
      </c>
      <c r="B916" s="19" t="s">
        <v>286</v>
      </c>
      <c r="C916" s="37" t="s">
        <v>70</v>
      </c>
      <c r="D916" s="37" t="s">
        <v>64</v>
      </c>
      <c r="E916" s="174" t="s">
        <v>569</v>
      </c>
      <c r="F916" s="174" t="s">
        <v>114</v>
      </c>
      <c r="G916" s="413">
        <v>4038.1</v>
      </c>
      <c r="H916" s="413">
        <v>1948.9</v>
      </c>
      <c r="I916" s="345">
        <f t="shared" si="70"/>
        <v>2089.2</v>
      </c>
      <c r="J916" s="345">
        <f t="shared" si="71"/>
        <v>48.262796859909365</v>
      </c>
    </row>
    <row r="917" spans="1:10" ht="12.75">
      <c r="A917" s="15" t="s">
        <v>175</v>
      </c>
      <c r="B917" s="39" t="s">
        <v>286</v>
      </c>
      <c r="C917" s="38" t="s">
        <v>70</v>
      </c>
      <c r="D917" s="38" t="s">
        <v>65</v>
      </c>
      <c r="E917" s="196"/>
      <c r="F917" s="178"/>
      <c r="G917" s="412">
        <f>G919+G937+G927+G932</f>
        <v>5628.5</v>
      </c>
      <c r="H917" s="412">
        <f>H919+H937+H927+H932</f>
        <v>1003.9</v>
      </c>
      <c r="I917" s="345">
        <f t="shared" si="70"/>
        <v>4624.6</v>
      </c>
      <c r="J917" s="345">
        <f t="shared" si="71"/>
        <v>17.836013147374967</v>
      </c>
    </row>
    <row r="918" spans="1:10" s="63" customFormat="1" ht="12.75">
      <c r="A918" s="16" t="s">
        <v>487</v>
      </c>
      <c r="B918" s="19" t="s">
        <v>286</v>
      </c>
      <c r="C918" s="19" t="s">
        <v>70</v>
      </c>
      <c r="D918" s="19" t="s">
        <v>65</v>
      </c>
      <c r="E918" s="192" t="s">
        <v>561</v>
      </c>
      <c r="F918" s="174"/>
      <c r="G918" s="413">
        <f>G919+G927+G932</f>
        <v>3008.3</v>
      </c>
      <c r="H918" s="413">
        <f>H919+H927+H932</f>
        <v>700</v>
      </c>
      <c r="I918" s="345">
        <f t="shared" si="70"/>
        <v>2308.3</v>
      </c>
      <c r="J918" s="345">
        <f t="shared" si="71"/>
        <v>23.268955888707907</v>
      </c>
    </row>
    <row r="919" spans="1:10" s="347" customFormat="1" ht="26.25">
      <c r="A919" s="158" t="str">
        <f>'МП пр.5'!A637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919" s="159" t="s">
        <v>286</v>
      </c>
      <c r="C919" s="159" t="s">
        <v>70</v>
      </c>
      <c r="D919" s="159" t="s">
        <v>65</v>
      </c>
      <c r="E919" s="190" t="str">
        <f>'МП пр.5'!B637</f>
        <v>7Я 0 00 00000</v>
      </c>
      <c r="F919" s="173"/>
      <c r="G919" s="414">
        <f>G920</f>
        <v>2700</v>
      </c>
      <c r="H919" s="414">
        <f>H920</f>
        <v>700</v>
      </c>
      <c r="I919" s="346">
        <f t="shared" si="70"/>
        <v>2000</v>
      </c>
      <c r="J919" s="346">
        <f t="shared" si="71"/>
        <v>25.925925925925924</v>
      </c>
    </row>
    <row r="920" spans="1:10" ht="26.25">
      <c r="A920" s="16" t="str">
        <f>'МП пр.5'!A638</f>
        <v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v>
      </c>
      <c r="B920" s="19" t="s">
        <v>286</v>
      </c>
      <c r="C920" s="19" t="s">
        <v>70</v>
      </c>
      <c r="D920" s="19" t="s">
        <v>65</v>
      </c>
      <c r="E920" s="192" t="str">
        <f>'МП пр.5'!B638</f>
        <v>7Я 0 01 00000</v>
      </c>
      <c r="F920" s="174"/>
      <c r="G920" s="413">
        <f>G921+G924</f>
        <v>2700</v>
      </c>
      <c r="H920" s="413">
        <f>H921+H924</f>
        <v>700</v>
      </c>
      <c r="I920" s="345">
        <f t="shared" si="70"/>
        <v>2000</v>
      </c>
      <c r="J920" s="345">
        <f t="shared" si="71"/>
        <v>25.925925925925924</v>
      </c>
    </row>
    <row r="921" spans="1:10" ht="26.25">
      <c r="A921" s="16" t="str">
        <f>'МП пр.5'!A639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921" s="19" t="s">
        <v>286</v>
      </c>
      <c r="C921" s="19" t="s">
        <v>70</v>
      </c>
      <c r="D921" s="19" t="s">
        <v>65</v>
      </c>
      <c r="E921" s="192" t="str">
        <f>'МП пр.5'!B639</f>
        <v>7Я 0 01 98700</v>
      </c>
      <c r="F921" s="174"/>
      <c r="G921" s="413">
        <f>G922</f>
        <v>1700</v>
      </c>
      <c r="H921" s="413">
        <f>H922</f>
        <v>700</v>
      </c>
      <c r="I921" s="345">
        <f t="shared" si="70"/>
        <v>1000</v>
      </c>
      <c r="J921" s="345">
        <f t="shared" si="71"/>
        <v>41.17647058823529</v>
      </c>
    </row>
    <row r="922" spans="1:10" ht="12.75">
      <c r="A922" s="16" t="s">
        <v>110</v>
      </c>
      <c r="B922" s="19" t="s">
        <v>286</v>
      </c>
      <c r="C922" s="19" t="s">
        <v>70</v>
      </c>
      <c r="D922" s="19" t="s">
        <v>65</v>
      </c>
      <c r="E922" s="192" t="s">
        <v>272</v>
      </c>
      <c r="F922" s="174" t="s">
        <v>111</v>
      </c>
      <c r="G922" s="413">
        <f>G923</f>
        <v>1700</v>
      </c>
      <c r="H922" s="413">
        <f>H923</f>
        <v>700</v>
      </c>
      <c r="I922" s="345">
        <f t="shared" si="70"/>
        <v>1000</v>
      </c>
      <c r="J922" s="345">
        <f t="shared" si="71"/>
        <v>41.17647058823529</v>
      </c>
    </row>
    <row r="923" spans="1:10" ht="26.25">
      <c r="A923" s="16" t="s">
        <v>135</v>
      </c>
      <c r="B923" s="19" t="s">
        <v>286</v>
      </c>
      <c r="C923" s="19" t="s">
        <v>70</v>
      </c>
      <c r="D923" s="19" t="s">
        <v>65</v>
      </c>
      <c r="E923" s="192" t="s">
        <v>272</v>
      </c>
      <c r="F923" s="174" t="s">
        <v>112</v>
      </c>
      <c r="G923" s="413">
        <f>'МП пр.5'!G644</f>
        <v>1700</v>
      </c>
      <c r="H923" s="413">
        <f>'МП пр.5'!H644</f>
        <v>700</v>
      </c>
      <c r="I923" s="345">
        <f t="shared" si="70"/>
        <v>1000</v>
      </c>
      <c r="J923" s="345">
        <f t="shared" si="71"/>
        <v>41.17647058823529</v>
      </c>
    </row>
    <row r="924" spans="1:10" ht="26.25">
      <c r="A924" s="16" t="str">
        <f>'МП пр.5'!A645</f>
        <v>Частичное возмещение недополученных доходов по оказанию жилищно- коммунальных услуг населению</v>
      </c>
      <c r="B924" s="19" t="s">
        <v>286</v>
      </c>
      <c r="C924" s="19" t="s">
        <v>70</v>
      </c>
      <c r="D924" s="19" t="s">
        <v>65</v>
      </c>
      <c r="E924" s="192" t="str">
        <f>'МП пр.5'!B645</f>
        <v>7Я 0 01 98710</v>
      </c>
      <c r="F924" s="174"/>
      <c r="G924" s="413">
        <f>G925</f>
        <v>1000</v>
      </c>
      <c r="H924" s="413">
        <f>H925</f>
        <v>0</v>
      </c>
      <c r="I924" s="345">
        <f t="shared" si="70"/>
        <v>1000</v>
      </c>
      <c r="J924" s="345">
        <f t="shared" si="71"/>
        <v>0</v>
      </c>
    </row>
    <row r="925" spans="1:10" ht="12.75">
      <c r="A925" s="16" t="s">
        <v>110</v>
      </c>
      <c r="B925" s="166" t="s">
        <v>286</v>
      </c>
      <c r="C925" s="166" t="s">
        <v>70</v>
      </c>
      <c r="D925" s="166" t="s">
        <v>65</v>
      </c>
      <c r="E925" s="195" t="s">
        <v>348</v>
      </c>
      <c r="F925" s="174" t="s">
        <v>111</v>
      </c>
      <c r="G925" s="420">
        <f>G926</f>
        <v>1000</v>
      </c>
      <c r="H925" s="420">
        <f>H926</f>
        <v>0</v>
      </c>
      <c r="I925" s="345">
        <f t="shared" si="70"/>
        <v>1000</v>
      </c>
      <c r="J925" s="345">
        <f t="shared" si="71"/>
        <v>0</v>
      </c>
    </row>
    <row r="926" spans="1:10" ht="26.25">
      <c r="A926" s="16" t="s">
        <v>135</v>
      </c>
      <c r="B926" s="166" t="s">
        <v>286</v>
      </c>
      <c r="C926" s="166" t="s">
        <v>70</v>
      </c>
      <c r="D926" s="166" t="s">
        <v>65</v>
      </c>
      <c r="E926" s="195" t="s">
        <v>348</v>
      </c>
      <c r="F926" s="174" t="s">
        <v>112</v>
      </c>
      <c r="G926" s="420">
        <f>'МП пр.5'!G650</f>
        <v>1000</v>
      </c>
      <c r="H926" s="420">
        <f>'МП пр.5'!H650</f>
        <v>0</v>
      </c>
      <c r="I926" s="345">
        <f t="shared" si="70"/>
        <v>1000</v>
      </c>
      <c r="J926" s="345">
        <f t="shared" si="71"/>
        <v>0</v>
      </c>
    </row>
    <row r="927" spans="1:10" s="347" customFormat="1" ht="26.25">
      <c r="A927" s="158" t="str">
        <f>'МП пр.5'!A698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927" s="159" t="s">
        <v>570</v>
      </c>
      <c r="C927" s="159" t="s">
        <v>70</v>
      </c>
      <c r="D927" s="159" t="s">
        <v>65</v>
      </c>
      <c r="E927" s="190" t="str">
        <f>'МП пр.5'!B698</f>
        <v>7N 0 00 00000</v>
      </c>
      <c r="F927" s="173"/>
      <c r="G927" s="414">
        <f aca="true" t="shared" si="72" ref="G927:H930">G928</f>
        <v>300</v>
      </c>
      <c r="H927" s="414">
        <f t="shared" si="72"/>
        <v>0</v>
      </c>
      <c r="I927" s="346">
        <f t="shared" si="70"/>
        <v>300</v>
      </c>
      <c r="J927" s="346">
        <f t="shared" si="71"/>
        <v>0</v>
      </c>
    </row>
    <row r="928" spans="1:10" ht="26.25">
      <c r="A928" s="16" t="str">
        <f>'МП пр.5'!A699</f>
        <v>Основное мероприятие "Проведение реконструкции, ремонта или замены оборудования на объектах коммунальной инфраструктуры"</v>
      </c>
      <c r="B928" s="19" t="s">
        <v>570</v>
      </c>
      <c r="C928" s="19" t="s">
        <v>70</v>
      </c>
      <c r="D928" s="19" t="s">
        <v>65</v>
      </c>
      <c r="E928" s="192" t="str">
        <f>'МП пр.5'!B699</f>
        <v>7N 0 01 00000</v>
      </c>
      <c r="F928" s="174"/>
      <c r="G928" s="413">
        <f t="shared" si="72"/>
        <v>300</v>
      </c>
      <c r="H928" s="413">
        <f t="shared" si="72"/>
        <v>0</v>
      </c>
      <c r="I928" s="345">
        <f t="shared" si="70"/>
        <v>300</v>
      </c>
      <c r="J928" s="345">
        <f t="shared" si="71"/>
        <v>0</v>
      </c>
    </row>
    <row r="929" spans="1:10" ht="26.25">
      <c r="A929" s="16" t="str">
        <f>'МП пр.5'!A700</f>
        <v>Подготовка коммунальной инфраструктуры населенных пунктов к отопительным периодам </v>
      </c>
      <c r="B929" s="19" t="s">
        <v>570</v>
      </c>
      <c r="C929" s="19" t="s">
        <v>70</v>
      </c>
      <c r="D929" s="19" t="s">
        <v>65</v>
      </c>
      <c r="E929" s="192" t="str">
        <f>'МП пр.5'!B700</f>
        <v>7N 0 01  92110</v>
      </c>
      <c r="F929" s="174"/>
      <c r="G929" s="413">
        <f t="shared" si="72"/>
        <v>300</v>
      </c>
      <c r="H929" s="413">
        <f t="shared" si="72"/>
        <v>0</v>
      </c>
      <c r="I929" s="345">
        <f t="shared" si="70"/>
        <v>300</v>
      </c>
      <c r="J929" s="345">
        <f t="shared" si="71"/>
        <v>0</v>
      </c>
    </row>
    <row r="930" spans="1:10" ht="26.25">
      <c r="A930" s="16" t="s">
        <v>353</v>
      </c>
      <c r="B930" s="19" t="s">
        <v>570</v>
      </c>
      <c r="C930" s="19" t="s">
        <v>70</v>
      </c>
      <c r="D930" s="19" t="s">
        <v>65</v>
      </c>
      <c r="E930" s="192" t="str">
        <f>'МП пр.5'!B701</f>
        <v>7N 0 01  92110</v>
      </c>
      <c r="F930" s="174" t="s">
        <v>94</v>
      </c>
      <c r="G930" s="413">
        <f t="shared" si="72"/>
        <v>300</v>
      </c>
      <c r="H930" s="413">
        <f t="shared" si="72"/>
        <v>0</v>
      </c>
      <c r="I930" s="345">
        <f t="shared" si="70"/>
        <v>300</v>
      </c>
      <c r="J930" s="345">
        <f t="shared" si="71"/>
        <v>0</v>
      </c>
    </row>
    <row r="931" spans="1:10" ht="26.25">
      <c r="A931" s="16" t="s">
        <v>632</v>
      </c>
      <c r="B931" s="19" t="s">
        <v>570</v>
      </c>
      <c r="C931" s="19" t="s">
        <v>70</v>
      </c>
      <c r="D931" s="19" t="s">
        <v>65</v>
      </c>
      <c r="E931" s="192" t="str">
        <f>'МП пр.5'!B702</f>
        <v>7N 0 01  92110</v>
      </c>
      <c r="F931" s="174" t="s">
        <v>91</v>
      </c>
      <c r="G931" s="413">
        <f>'МП пр.5'!G705</f>
        <v>300</v>
      </c>
      <c r="H931" s="413">
        <f>'МП пр.5'!H705</f>
        <v>0</v>
      </c>
      <c r="I931" s="345">
        <f t="shared" si="70"/>
        <v>300</v>
      </c>
      <c r="J931" s="345">
        <f t="shared" si="71"/>
        <v>0</v>
      </c>
    </row>
    <row r="932" spans="1:10" s="347" customFormat="1" ht="26.25">
      <c r="A932" s="158" t="s">
        <v>609</v>
      </c>
      <c r="B932" s="159" t="s">
        <v>570</v>
      </c>
      <c r="C932" s="159" t="s">
        <v>70</v>
      </c>
      <c r="D932" s="159" t="s">
        <v>65</v>
      </c>
      <c r="E932" s="211" t="s">
        <v>610</v>
      </c>
      <c r="F932" s="155"/>
      <c r="G932" s="414">
        <f aca="true" t="shared" si="73" ref="G932:H935">G933</f>
        <v>8.3</v>
      </c>
      <c r="H932" s="414">
        <f t="shared" si="73"/>
        <v>0</v>
      </c>
      <c r="I932" s="346">
        <f t="shared" si="70"/>
        <v>8.3</v>
      </c>
      <c r="J932" s="346">
        <f t="shared" si="71"/>
        <v>0</v>
      </c>
    </row>
    <row r="933" spans="1:10" ht="26.25">
      <c r="A933" s="31" t="s">
        <v>611</v>
      </c>
      <c r="B933" s="19" t="s">
        <v>570</v>
      </c>
      <c r="C933" s="19" t="s">
        <v>70</v>
      </c>
      <c r="D933" s="19" t="s">
        <v>65</v>
      </c>
      <c r="E933" s="45" t="s">
        <v>612</v>
      </c>
      <c r="F933" s="20"/>
      <c r="G933" s="413">
        <f t="shared" si="73"/>
        <v>8.3</v>
      </c>
      <c r="H933" s="413">
        <f t="shared" si="73"/>
        <v>0</v>
      </c>
      <c r="I933" s="345">
        <f t="shared" si="70"/>
        <v>8.3</v>
      </c>
      <c r="J933" s="345">
        <f t="shared" si="71"/>
        <v>0</v>
      </c>
    </row>
    <row r="934" spans="1:10" ht="12.75">
      <c r="A934" s="160" t="str">
        <f>'МП пр.5'!A736</f>
        <v>Приобретение и монтаж общедомовых приборов учета  энергетических ресурсов </v>
      </c>
      <c r="B934" s="19" t="s">
        <v>570</v>
      </c>
      <c r="C934" s="19" t="s">
        <v>70</v>
      </c>
      <c r="D934" s="19" t="s">
        <v>65</v>
      </c>
      <c r="E934" s="45" t="str">
        <f>'МП пр.5'!B736</f>
        <v>7U 0 01 93880</v>
      </c>
      <c r="F934" s="20"/>
      <c r="G934" s="413">
        <f t="shared" si="73"/>
        <v>8.3</v>
      </c>
      <c r="H934" s="413">
        <f t="shared" si="73"/>
        <v>0</v>
      </c>
      <c r="I934" s="345">
        <f t="shared" si="70"/>
        <v>8.3</v>
      </c>
      <c r="J934" s="345">
        <f t="shared" si="71"/>
        <v>0</v>
      </c>
    </row>
    <row r="935" spans="1:10" ht="26.25">
      <c r="A935" s="16" t="s">
        <v>353</v>
      </c>
      <c r="B935" s="19" t="s">
        <v>570</v>
      </c>
      <c r="C935" s="19" t="s">
        <v>70</v>
      </c>
      <c r="D935" s="19" t="s">
        <v>65</v>
      </c>
      <c r="E935" s="45" t="str">
        <f>'МП пр.5'!B737</f>
        <v>7U 0 01 93880</v>
      </c>
      <c r="F935" s="20" t="s">
        <v>94</v>
      </c>
      <c r="G935" s="413">
        <f t="shared" si="73"/>
        <v>8.3</v>
      </c>
      <c r="H935" s="413">
        <f t="shared" si="73"/>
        <v>0</v>
      </c>
      <c r="I935" s="345">
        <f t="shared" si="70"/>
        <v>8.3</v>
      </c>
      <c r="J935" s="345">
        <f t="shared" si="71"/>
        <v>0</v>
      </c>
    </row>
    <row r="936" spans="1:10" ht="26.25">
      <c r="A936" s="16" t="s">
        <v>632</v>
      </c>
      <c r="B936" s="19" t="s">
        <v>570</v>
      </c>
      <c r="C936" s="19" t="s">
        <v>70</v>
      </c>
      <c r="D936" s="19" t="s">
        <v>65</v>
      </c>
      <c r="E936" s="45" t="str">
        <f>'МП пр.5'!B738</f>
        <v>7U 0 01 93880</v>
      </c>
      <c r="F936" s="20" t="s">
        <v>91</v>
      </c>
      <c r="G936" s="413">
        <f>'МП пр.5'!G741</f>
        <v>8.3</v>
      </c>
      <c r="H936" s="413">
        <f>'МП пр.5'!H741</f>
        <v>0</v>
      </c>
      <c r="I936" s="345">
        <f t="shared" si="70"/>
        <v>8.3</v>
      </c>
      <c r="J936" s="345">
        <f t="shared" si="71"/>
        <v>0</v>
      </c>
    </row>
    <row r="937" spans="1:10" ht="12.75">
      <c r="A937" s="16" t="s">
        <v>176</v>
      </c>
      <c r="B937" s="19" t="s">
        <v>286</v>
      </c>
      <c r="C937" s="19" t="s">
        <v>70</v>
      </c>
      <c r="D937" s="19" t="s">
        <v>65</v>
      </c>
      <c r="E937" s="174" t="s">
        <v>571</v>
      </c>
      <c r="F937" s="174"/>
      <c r="G937" s="413">
        <f aca="true" t="shared" si="74" ref="G937:H939">G938</f>
        <v>2620.2</v>
      </c>
      <c r="H937" s="413">
        <f t="shared" si="74"/>
        <v>303.9</v>
      </c>
      <c r="I937" s="345">
        <f t="shared" si="70"/>
        <v>2316.2999999999997</v>
      </c>
      <c r="J937" s="345">
        <f t="shared" si="71"/>
        <v>11.598351270895352</v>
      </c>
    </row>
    <row r="938" spans="1:10" ht="26.25">
      <c r="A938" s="16" t="s">
        <v>585</v>
      </c>
      <c r="B938" s="19" t="s">
        <v>286</v>
      </c>
      <c r="C938" s="37" t="s">
        <v>70</v>
      </c>
      <c r="D938" s="37" t="s">
        <v>65</v>
      </c>
      <c r="E938" s="174" t="s">
        <v>572</v>
      </c>
      <c r="F938" s="174"/>
      <c r="G938" s="413">
        <f t="shared" si="74"/>
        <v>2620.2</v>
      </c>
      <c r="H938" s="413">
        <f t="shared" si="74"/>
        <v>303.9</v>
      </c>
      <c r="I938" s="345">
        <f t="shared" si="70"/>
        <v>2316.2999999999997</v>
      </c>
      <c r="J938" s="345">
        <f t="shared" si="71"/>
        <v>11.598351270895352</v>
      </c>
    </row>
    <row r="939" spans="1:10" ht="12.75">
      <c r="A939" s="16" t="s">
        <v>110</v>
      </c>
      <c r="B939" s="19" t="s">
        <v>286</v>
      </c>
      <c r="C939" s="37" t="s">
        <v>70</v>
      </c>
      <c r="D939" s="37" t="s">
        <v>65</v>
      </c>
      <c r="E939" s="174" t="s">
        <v>572</v>
      </c>
      <c r="F939" s="174" t="s">
        <v>111</v>
      </c>
      <c r="G939" s="413">
        <f t="shared" si="74"/>
        <v>2620.2</v>
      </c>
      <c r="H939" s="413">
        <f t="shared" si="74"/>
        <v>303.9</v>
      </c>
      <c r="I939" s="345">
        <f t="shared" si="70"/>
        <v>2316.2999999999997</v>
      </c>
      <c r="J939" s="345">
        <f t="shared" si="71"/>
        <v>11.598351270895352</v>
      </c>
    </row>
    <row r="940" spans="1:10" ht="26.25">
      <c r="A940" s="16" t="s">
        <v>135</v>
      </c>
      <c r="B940" s="19" t="s">
        <v>286</v>
      </c>
      <c r="C940" s="37" t="s">
        <v>70</v>
      </c>
      <c r="D940" s="37" t="s">
        <v>65</v>
      </c>
      <c r="E940" s="174" t="s">
        <v>572</v>
      </c>
      <c r="F940" s="174" t="s">
        <v>112</v>
      </c>
      <c r="G940" s="413">
        <v>2620.2</v>
      </c>
      <c r="H940" s="413">
        <v>303.9</v>
      </c>
      <c r="I940" s="345">
        <f t="shared" si="70"/>
        <v>2316.2999999999997</v>
      </c>
      <c r="J940" s="345">
        <f t="shared" si="71"/>
        <v>11.598351270895352</v>
      </c>
    </row>
    <row r="941" spans="1:10" ht="12.75">
      <c r="A941" s="15" t="s">
        <v>177</v>
      </c>
      <c r="B941" s="39" t="s">
        <v>286</v>
      </c>
      <c r="C941" s="38" t="s">
        <v>70</v>
      </c>
      <c r="D941" s="38" t="s">
        <v>68</v>
      </c>
      <c r="E941" s="178"/>
      <c r="F941" s="178"/>
      <c r="G941" s="412">
        <f>G943+G951+G956+G963+G970</f>
        <v>5948.6</v>
      </c>
      <c r="H941" s="412">
        <f>H943+H951+H956+H963+H970</f>
        <v>66.5</v>
      </c>
      <c r="I941" s="345">
        <f t="shared" si="70"/>
        <v>5882.1</v>
      </c>
      <c r="J941" s="345">
        <f t="shared" si="71"/>
        <v>1.1179100964932924</v>
      </c>
    </row>
    <row r="942" spans="1:10" s="30" customFormat="1" ht="12.75">
      <c r="A942" s="16" t="s">
        <v>487</v>
      </c>
      <c r="B942" s="19" t="s">
        <v>286</v>
      </c>
      <c r="C942" s="19" t="s">
        <v>70</v>
      </c>
      <c r="D942" s="19" t="s">
        <v>68</v>
      </c>
      <c r="E942" s="192" t="s">
        <v>561</v>
      </c>
      <c r="F942" s="174"/>
      <c r="G942" s="413">
        <f>G943+G951</f>
        <v>3272.6</v>
      </c>
      <c r="H942" s="413">
        <f>H943+H951</f>
        <v>0</v>
      </c>
      <c r="I942" s="345">
        <f t="shared" si="70"/>
        <v>3272.6</v>
      </c>
      <c r="J942" s="345">
        <f t="shared" si="71"/>
        <v>0</v>
      </c>
    </row>
    <row r="943" spans="1:10" s="30" customFormat="1" ht="26.25">
      <c r="A943" s="158" t="str">
        <f>'МП пр.5'!A146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943" s="159" t="s">
        <v>286</v>
      </c>
      <c r="C943" s="159" t="s">
        <v>70</v>
      </c>
      <c r="D943" s="159" t="s">
        <v>68</v>
      </c>
      <c r="E943" s="190" t="str">
        <f>'МП пр.5'!B146</f>
        <v>7К 0 00 00000 </v>
      </c>
      <c r="F943" s="173"/>
      <c r="G943" s="414">
        <f>G944</f>
        <v>3130.6</v>
      </c>
      <c r="H943" s="414">
        <f>H944</f>
        <v>0</v>
      </c>
      <c r="I943" s="345">
        <f t="shared" si="70"/>
        <v>3130.6</v>
      </c>
      <c r="J943" s="345">
        <f t="shared" si="71"/>
        <v>0</v>
      </c>
    </row>
    <row r="944" spans="1:10" ht="26.25">
      <c r="A944" s="31" t="str">
        <f>'МП пр.5'!A147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944" s="19" t="s">
        <v>286</v>
      </c>
      <c r="C944" s="19" t="s">
        <v>70</v>
      </c>
      <c r="D944" s="19" t="s">
        <v>68</v>
      </c>
      <c r="E944" s="192" t="str">
        <f>'МП пр.5'!B147</f>
        <v>7К 0 01 00000 </v>
      </c>
      <c r="F944" s="174"/>
      <c r="G944" s="413">
        <f>G945+G948</f>
        <v>3130.6</v>
      </c>
      <c r="H944" s="413">
        <f>H945+H948</f>
        <v>0</v>
      </c>
      <c r="I944" s="345">
        <f t="shared" si="70"/>
        <v>3130.6</v>
      </c>
      <c r="J944" s="345">
        <f t="shared" si="71"/>
        <v>0</v>
      </c>
    </row>
    <row r="945" spans="1:10" ht="26.25">
      <c r="A945" s="288" t="str">
        <f>'МП пр.5'!A148</f>
        <v>Формирование современной городской среды при реализации проектов благоустройства территорий муниципальных образований  </v>
      </c>
      <c r="B945" s="165" t="s">
        <v>286</v>
      </c>
      <c r="C945" s="165" t="s">
        <v>70</v>
      </c>
      <c r="D945" s="165" t="s">
        <v>68</v>
      </c>
      <c r="E945" s="194" t="str">
        <f>'МП пр.5'!B148</f>
        <v>7К 0 01 R5550</v>
      </c>
      <c r="F945" s="179"/>
      <c r="G945" s="333">
        <f>G946</f>
        <v>3075.6</v>
      </c>
      <c r="H945" s="333">
        <f>H946</f>
        <v>0</v>
      </c>
      <c r="I945" s="345">
        <f t="shared" si="70"/>
        <v>3075.6</v>
      </c>
      <c r="J945" s="345">
        <f t="shared" si="71"/>
        <v>0</v>
      </c>
    </row>
    <row r="946" spans="1:10" ht="26.25">
      <c r="A946" s="288" t="str">
        <f>'МП пр.5'!A151</f>
        <v>Закупка товаров, работ и услуг для обеспечения государственных (муниципальных) нужд</v>
      </c>
      <c r="B946" s="165" t="s">
        <v>286</v>
      </c>
      <c r="C946" s="165" t="s">
        <v>70</v>
      </c>
      <c r="D946" s="165" t="s">
        <v>68</v>
      </c>
      <c r="E946" s="194" t="str">
        <f>'МП пр.5'!B149</f>
        <v>7К 0 01 R5550</v>
      </c>
      <c r="F946" s="179" t="s">
        <v>94</v>
      </c>
      <c r="G946" s="333">
        <f>G947</f>
        <v>3075.6</v>
      </c>
      <c r="H946" s="333">
        <f>H947</f>
        <v>0</v>
      </c>
      <c r="I946" s="345">
        <f t="shared" si="70"/>
        <v>3075.6</v>
      </c>
      <c r="J946" s="345">
        <f t="shared" si="71"/>
        <v>0</v>
      </c>
    </row>
    <row r="947" spans="1:10" ht="26.25">
      <c r="A947" s="288" t="str">
        <f>'МП пр.5'!A152</f>
        <v>Иные закупки товаров, работ и услуг для обеспечения государственных (муниципальных) нужд</v>
      </c>
      <c r="B947" s="165" t="s">
        <v>286</v>
      </c>
      <c r="C947" s="165" t="s">
        <v>70</v>
      </c>
      <c r="D947" s="165" t="s">
        <v>68</v>
      </c>
      <c r="E947" s="194" t="str">
        <f>'МП пр.5'!B150</f>
        <v>7К 0 01 R5550</v>
      </c>
      <c r="F947" s="179" t="s">
        <v>91</v>
      </c>
      <c r="G947" s="333">
        <f>'МП пр.5'!G153</f>
        <v>3075.6</v>
      </c>
      <c r="H947" s="333">
        <f>'МП пр.5'!H153</f>
        <v>0</v>
      </c>
      <c r="I947" s="345">
        <f t="shared" si="70"/>
        <v>3075.6</v>
      </c>
      <c r="J947" s="345">
        <f t="shared" si="71"/>
        <v>0</v>
      </c>
    </row>
    <row r="948" spans="1:10" ht="39">
      <c r="A948" s="16" t="str">
        <f>'МП пр.5'!A154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948" s="19" t="s">
        <v>286</v>
      </c>
      <c r="C948" s="19" t="s">
        <v>70</v>
      </c>
      <c r="D948" s="19" t="s">
        <v>68</v>
      </c>
      <c r="E948" s="192" t="str">
        <f>'МП пр.5'!B154</f>
        <v>7К 0 01 L5550</v>
      </c>
      <c r="F948" s="174"/>
      <c r="G948" s="413">
        <f>G949</f>
        <v>55</v>
      </c>
      <c r="H948" s="413">
        <f>H949</f>
        <v>0</v>
      </c>
      <c r="I948" s="345">
        <f t="shared" si="70"/>
        <v>55</v>
      </c>
      <c r="J948" s="345">
        <f t="shared" si="71"/>
        <v>0</v>
      </c>
    </row>
    <row r="949" spans="1:10" ht="26.25">
      <c r="A949" s="16" t="s">
        <v>353</v>
      </c>
      <c r="B949" s="19" t="s">
        <v>286</v>
      </c>
      <c r="C949" s="19" t="s">
        <v>70</v>
      </c>
      <c r="D949" s="19" t="s">
        <v>68</v>
      </c>
      <c r="E949" s="192" t="s">
        <v>576</v>
      </c>
      <c r="F949" s="174" t="s">
        <v>94</v>
      </c>
      <c r="G949" s="413">
        <f>G950</f>
        <v>55</v>
      </c>
      <c r="H949" s="413">
        <f>H950</f>
        <v>0</v>
      </c>
      <c r="I949" s="345">
        <f t="shared" si="70"/>
        <v>55</v>
      </c>
      <c r="J949" s="345">
        <f t="shared" si="71"/>
        <v>0</v>
      </c>
    </row>
    <row r="950" spans="1:10" ht="26.25">
      <c r="A950" s="16" t="s">
        <v>632</v>
      </c>
      <c r="B950" s="19" t="s">
        <v>286</v>
      </c>
      <c r="C950" s="19" t="s">
        <v>70</v>
      </c>
      <c r="D950" s="19" t="s">
        <v>68</v>
      </c>
      <c r="E950" s="192" t="s">
        <v>576</v>
      </c>
      <c r="F950" s="174" t="s">
        <v>91</v>
      </c>
      <c r="G950" s="413">
        <f>'МП пр.5'!G159</f>
        <v>55</v>
      </c>
      <c r="H950" s="413">
        <f>'МП пр.5'!H159</f>
        <v>0</v>
      </c>
      <c r="I950" s="345">
        <f t="shared" si="70"/>
        <v>55</v>
      </c>
      <c r="J950" s="345">
        <f t="shared" si="71"/>
        <v>0</v>
      </c>
    </row>
    <row r="951" spans="1:10" s="347" customFormat="1" ht="26.25">
      <c r="A951" s="158" t="str">
        <f>'МП пр.5'!A750</f>
        <v>Муниципальная программа "Благоустройство Сусуманского городского округа на 2018- 2020 годы"</v>
      </c>
      <c r="B951" s="159" t="s">
        <v>286</v>
      </c>
      <c r="C951" s="159" t="s">
        <v>70</v>
      </c>
      <c r="D951" s="159" t="s">
        <v>68</v>
      </c>
      <c r="E951" s="190" t="str">
        <f>'МП пр.5'!B750</f>
        <v>7Z 0 00 00000</v>
      </c>
      <c r="F951" s="173"/>
      <c r="G951" s="414">
        <f aca="true" t="shared" si="75" ref="G951:H954">G952</f>
        <v>142</v>
      </c>
      <c r="H951" s="414">
        <f t="shared" si="75"/>
        <v>0</v>
      </c>
      <c r="I951" s="346">
        <f t="shared" si="70"/>
        <v>142</v>
      </c>
      <c r="J951" s="346">
        <f t="shared" si="71"/>
        <v>0</v>
      </c>
    </row>
    <row r="952" spans="1:10" ht="12.75">
      <c r="A952" s="31" t="str">
        <f>'МП пр.5'!A751</f>
        <v>Основное мероприятие "Обеспечение реализации программы"</v>
      </c>
      <c r="B952" s="19" t="s">
        <v>286</v>
      </c>
      <c r="C952" s="19" t="s">
        <v>70</v>
      </c>
      <c r="D952" s="19" t="s">
        <v>68</v>
      </c>
      <c r="E952" s="192" t="str">
        <f>'МП пр.5'!B751</f>
        <v>7Z 0 01 00000</v>
      </c>
      <c r="F952" s="174"/>
      <c r="G952" s="413">
        <f t="shared" si="75"/>
        <v>142</v>
      </c>
      <c r="H952" s="413">
        <f t="shared" si="75"/>
        <v>0</v>
      </c>
      <c r="I952" s="345">
        <f t="shared" si="70"/>
        <v>142</v>
      </c>
      <c r="J952" s="345">
        <f t="shared" si="71"/>
        <v>0</v>
      </c>
    </row>
    <row r="953" spans="1:10" ht="12.75">
      <c r="A953" s="31" t="str">
        <f>'МП пр.5'!A752</f>
        <v>Мероприятия по благоустройству территории Сусуманского городского округа</v>
      </c>
      <c r="B953" s="19" t="s">
        <v>286</v>
      </c>
      <c r="C953" s="19" t="s">
        <v>70</v>
      </c>
      <c r="D953" s="19" t="s">
        <v>68</v>
      </c>
      <c r="E953" s="192" t="str">
        <f>'МП пр.5'!B752</f>
        <v>7Z 0 01 92010</v>
      </c>
      <c r="F953" s="174"/>
      <c r="G953" s="413">
        <f t="shared" si="75"/>
        <v>142</v>
      </c>
      <c r="H953" s="413">
        <f t="shared" si="75"/>
        <v>0</v>
      </c>
      <c r="I953" s="345">
        <f t="shared" si="70"/>
        <v>142</v>
      </c>
      <c r="J953" s="345">
        <f t="shared" si="71"/>
        <v>0</v>
      </c>
    </row>
    <row r="954" spans="1:10" ht="26.25">
      <c r="A954" s="16" t="s">
        <v>353</v>
      </c>
      <c r="B954" s="19" t="s">
        <v>286</v>
      </c>
      <c r="C954" s="19" t="s">
        <v>70</v>
      </c>
      <c r="D954" s="19" t="s">
        <v>68</v>
      </c>
      <c r="E954" s="192" t="str">
        <f>'МП пр.5'!B753</f>
        <v>7Z 0 01 92010</v>
      </c>
      <c r="F954" s="174" t="s">
        <v>94</v>
      </c>
      <c r="G954" s="413">
        <f t="shared" si="75"/>
        <v>142</v>
      </c>
      <c r="H954" s="413">
        <f t="shared" si="75"/>
        <v>0</v>
      </c>
      <c r="I954" s="345">
        <f t="shared" si="70"/>
        <v>142</v>
      </c>
      <c r="J954" s="345">
        <f t="shared" si="71"/>
        <v>0</v>
      </c>
    </row>
    <row r="955" spans="1:10" ht="26.25">
      <c r="A955" s="16" t="s">
        <v>632</v>
      </c>
      <c r="B955" s="19" t="s">
        <v>286</v>
      </c>
      <c r="C955" s="19" t="s">
        <v>70</v>
      </c>
      <c r="D955" s="19" t="s">
        <v>68</v>
      </c>
      <c r="E955" s="192" t="str">
        <f>'МП пр.5'!B754</f>
        <v>7Z 0 01 92010</v>
      </c>
      <c r="F955" s="174" t="s">
        <v>91</v>
      </c>
      <c r="G955" s="413">
        <f>'МП пр.5'!G757</f>
        <v>142</v>
      </c>
      <c r="H955" s="413">
        <f>'МП пр.5'!H757</f>
        <v>0</v>
      </c>
      <c r="I955" s="345">
        <f t="shared" si="70"/>
        <v>142</v>
      </c>
      <c r="J955" s="345">
        <f t="shared" si="71"/>
        <v>0</v>
      </c>
    </row>
    <row r="956" spans="1:10" ht="12.75">
      <c r="A956" s="31" t="s">
        <v>577</v>
      </c>
      <c r="B956" s="19" t="s">
        <v>286</v>
      </c>
      <c r="C956" s="19" t="s">
        <v>70</v>
      </c>
      <c r="D956" s="19" t="s">
        <v>68</v>
      </c>
      <c r="E956" s="174" t="s">
        <v>578</v>
      </c>
      <c r="F956" s="174"/>
      <c r="G956" s="420">
        <f>G957+G960</f>
        <v>700</v>
      </c>
      <c r="H956" s="420">
        <f>H957+H960</f>
        <v>66.5</v>
      </c>
      <c r="I956" s="345">
        <f t="shared" si="70"/>
        <v>633.5</v>
      </c>
      <c r="J956" s="345">
        <f t="shared" si="71"/>
        <v>9.5</v>
      </c>
    </row>
    <row r="957" spans="1:10" ht="12.75">
      <c r="A957" s="16" t="s">
        <v>586</v>
      </c>
      <c r="B957" s="19" t="s">
        <v>286</v>
      </c>
      <c r="C957" s="19" t="s">
        <v>70</v>
      </c>
      <c r="D957" s="19" t="s">
        <v>68</v>
      </c>
      <c r="E957" s="174" t="s">
        <v>587</v>
      </c>
      <c r="F957" s="174"/>
      <c r="G957" s="413">
        <f>G958</f>
        <v>700</v>
      </c>
      <c r="H957" s="413">
        <f>H958</f>
        <v>0</v>
      </c>
      <c r="I957" s="345">
        <f t="shared" si="70"/>
        <v>700</v>
      </c>
      <c r="J957" s="345">
        <f t="shared" si="71"/>
        <v>0</v>
      </c>
    </row>
    <row r="958" spans="1:10" ht="26.25">
      <c r="A958" s="16" t="s">
        <v>353</v>
      </c>
      <c r="B958" s="19" t="s">
        <v>286</v>
      </c>
      <c r="C958" s="19" t="s">
        <v>70</v>
      </c>
      <c r="D958" s="19" t="s">
        <v>68</v>
      </c>
      <c r="E958" s="174" t="s">
        <v>587</v>
      </c>
      <c r="F958" s="174" t="s">
        <v>94</v>
      </c>
      <c r="G958" s="413">
        <f>G959</f>
        <v>700</v>
      </c>
      <c r="H958" s="413">
        <f>H959</f>
        <v>0</v>
      </c>
      <c r="I958" s="345">
        <f t="shared" si="70"/>
        <v>700</v>
      </c>
      <c r="J958" s="345">
        <f t="shared" si="71"/>
        <v>0</v>
      </c>
    </row>
    <row r="959" spans="1:10" ht="26.25">
      <c r="A959" s="16" t="s">
        <v>632</v>
      </c>
      <c r="B959" s="19" t="s">
        <v>286</v>
      </c>
      <c r="C959" s="19" t="s">
        <v>70</v>
      </c>
      <c r="D959" s="19" t="s">
        <v>68</v>
      </c>
      <c r="E959" s="174" t="s">
        <v>587</v>
      </c>
      <c r="F959" s="174" t="s">
        <v>91</v>
      </c>
      <c r="G959" s="413">
        <v>700</v>
      </c>
      <c r="H959" s="413">
        <v>0</v>
      </c>
      <c r="I959" s="345">
        <f t="shared" si="70"/>
        <v>700</v>
      </c>
      <c r="J959" s="345">
        <f t="shared" si="71"/>
        <v>0</v>
      </c>
    </row>
    <row r="960" spans="1:10" ht="12.75">
      <c r="A960" s="405" t="s">
        <v>694</v>
      </c>
      <c r="B960" s="19" t="s">
        <v>286</v>
      </c>
      <c r="C960" s="19" t="s">
        <v>70</v>
      </c>
      <c r="D960" s="19" t="s">
        <v>68</v>
      </c>
      <c r="E960" s="406" t="s">
        <v>695</v>
      </c>
      <c r="F960" s="174"/>
      <c r="G960" s="413">
        <f>G961</f>
        <v>0</v>
      </c>
      <c r="H960" s="413">
        <f>H961</f>
        <v>66.5</v>
      </c>
      <c r="I960" s="345">
        <f>G960-H960</f>
        <v>-66.5</v>
      </c>
      <c r="J960" s="345">
        <v>0</v>
      </c>
    </row>
    <row r="961" spans="1:10" ht="12.75">
      <c r="A961" s="405" t="s">
        <v>353</v>
      </c>
      <c r="B961" s="19" t="s">
        <v>286</v>
      </c>
      <c r="C961" s="19" t="s">
        <v>70</v>
      </c>
      <c r="D961" s="19" t="s">
        <v>68</v>
      </c>
      <c r="E961" s="406" t="s">
        <v>695</v>
      </c>
      <c r="F961" s="174" t="s">
        <v>94</v>
      </c>
      <c r="G961" s="413">
        <f>G962</f>
        <v>0</v>
      </c>
      <c r="H961" s="413">
        <f>H962</f>
        <v>66.5</v>
      </c>
      <c r="I961" s="345">
        <f>G961-H961</f>
        <v>-66.5</v>
      </c>
      <c r="J961" s="345">
        <v>0</v>
      </c>
    </row>
    <row r="962" spans="1:10" ht="12.75">
      <c r="A962" s="227" t="s">
        <v>646</v>
      </c>
      <c r="B962" s="19" t="s">
        <v>286</v>
      </c>
      <c r="C962" s="19" t="s">
        <v>70</v>
      </c>
      <c r="D962" s="19" t="s">
        <v>68</v>
      </c>
      <c r="E962" s="406" t="s">
        <v>695</v>
      </c>
      <c r="F962" s="174" t="s">
        <v>91</v>
      </c>
      <c r="G962" s="413">
        <v>0</v>
      </c>
      <c r="H962" s="413">
        <v>66.5</v>
      </c>
      <c r="I962" s="345">
        <f>G962-H962</f>
        <v>-66.5</v>
      </c>
      <c r="J962" s="345">
        <v>0</v>
      </c>
    </row>
    <row r="963" spans="1:10" ht="12.75">
      <c r="A963" s="170" t="s">
        <v>579</v>
      </c>
      <c r="B963" s="19" t="s">
        <v>286</v>
      </c>
      <c r="C963" s="19" t="s">
        <v>70</v>
      </c>
      <c r="D963" s="19" t="s">
        <v>68</v>
      </c>
      <c r="E963" s="174" t="s">
        <v>580</v>
      </c>
      <c r="F963" s="174"/>
      <c r="G963" s="413">
        <f>G964+G967</f>
        <v>1000</v>
      </c>
      <c r="H963" s="413">
        <f>H964+H967</f>
        <v>0</v>
      </c>
      <c r="I963" s="345">
        <f t="shared" si="70"/>
        <v>1000</v>
      </c>
      <c r="J963" s="345">
        <f t="shared" si="71"/>
        <v>0</v>
      </c>
    </row>
    <row r="964" spans="1:10" ht="12.75">
      <c r="A964" s="31" t="s">
        <v>209</v>
      </c>
      <c r="B964" s="19" t="s">
        <v>286</v>
      </c>
      <c r="C964" s="37" t="s">
        <v>70</v>
      </c>
      <c r="D964" s="37" t="s">
        <v>68</v>
      </c>
      <c r="E964" s="174" t="s">
        <v>581</v>
      </c>
      <c r="F964" s="174"/>
      <c r="G964" s="420">
        <f>G965</f>
        <v>500</v>
      </c>
      <c r="H964" s="420">
        <f>H965</f>
        <v>0</v>
      </c>
      <c r="I964" s="345">
        <f t="shared" si="70"/>
        <v>500</v>
      </c>
      <c r="J964" s="345">
        <f t="shared" si="71"/>
        <v>0</v>
      </c>
    </row>
    <row r="965" spans="1:10" ht="26.25">
      <c r="A965" s="16" t="s">
        <v>353</v>
      </c>
      <c r="B965" s="19" t="s">
        <v>286</v>
      </c>
      <c r="C965" s="19" t="s">
        <v>70</v>
      </c>
      <c r="D965" s="19" t="s">
        <v>68</v>
      </c>
      <c r="E965" s="174" t="s">
        <v>581</v>
      </c>
      <c r="F965" s="174" t="s">
        <v>94</v>
      </c>
      <c r="G965" s="413">
        <f>G966</f>
        <v>500</v>
      </c>
      <c r="H965" s="413">
        <f>H966</f>
        <v>0</v>
      </c>
      <c r="I965" s="345">
        <f t="shared" si="70"/>
        <v>500</v>
      </c>
      <c r="J965" s="345">
        <f t="shared" si="71"/>
        <v>0</v>
      </c>
    </row>
    <row r="966" spans="1:10" ht="26.25">
      <c r="A966" s="16" t="s">
        <v>632</v>
      </c>
      <c r="B966" s="19" t="s">
        <v>286</v>
      </c>
      <c r="C966" s="19" t="s">
        <v>70</v>
      </c>
      <c r="D966" s="19" t="s">
        <v>68</v>
      </c>
      <c r="E966" s="174" t="s">
        <v>581</v>
      </c>
      <c r="F966" s="174" t="s">
        <v>91</v>
      </c>
      <c r="G966" s="413">
        <v>500</v>
      </c>
      <c r="H966" s="413">
        <v>0</v>
      </c>
      <c r="I966" s="345">
        <f t="shared" si="70"/>
        <v>500</v>
      </c>
      <c r="J966" s="345">
        <f t="shared" si="71"/>
        <v>0</v>
      </c>
    </row>
    <row r="967" spans="1:10" ht="26.25">
      <c r="A967" s="16" t="s">
        <v>385</v>
      </c>
      <c r="B967" s="19" t="s">
        <v>286</v>
      </c>
      <c r="C967" s="19" t="s">
        <v>70</v>
      </c>
      <c r="D967" s="19" t="s">
        <v>68</v>
      </c>
      <c r="E967" s="174" t="s">
        <v>582</v>
      </c>
      <c r="F967" s="174"/>
      <c r="G967" s="413">
        <f>G968</f>
        <v>500</v>
      </c>
      <c r="H967" s="413">
        <f>H968</f>
        <v>0</v>
      </c>
      <c r="I967" s="345">
        <f t="shared" si="70"/>
        <v>500</v>
      </c>
      <c r="J967" s="345">
        <f t="shared" si="71"/>
        <v>0</v>
      </c>
    </row>
    <row r="968" spans="1:10" ht="12.75">
      <c r="A968" s="16" t="s">
        <v>110</v>
      </c>
      <c r="B968" s="19" t="s">
        <v>286</v>
      </c>
      <c r="C968" s="19" t="s">
        <v>70</v>
      </c>
      <c r="D968" s="19" t="s">
        <v>68</v>
      </c>
      <c r="E968" s="174" t="s">
        <v>582</v>
      </c>
      <c r="F968" s="174" t="s">
        <v>111</v>
      </c>
      <c r="G968" s="413">
        <f>G969</f>
        <v>500</v>
      </c>
      <c r="H968" s="413">
        <f>H969</f>
        <v>0</v>
      </c>
      <c r="I968" s="345">
        <f t="shared" si="70"/>
        <v>500</v>
      </c>
      <c r="J968" s="345">
        <f t="shared" si="71"/>
        <v>0</v>
      </c>
    </row>
    <row r="969" spans="1:10" ht="26.25">
      <c r="A969" s="16" t="s">
        <v>135</v>
      </c>
      <c r="B969" s="19" t="s">
        <v>286</v>
      </c>
      <c r="C969" s="19" t="s">
        <v>70</v>
      </c>
      <c r="D969" s="19" t="s">
        <v>68</v>
      </c>
      <c r="E969" s="174" t="s">
        <v>582</v>
      </c>
      <c r="F969" s="174" t="s">
        <v>112</v>
      </c>
      <c r="G969" s="413">
        <v>500</v>
      </c>
      <c r="H969" s="413">
        <v>0</v>
      </c>
      <c r="I969" s="345">
        <f t="shared" si="70"/>
        <v>500</v>
      </c>
      <c r="J969" s="345">
        <f t="shared" si="71"/>
        <v>0</v>
      </c>
    </row>
    <row r="970" spans="1:10" ht="39">
      <c r="A970" s="204" t="s">
        <v>588</v>
      </c>
      <c r="B970" s="165" t="s">
        <v>286</v>
      </c>
      <c r="C970" s="165" t="s">
        <v>70</v>
      </c>
      <c r="D970" s="165" t="s">
        <v>68</v>
      </c>
      <c r="E970" s="150" t="s">
        <v>472</v>
      </c>
      <c r="F970" s="150"/>
      <c r="G970" s="333">
        <f aca="true" t="shared" si="76" ref="G970:H973">G971</f>
        <v>976</v>
      </c>
      <c r="H970" s="333">
        <f t="shared" si="76"/>
        <v>0</v>
      </c>
      <c r="I970" s="345">
        <f t="shared" si="70"/>
        <v>976</v>
      </c>
      <c r="J970" s="345">
        <f t="shared" si="71"/>
        <v>0</v>
      </c>
    </row>
    <row r="971" spans="1:10" ht="26.25">
      <c r="A971" s="149" t="s">
        <v>592</v>
      </c>
      <c r="B971" s="165" t="s">
        <v>286</v>
      </c>
      <c r="C971" s="165" t="s">
        <v>70</v>
      </c>
      <c r="D971" s="165" t="s">
        <v>68</v>
      </c>
      <c r="E971" s="150" t="s">
        <v>593</v>
      </c>
      <c r="F971" s="150"/>
      <c r="G971" s="333">
        <f t="shared" si="76"/>
        <v>976</v>
      </c>
      <c r="H971" s="333">
        <f t="shared" si="76"/>
        <v>0</v>
      </c>
      <c r="I971" s="345">
        <f t="shared" si="70"/>
        <v>976</v>
      </c>
      <c r="J971" s="345">
        <f t="shared" si="71"/>
        <v>0</v>
      </c>
    </row>
    <row r="972" spans="1:10" ht="26.25">
      <c r="A972" s="149" t="s">
        <v>594</v>
      </c>
      <c r="B972" s="165" t="s">
        <v>286</v>
      </c>
      <c r="C972" s="165" t="s">
        <v>70</v>
      </c>
      <c r="D972" s="165" t="s">
        <v>68</v>
      </c>
      <c r="E972" s="150" t="s">
        <v>595</v>
      </c>
      <c r="F972" s="150"/>
      <c r="G972" s="333">
        <f t="shared" si="76"/>
        <v>976</v>
      </c>
      <c r="H972" s="333">
        <f t="shared" si="76"/>
        <v>0</v>
      </c>
      <c r="I972" s="345">
        <f aca="true" t="shared" si="77" ref="I972:I983">G972-H972</f>
        <v>976</v>
      </c>
      <c r="J972" s="345">
        <f aca="true" t="shared" si="78" ref="J972:J983">H972/G972*100</f>
        <v>0</v>
      </c>
    </row>
    <row r="973" spans="1:10" ht="26.25">
      <c r="A973" s="149" t="s">
        <v>353</v>
      </c>
      <c r="B973" s="165" t="s">
        <v>286</v>
      </c>
      <c r="C973" s="165" t="s">
        <v>70</v>
      </c>
      <c r="D973" s="165" t="s">
        <v>68</v>
      </c>
      <c r="E973" s="150" t="s">
        <v>595</v>
      </c>
      <c r="F973" s="150" t="s">
        <v>94</v>
      </c>
      <c r="G973" s="333">
        <f t="shared" si="76"/>
        <v>976</v>
      </c>
      <c r="H973" s="333">
        <f t="shared" si="76"/>
        <v>0</v>
      </c>
      <c r="I973" s="345">
        <f t="shared" si="77"/>
        <v>976</v>
      </c>
      <c r="J973" s="345">
        <f t="shared" si="78"/>
        <v>0</v>
      </c>
    </row>
    <row r="974" spans="1:10" ht="26.25">
      <c r="A974" s="16" t="s">
        <v>632</v>
      </c>
      <c r="B974" s="165" t="s">
        <v>286</v>
      </c>
      <c r="C974" s="165" t="s">
        <v>70</v>
      </c>
      <c r="D974" s="165" t="s">
        <v>68</v>
      </c>
      <c r="E974" s="150" t="s">
        <v>595</v>
      </c>
      <c r="F974" s="150" t="s">
        <v>91</v>
      </c>
      <c r="G974" s="333">
        <v>976</v>
      </c>
      <c r="H974" s="333">
        <v>0</v>
      </c>
      <c r="I974" s="345">
        <f t="shared" si="77"/>
        <v>976</v>
      </c>
      <c r="J974" s="345">
        <f t="shared" si="78"/>
        <v>0</v>
      </c>
    </row>
    <row r="975" spans="1:10" ht="12.75">
      <c r="A975" s="15" t="s">
        <v>374</v>
      </c>
      <c r="B975" s="39" t="s">
        <v>286</v>
      </c>
      <c r="C975" s="39" t="s">
        <v>74</v>
      </c>
      <c r="D975" s="39" t="s">
        <v>34</v>
      </c>
      <c r="E975" s="178"/>
      <c r="F975" s="178"/>
      <c r="G975" s="412">
        <f>G976</f>
        <v>16</v>
      </c>
      <c r="H975" s="412">
        <f>H976</f>
        <v>0</v>
      </c>
      <c r="I975" s="345">
        <f t="shared" si="77"/>
        <v>16</v>
      </c>
      <c r="J975" s="345">
        <f t="shared" si="78"/>
        <v>0</v>
      </c>
    </row>
    <row r="976" spans="1:10" ht="12.75">
      <c r="A976" s="15" t="s">
        <v>308</v>
      </c>
      <c r="B976" s="39" t="s">
        <v>286</v>
      </c>
      <c r="C976" s="39" t="s">
        <v>74</v>
      </c>
      <c r="D976" s="39" t="s">
        <v>70</v>
      </c>
      <c r="E976" s="178"/>
      <c r="F976" s="178"/>
      <c r="G976" s="412">
        <f>G978</f>
        <v>16</v>
      </c>
      <c r="H976" s="412">
        <f>H978</f>
        <v>0</v>
      </c>
      <c r="I976" s="345">
        <f t="shared" si="77"/>
        <v>16</v>
      </c>
      <c r="J976" s="345">
        <f t="shared" si="78"/>
        <v>0</v>
      </c>
    </row>
    <row r="977" spans="1:10" s="30" customFormat="1" ht="12.75">
      <c r="A977" s="16" t="s">
        <v>487</v>
      </c>
      <c r="B977" s="66" t="s">
        <v>286</v>
      </c>
      <c r="C977" s="66" t="s">
        <v>74</v>
      </c>
      <c r="D977" s="66" t="s">
        <v>70</v>
      </c>
      <c r="E977" s="199" t="s">
        <v>561</v>
      </c>
      <c r="F977" s="178"/>
      <c r="G977" s="413">
        <f aca="true" t="shared" si="79" ref="G977:H981">G978</f>
        <v>16</v>
      </c>
      <c r="H977" s="413">
        <f t="shared" si="79"/>
        <v>0</v>
      </c>
      <c r="I977" s="345">
        <f t="shared" si="77"/>
        <v>16</v>
      </c>
      <c r="J977" s="345">
        <f t="shared" si="78"/>
        <v>0</v>
      </c>
    </row>
    <row r="978" spans="1:10" s="350" customFormat="1" ht="26.25">
      <c r="A978" s="158" t="str">
        <f>'МП пр.5'!A742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978" s="159" t="s">
        <v>286</v>
      </c>
      <c r="C978" s="159" t="s">
        <v>74</v>
      </c>
      <c r="D978" s="159" t="s">
        <v>70</v>
      </c>
      <c r="E978" s="173" t="str">
        <f>'МП пр.5'!B742</f>
        <v>7W 0 00 00000</v>
      </c>
      <c r="F978" s="173"/>
      <c r="G978" s="414">
        <f t="shared" si="79"/>
        <v>16</v>
      </c>
      <c r="H978" s="414">
        <f t="shared" si="79"/>
        <v>0</v>
      </c>
      <c r="I978" s="346">
        <f t="shared" si="77"/>
        <v>16</v>
      </c>
      <c r="J978" s="346">
        <f t="shared" si="78"/>
        <v>0</v>
      </c>
    </row>
    <row r="979" spans="1:10" s="30" customFormat="1" ht="26.25">
      <c r="A979" s="31" t="str">
        <f>'МП пр.5'!A743</f>
        <v>Основное мероприятие "Снос ветхого, заброшенного жилья на территории Сусуманского городского округа"</v>
      </c>
      <c r="B979" s="19" t="s">
        <v>286</v>
      </c>
      <c r="C979" s="19" t="s">
        <v>74</v>
      </c>
      <c r="D979" s="19" t="s">
        <v>70</v>
      </c>
      <c r="E979" s="174" t="str">
        <f>'МП пр.5'!B743</f>
        <v>7W 0 01 00000</v>
      </c>
      <c r="F979" s="174"/>
      <c r="G979" s="413">
        <f t="shared" si="79"/>
        <v>16</v>
      </c>
      <c r="H979" s="413">
        <f t="shared" si="79"/>
        <v>0</v>
      </c>
      <c r="I979" s="345">
        <f t="shared" si="77"/>
        <v>16</v>
      </c>
      <c r="J979" s="345">
        <f t="shared" si="78"/>
        <v>0</v>
      </c>
    </row>
    <row r="980" spans="1:10" ht="26.25">
      <c r="A980" s="31" t="str">
        <f>'МП пр.5'!A744</f>
        <v>Снос ветхого, заброшенного жилья, в том числе вдоль автомобильных дорог, расположенных на территории  Сусуманского городского округа </v>
      </c>
      <c r="B980" s="19" t="s">
        <v>286</v>
      </c>
      <c r="C980" s="19" t="s">
        <v>74</v>
      </c>
      <c r="D980" s="19" t="s">
        <v>70</v>
      </c>
      <c r="E980" s="174" t="str">
        <f>'МП пр.5'!B744</f>
        <v>7W 0 01 93520</v>
      </c>
      <c r="F980" s="174"/>
      <c r="G980" s="413">
        <f t="shared" si="79"/>
        <v>16</v>
      </c>
      <c r="H980" s="413">
        <f t="shared" si="79"/>
        <v>0</v>
      </c>
      <c r="I980" s="345">
        <f t="shared" si="77"/>
        <v>16</v>
      </c>
      <c r="J980" s="345">
        <f t="shared" si="78"/>
        <v>0</v>
      </c>
    </row>
    <row r="981" spans="1:10" s="30" customFormat="1" ht="26.25">
      <c r="A981" s="16" t="s">
        <v>353</v>
      </c>
      <c r="B981" s="19" t="s">
        <v>286</v>
      </c>
      <c r="C981" s="19" t="s">
        <v>74</v>
      </c>
      <c r="D981" s="19" t="s">
        <v>70</v>
      </c>
      <c r="E981" s="174" t="str">
        <f>'МП пр.5'!B745</f>
        <v>7W 0 01 93520</v>
      </c>
      <c r="F981" s="174" t="s">
        <v>94</v>
      </c>
      <c r="G981" s="413">
        <f t="shared" si="79"/>
        <v>16</v>
      </c>
      <c r="H981" s="413">
        <f t="shared" si="79"/>
        <v>0</v>
      </c>
      <c r="I981" s="345">
        <f t="shared" si="77"/>
        <v>16</v>
      </c>
      <c r="J981" s="345">
        <f t="shared" si="78"/>
        <v>0</v>
      </c>
    </row>
    <row r="982" spans="1:10" s="30" customFormat="1" ht="26.25">
      <c r="A982" s="16" t="s">
        <v>632</v>
      </c>
      <c r="B982" s="19" t="s">
        <v>286</v>
      </c>
      <c r="C982" s="19" t="s">
        <v>74</v>
      </c>
      <c r="D982" s="19" t="s">
        <v>70</v>
      </c>
      <c r="E982" s="174" t="str">
        <f>'МП пр.5'!B746</f>
        <v>7W 0 01 93520</v>
      </c>
      <c r="F982" s="174" t="s">
        <v>91</v>
      </c>
      <c r="G982" s="413">
        <f>'МП пр.5'!G749</f>
        <v>16</v>
      </c>
      <c r="H982" s="413">
        <f>'МП пр.5'!H749</f>
        <v>0</v>
      </c>
      <c r="I982" s="345">
        <f t="shared" si="77"/>
        <v>16</v>
      </c>
      <c r="J982" s="345">
        <f t="shared" si="78"/>
        <v>0</v>
      </c>
    </row>
    <row r="983" spans="1:10" ht="12.75">
      <c r="A983" s="32" t="s">
        <v>75</v>
      </c>
      <c r="B983" s="171"/>
      <c r="C983" s="171"/>
      <c r="D983" s="171"/>
      <c r="E983" s="193"/>
      <c r="F983" s="193"/>
      <c r="G983" s="422">
        <f>G6+G196+G226+G265+G317+G609+G857</f>
        <v>688173.2999999999</v>
      </c>
      <c r="H983" s="422">
        <f>H6+H196+H226+H265+H317+H609+H857</f>
        <v>147146.3</v>
      </c>
      <c r="I983" s="345">
        <f t="shared" si="77"/>
        <v>541027</v>
      </c>
      <c r="J983" s="345">
        <f t="shared" si="78"/>
        <v>21.382157662902646</v>
      </c>
    </row>
    <row r="984" spans="7:10" ht="12.75">
      <c r="G984" s="423"/>
      <c r="H984" s="424">
        <v>147146.3</v>
      </c>
      <c r="I984" s="424"/>
      <c r="J984" s="424"/>
    </row>
    <row r="985" spans="7:8" ht="12.75">
      <c r="G985" s="290"/>
      <c r="H985" s="407">
        <f>H984-H983</f>
        <v>0</v>
      </c>
    </row>
  </sheetData>
  <sheetProtection/>
  <autoFilter ref="A5:Y985"/>
  <mergeCells count="1">
    <mergeCell ref="A1:J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CC00"/>
  </sheetPr>
  <dimension ref="A1:M761"/>
  <sheetViews>
    <sheetView view="pageBreakPreview" zoomScale="118" zoomScaleNormal="140" zoomScaleSheetLayoutView="118" zoomScalePageLayoutView="0" workbookViewId="0" topLeftCell="A1">
      <selection activeCell="D508" sqref="D508"/>
    </sheetView>
  </sheetViews>
  <sheetFormatPr defaultColWidth="9.00390625" defaultRowHeight="12.75"/>
  <cols>
    <col min="1" max="1" width="49.875" style="0" customWidth="1"/>
    <col min="2" max="2" width="13.50390625" style="0" customWidth="1"/>
    <col min="3" max="4" width="3.50390625" style="0" customWidth="1"/>
    <col min="5" max="5" width="3.50390625" style="267" customWidth="1"/>
    <col min="6" max="6" width="4.00390625" style="0" customWidth="1"/>
    <col min="7" max="8" width="9.50390625" style="264" customWidth="1"/>
    <col min="9" max="9" width="8.50390625" style="401" customWidth="1"/>
    <col min="10" max="10" width="9.125" style="401" customWidth="1"/>
    <col min="11" max="11" width="9.125" style="0" bestFit="1" customWidth="1"/>
  </cols>
  <sheetData>
    <row r="1" spans="1:10" s="5" customFormat="1" ht="19.5" customHeight="1">
      <c r="A1"/>
      <c r="B1"/>
      <c r="C1"/>
      <c r="D1"/>
      <c r="E1"/>
      <c r="F1"/>
      <c r="G1"/>
      <c r="H1"/>
      <c r="I1" s="394"/>
      <c r="J1" s="394"/>
    </row>
    <row r="2" spans="1:10" s="5" customFormat="1" ht="12.75">
      <c r="A2" s="431" t="s">
        <v>674</v>
      </c>
      <c r="B2" s="431"/>
      <c r="C2" s="432"/>
      <c r="D2" s="432"/>
      <c r="E2" s="432"/>
      <c r="F2" s="432"/>
      <c r="G2" s="432"/>
      <c r="H2" s="428"/>
      <c r="I2" s="428"/>
      <c r="J2" s="428"/>
    </row>
    <row r="3" spans="1:10" s="5" customFormat="1" ht="12.75">
      <c r="A3" s="338"/>
      <c r="B3" s="338"/>
      <c r="C3" s="339"/>
      <c r="D3" s="339"/>
      <c r="E3" s="339"/>
      <c r="F3" s="339"/>
      <c r="G3" s="339"/>
      <c r="H3" s="337"/>
      <c r="I3" s="394"/>
      <c r="J3" s="395" t="s">
        <v>1</v>
      </c>
    </row>
    <row r="4" spans="1:10" s="5" customFormat="1" ht="36" customHeight="1">
      <c r="A4" s="91" t="s">
        <v>30</v>
      </c>
      <c r="B4" s="92" t="s">
        <v>45</v>
      </c>
      <c r="C4" s="92" t="s">
        <v>44</v>
      </c>
      <c r="D4" s="92" t="s">
        <v>43</v>
      </c>
      <c r="E4" s="103" t="s">
        <v>46</v>
      </c>
      <c r="F4" s="91" t="s">
        <v>0</v>
      </c>
      <c r="G4" s="255" t="str">
        <f>'пр.4 вед.стр.'!G4</f>
        <v>Утверждено</v>
      </c>
      <c r="H4" s="340" t="s">
        <v>671</v>
      </c>
      <c r="I4" s="340" t="s">
        <v>672</v>
      </c>
      <c r="J4" s="396" t="s">
        <v>673</v>
      </c>
    </row>
    <row r="5" spans="1:10" s="352" customFormat="1" ht="9.75">
      <c r="A5" s="93">
        <v>1</v>
      </c>
      <c r="B5" s="92">
        <v>2</v>
      </c>
      <c r="C5" s="92">
        <v>3</v>
      </c>
      <c r="D5" s="92">
        <v>4</v>
      </c>
      <c r="E5" s="103">
        <v>5</v>
      </c>
      <c r="F5" s="91">
        <v>6</v>
      </c>
      <c r="G5" s="298">
        <v>7</v>
      </c>
      <c r="H5" s="298">
        <v>8</v>
      </c>
      <c r="I5" s="397">
        <v>9</v>
      </c>
      <c r="J5" s="397">
        <v>10</v>
      </c>
    </row>
    <row r="6" spans="1:10" s="351" customFormat="1" ht="30.75">
      <c r="A6" s="243" t="s">
        <v>388</v>
      </c>
      <c r="B6" s="241" t="s">
        <v>146</v>
      </c>
      <c r="C6" s="244"/>
      <c r="D6" s="244"/>
      <c r="E6" s="249"/>
      <c r="F6" s="242"/>
      <c r="G6" s="392">
        <f>G7</f>
        <v>1499.6</v>
      </c>
      <c r="H6" s="392">
        <f>H7</f>
        <v>322.4</v>
      </c>
      <c r="I6" s="398">
        <f>G6-H6</f>
        <v>1177.1999999999998</v>
      </c>
      <c r="J6" s="398">
        <f aca="true" t="shared" si="0" ref="J6:J69">H6/G6*100</f>
        <v>21.49906641771139</v>
      </c>
    </row>
    <row r="7" spans="1:10" s="73" customFormat="1" ht="21">
      <c r="A7" s="94" t="s">
        <v>605</v>
      </c>
      <c r="B7" s="92" t="s">
        <v>389</v>
      </c>
      <c r="C7" s="95"/>
      <c r="D7" s="95"/>
      <c r="E7" s="103"/>
      <c r="F7" s="91"/>
      <c r="G7" s="299">
        <f>G8+G22+G28</f>
        <v>1499.6</v>
      </c>
      <c r="H7" s="299">
        <f>H8+H22+H28</f>
        <v>322.4</v>
      </c>
      <c r="I7" s="399">
        <f aca="true" t="shared" si="1" ref="I7:I70">G7-H7</f>
        <v>1177.1999999999998</v>
      </c>
      <c r="J7" s="399">
        <f t="shared" si="0"/>
        <v>21.49906641771139</v>
      </c>
    </row>
    <row r="8" spans="1:10" s="73" customFormat="1" ht="12.75">
      <c r="A8" s="94" t="s">
        <v>145</v>
      </c>
      <c r="B8" s="92" t="s">
        <v>390</v>
      </c>
      <c r="C8" s="95"/>
      <c r="D8" s="95"/>
      <c r="E8" s="103"/>
      <c r="F8" s="91"/>
      <c r="G8" s="299">
        <f>G9</f>
        <v>962.8000000000001</v>
      </c>
      <c r="H8" s="299">
        <f>H9</f>
        <v>322.4</v>
      </c>
      <c r="I8" s="399">
        <f t="shared" si="1"/>
        <v>640.4000000000001</v>
      </c>
      <c r="J8" s="399">
        <f t="shared" si="0"/>
        <v>33.48566680515164</v>
      </c>
    </row>
    <row r="9" spans="1:10" s="73" customFormat="1" ht="12.75">
      <c r="A9" s="104" t="s">
        <v>8</v>
      </c>
      <c r="B9" s="92" t="s">
        <v>390</v>
      </c>
      <c r="C9" s="95" t="s">
        <v>67</v>
      </c>
      <c r="D9" s="95" t="s">
        <v>34</v>
      </c>
      <c r="E9" s="103"/>
      <c r="F9" s="91"/>
      <c r="G9" s="299">
        <f>G10+G14+G18</f>
        <v>962.8000000000001</v>
      </c>
      <c r="H9" s="299">
        <f>H10+H14+H18</f>
        <v>322.4</v>
      </c>
      <c r="I9" s="399">
        <f t="shared" si="1"/>
        <v>640.4000000000001</v>
      </c>
      <c r="J9" s="399">
        <f t="shared" si="0"/>
        <v>33.48566680515164</v>
      </c>
    </row>
    <row r="10" spans="1:10" s="5" customFormat="1" ht="12.75">
      <c r="A10" s="100" t="s">
        <v>9</v>
      </c>
      <c r="B10" s="98" t="s">
        <v>390</v>
      </c>
      <c r="C10" s="99" t="s">
        <v>67</v>
      </c>
      <c r="D10" s="99" t="s">
        <v>64</v>
      </c>
      <c r="E10" s="101"/>
      <c r="F10" s="96"/>
      <c r="G10" s="300">
        <f aca="true" t="shared" si="2" ref="G10:H12">G11</f>
        <v>177.3</v>
      </c>
      <c r="H10" s="300">
        <f t="shared" si="2"/>
        <v>56</v>
      </c>
      <c r="I10" s="399">
        <f t="shared" si="1"/>
        <v>121.30000000000001</v>
      </c>
      <c r="J10" s="399">
        <f t="shared" si="0"/>
        <v>31.584884376762545</v>
      </c>
    </row>
    <row r="11" spans="1:10" s="5" customFormat="1" ht="21">
      <c r="A11" s="100" t="s">
        <v>95</v>
      </c>
      <c r="B11" s="98" t="s">
        <v>390</v>
      </c>
      <c r="C11" s="99" t="s">
        <v>67</v>
      </c>
      <c r="D11" s="99" t="s">
        <v>64</v>
      </c>
      <c r="E11" s="101">
        <v>600</v>
      </c>
      <c r="F11" s="96"/>
      <c r="G11" s="300">
        <f t="shared" si="2"/>
        <v>177.3</v>
      </c>
      <c r="H11" s="300">
        <f t="shared" si="2"/>
        <v>56</v>
      </c>
      <c r="I11" s="399">
        <f t="shared" si="1"/>
        <v>121.30000000000001</v>
      </c>
      <c r="J11" s="399">
        <f t="shared" si="0"/>
        <v>31.584884376762545</v>
      </c>
    </row>
    <row r="12" spans="1:10" s="5" customFormat="1" ht="12.75">
      <c r="A12" s="100" t="s">
        <v>99</v>
      </c>
      <c r="B12" s="98" t="s">
        <v>390</v>
      </c>
      <c r="C12" s="99" t="s">
        <v>67</v>
      </c>
      <c r="D12" s="99" t="s">
        <v>64</v>
      </c>
      <c r="E12" s="101">
        <v>610</v>
      </c>
      <c r="F12" s="96"/>
      <c r="G12" s="300">
        <f t="shared" si="2"/>
        <v>177.3</v>
      </c>
      <c r="H12" s="300">
        <f t="shared" si="2"/>
        <v>56</v>
      </c>
      <c r="I12" s="399">
        <f t="shared" si="1"/>
        <v>121.30000000000001</v>
      </c>
      <c r="J12" s="399">
        <f t="shared" si="0"/>
        <v>31.584884376762545</v>
      </c>
    </row>
    <row r="13" spans="1:10" s="5" customFormat="1" ht="12.75">
      <c r="A13" s="97" t="s">
        <v>133</v>
      </c>
      <c r="B13" s="98" t="s">
        <v>390</v>
      </c>
      <c r="C13" s="99" t="s">
        <v>67</v>
      </c>
      <c r="D13" s="99" t="s">
        <v>64</v>
      </c>
      <c r="E13" s="101" t="s">
        <v>100</v>
      </c>
      <c r="F13" s="96">
        <v>725</v>
      </c>
      <c r="G13" s="300">
        <v>177.3</v>
      </c>
      <c r="H13" s="300">
        <v>56</v>
      </c>
      <c r="I13" s="399">
        <f t="shared" si="1"/>
        <v>121.30000000000001</v>
      </c>
      <c r="J13" s="399">
        <f t="shared" si="0"/>
        <v>31.584884376762545</v>
      </c>
    </row>
    <row r="14" spans="1:10" s="5" customFormat="1" ht="12.75">
      <c r="A14" s="97" t="s">
        <v>10</v>
      </c>
      <c r="B14" s="98" t="s">
        <v>390</v>
      </c>
      <c r="C14" s="99" t="s">
        <v>67</v>
      </c>
      <c r="D14" s="99" t="s">
        <v>65</v>
      </c>
      <c r="E14" s="101"/>
      <c r="F14" s="96"/>
      <c r="G14" s="300">
        <f aca="true" t="shared" si="3" ref="G14:H16">G15</f>
        <v>639.9</v>
      </c>
      <c r="H14" s="300">
        <f t="shared" si="3"/>
        <v>225.4</v>
      </c>
      <c r="I14" s="399">
        <f t="shared" si="1"/>
        <v>414.5</v>
      </c>
      <c r="J14" s="399">
        <f t="shared" si="0"/>
        <v>35.22425378965464</v>
      </c>
    </row>
    <row r="15" spans="1:10" s="5" customFormat="1" ht="21">
      <c r="A15" s="100" t="s">
        <v>95</v>
      </c>
      <c r="B15" s="98" t="s">
        <v>390</v>
      </c>
      <c r="C15" s="99" t="s">
        <v>67</v>
      </c>
      <c r="D15" s="99" t="s">
        <v>65</v>
      </c>
      <c r="E15" s="101">
        <v>600</v>
      </c>
      <c r="F15" s="96"/>
      <c r="G15" s="300">
        <f t="shared" si="3"/>
        <v>639.9</v>
      </c>
      <c r="H15" s="300">
        <f t="shared" si="3"/>
        <v>225.4</v>
      </c>
      <c r="I15" s="399">
        <f t="shared" si="1"/>
        <v>414.5</v>
      </c>
      <c r="J15" s="399">
        <f t="shared" si="0"/>
        <v>35.22425378965464</v>
      </c>
    </row>
    <row r="16" spans="1:10" s="5" customFormat="1" ht="12.75">
      <c r="A16" s="100" t="s">
        <v>99</v>
      </c>
      <c r="B16" s="98" t="s">
        <v>390</v>
      </c>
      <c r="C16" s="99" t="s">
        <v>67</v>
      </c>
      <c r="D16" s="99" t="s">
        <v>65</v>
      </c>
      <c r="E16" s="101">
        <v>610</v>
      </c>
      <c r="F16" s="96"/>
      <c r="G16" s="300">
        <f t="shared" si="3"/>
        <v>639.9</v>
      </c>
      <c r="H16" s="300">
        <f t="shared" si="3"/>
        <v>225.4</v>
      </c>
      <c r="I16" s="399">
        <f t="shared" si="1"/>
        <v>414.5</v>
      </c>
      <c r="J16" s="399">
        <f t="shared" si="0"/>
        <v>35.22425378965464</v>
      </c>
    </row>
    <row r="17" spans="1:10" s="5" customFormat="1" ht="12.75">
      <c r="A17" s="97" t="s">
        <v>133</v>
      </c>
      <c r="B17" s="98" t="s">
        <v>390</v>
      </c>
      <c r="C17" s="99" t="s">
        <v>67</v>
      </c>
      <c r="D17" s="99" t="s">
        <v>65</v>
      </c>
      <c r="E17" s="101" t="s">
        <v>100</v>
      </c>
      <c r="F17" s="96">
        <v>725</v>
      </c>
      <c r="G17" s="300">
        <v>639.9</v>
      </c>
      <c r="H17" s="300">
        <v>225.4</v>
      </c>
      <c r="I17" s="399">
        <f t="shared" si="1"/>
        <v>414.5</v>
      </c>
      <c r="J17" s="399">
        <f t="shared" si="0"/>
        <v>35.22425378965464</v>
      </c>
    </row>
    <row r="18" spans="1:10" s="5" customFormat="1" ht="12.75">
      <c r="A18" s="100" t="s">
        <v>318</v>
      </c>
      <c r="B18" s="98" t="s">
        <v>390</v>
      </c>
      <c r="C18" s="99" t="s">
        <v>67</v>
      </c>
      <c r="D18" s="99" t="s">
        <v>68</v>
      </c>
      <c r="E18" s="101"/>
      <c r="F18" s="96"/>
      <c r="G18" s="300">
        <f aca="true" t="shared" si="4" ref="G18:H20">G19</f>
        <v>145.6</v>
      </c>
      <c r="H18" s="300">
        <f t="shared" si="4"/>
        <v>41</v>
      </c>
      <c r="I18" s="399">
        <f t="shared" si="1"/>
        <v>104.6</v>
      </c>
      <c r="J18" s="399">
        <f t="shared" si="0"/>
        <v>28.15934065934066</v>
      </c>
    </row>
    <row r="19" spans="1:10" s="5" customFormat="1" ht="21">
      <c r="A19" s="100" t="s">
        <v>95</v>
      </c>
      <c r="B19" s="98" t="s">
        <v>390</v>
      </c>
      <c r="C19" s="99" t="s">
        <v>67</v>
      </c>
      <c r="D19" s="99" t="s">
        <v>68</v>
      </c>
      <c r="E19" s="101">
        <v>600</v>
      </c>
      <c r="F19" s="96"/>
      <c r="G19" s="300">
        <f t="shared" si="4"/>
        <v>145.6</v>
      </c>
      <c r="H19" s="300">
        <f t="shared" si="4"/>
        <v>41</v>
      </c>
      <c r="I19" s="399">
        <f t="shared" si="1"/>
        <v>104.6</v>
      </c>
      <c r="J19" s="399">
        <f t="shared" si="0"/>
        <v>28.15934065934066</v>
      </c>
    </row>
    <row r="20" spans="1:10" s="5" customFormat="1" ht="12.75">
      <c r="A20" s="100" t="s">
        <v>99</v>
      </c>
      <c r="B20" s="98" t="s">
        <v>390</v>
      </c>
      <c r="C20" s="99" t="s">
        <v>67</v>
      </c>
      <c r="D20" s="99" t="s">
        <v>68</v>
      </c>
      <c r="E20" s="101">
        <v>610</v>
      </c>
      <c r="F20" s="96"/>
      <c r="G20" s="300">
        <f t="shared" si="4"/>
        <v>145.6</v>
      </c>
      <c r="H20" s="300">
        <f t="shared" si="4"/>
        <v>41</v>
      </c>
      <c r="I20" s="399">
        <f t="shared" si="1"/>
        <v>104.6</v>
      </c>
      <c r="J20" s="399">
        <f t="shared" si="0"/>
        <v>28.15934065934066</v>
      </c>
    </row>
    <row r="21" spans="1:10" s="5" customFormat="1" ht="12.75">
      <c r="A21" s="97" t="s">
        <v>133</v>
      </c>
      <c r="B21" s="98" t="s">
        <v>390</v>
      </c>
      <c r="C21" s="99" t="s">
        <v>67</v>
      </c>
      <c r="D21" s="99" t="s">
        <v>68</v>
      </c>
      <c r="E21" s="101" t="s">
        <v>100</v>
      </c>
      <c r="F21" s="96">
        <v>725</v>
      </c>
      <c r="G21" s="300">
        <v>145.6</v>
      </c>
      <c r="H21" s="300">
        <v>41</v>
      </c>
      <c r="I21" s="399">
        <f t="shared" si="1"/>
        <v>104.6</v>
      </c>
      <c r="J21" s="399">
        <f t="shared" si="0"/>
        <v>28.15934065934066</v>
      </c>
    </row>
    <row r="22" spans="1:10" s="73" customFormat="1" ht="12.75">
      <c r="A22" s="104" t="s">
        <v>391</v>
      </c>
      <c r="B22" s="92" t="s">
        <v>392</v>
      </c>
      <c r="C22" s="95"/>
      <c r="D22" s="95"/>
      <c r="E22" s="103"/>
      <c r="F22" s="91"/>
      <c r="G22" s="299">
        <f>G23</f>
        <v>36.8</v>
      </c>
      <c r="H22" s="299">
        <f>H23</f>
        <v>0</v>
      </c>
      <c r="I22" s="399">
        <f t="shared" si="1"/>
        <v>36.8</v>
      </c>
      <c r="J22" s="399">
        <f t="shared" si="0"/>
        <v>0</v>
      </c>
    </row>
    <row r="23" spans="1:10" s="73" customFormat="1" ht="12.75">
      <c r="A23" s="104" t="s">
        <v>8</v>
      </c>
      <c r="B23" s="92" t="s">
        <v>392</v>
      </c>
      <c r="C23" s="95" t="s">
        <v>67</v>
      </c>
      <c r="D23" s="95" t="s">
        <v>34</v>
      </c>
      <c r="E23" s="103"/>
      <c r="F23" s="91"/>
      <c r="G23" s="299">
        <f>G27</f>
        <v>36.8</v>
      </c>
      <c r="H23" s="299">
        <f>H27</f>
        <v>0</v>
      </c>
      <c r="I23" s="399">
        <f t="shared" si="1"/>
        <v>36.8</v>
      </c>
      <c r="J23" s="399">
        <f t="shared" si="0"/>
        <v>0</v>
      </c>
    </row>
    <row r="24" spans="1:10" s="5" customFormat="1" ht="12.75">
      <c r="A24" s="100" t="s">
        <v>318</v>
      </c>
      <c r="B24" s="98" t="s">
        <v>392</v>
      </c>
      <c r="C24" s="99" t="s">
        <v>67</v>
      </c>
      <c r="D24" s="99" t="s">
        <v>68</v>
      </c>
      <c r="E24" s="101"/>
      <c r="F24" s="96"/>
      <c r="G24" s="300">
        <f aca="true" t="shared" si="5" ref="G24:H26">G25</f>
        <v>36.8</v>
      </c>
      <c r="H24" s="300">
        <f t="shared" si="5"/>
        <v>0</v>
      </c>
      <c r="I24" s="399">
        <f t="shared" si="1"/>
        <v>36.8</v>
      </c>
      <c r="J24" s="399">
        <f t="shared" si="0"/>
        <v>0</v>
      </c>
    </row>
    <row r="25" spans="1:10" s="5" customFormat="1" ht="21">
      <c r="A25" s="100" t="s">
        <v>95</v>
      </c>
      <c r="B25" s="98" t="s">
        <v>392</v>
      </c>
      <c r="C25" s="99" t="s">
        <v>67</v>
      </c>
      <c r="D25" s="99" t="s">
        <v>68</v>
      </c>
      <c r="E25" s="101">
        <v>600</v>
      </c>
      <c r="F25" s="96"/>
      <c r="G25" s="300">
        <f t="shared" si="5"/>
        <v>36.8</v>
      </c>
      <c r="H25" s="300">
        <f t="shared" si="5"/>
        <v>0</v>
      </c>
      <c r="I25" s="399">
        <f t="shared" si="1"/>
        <v>36.8</v>
      </c>
      <c r="J25" s="399">
        <f t="shared" si="0"/>
        <v>0</v>
      </c>
    </row>
    <row r="26" spans="1:10" s="5" customFormat="1" ht="12.75">
      <c r="A26" s="100" t="s">
        <v>99</v>
      </c>
      <c r="B26" s="98" t="s">
        <v>392</v>
      </c>
      <c r="C26" s="99" t="s">
        <v>67</v>
      </c>
      <c r="D26" s="99" t="s">
        <v>68</v>
      </c>
      <c r="E26" s="101">
        <v>610</v>
      </c>
      <c r="F26" s="96"/>
      <c r="G26" s="300">
        <f t="shared" si="5"/>
        <v>36.8</v>
      </c>
      <c r="H26" s="300">
        <f t="shared" si="5"/>
        <v>0</v>
      </c>
      <c r="I26" s="399">
        <f t="shared" si="1"/>
        <v>36.8</v>
      </c>
      <c r="J26" s="399">
        <f t="shared" si="0"/>
        <v>0</v>
      </c>
    </row>
    <row r="27" spans="1:10" s="5" customFormat="1" ht="12.75">
      <c r="A27" s="97" t="s">
        <v>133</v>
      </c>
      <c r="B27" s="98" t="s">
        <v>392</v>
      </c>
      <c r="C27" s="99" t="s">
        <v>67</v>
      </c>
      <c r="D27" s="99" t="s">
        <v>68</v>
      </c>
      <c r="E27" s="101" t="s">
        <v>100</v>
      </c>
      <c r="F27" s="96">
        <v>725</v>
      </c>
      <c r="G27" s="300">
        <v>36.8</v>
      </c>
      <c r="H27" s="300">
        <v>0</v>
      </c>
      <c r="I27" s="399">
        <f t="shared" si="1"/>
        <v>36.8</v>
      </c>
      <c r="J27" s="399">
        <f t="shared" si="0"/>
        <v>0</v>
      </c>
    </row>
    <row r="28" spans="1:10" s="330" customFormat="1" ht="12.75">
      <c r="A28" s="268" t="s">
        <v>627</v>
      </c>
      <c r="B28" s="269" t="s">
        <v>640</v>
      </c>
      <c r="C28" s="270"/>
      <c r="D28" s="270"/>
      <c r="E28" s="271"/>
      <c r="F28" s="272"/>
      <c r="G28" s="301">
        <f>G29</f>
        <v>500</v>
      </c>
      <c r="H28" s="301">
        <f>H29</f>
        <v>0</v>
      </c>
      <c r="I28" s="399">
        <f t="shared" si="1"/>
        <v>500</v>
      </c>
      <c r="J28" s="399">
        <f t="shared" si="0"/>
        <v>0</v>
      </c>
    </row>
    <row r="29" spans="1:10" s="5" customFormat="1" ht="12.75">
      <c r="A29" s="268" t="s">
        <v>8</v>
      </c>
      <c r="B29" s="269" t="s">
        <v>640</v>
      </c>
      <c r="C29" s="270" t="s">
        <v>67</v>
      </c>
      <c r="D29" s="270" t="s">
        <v>34</v>
      </c>
      <c r="E29" s="271"/>
      <c r="F29" s="272"/>
      <c r="G29" s="301">
        <f>G33</f>
        <v>500</v>
      </c>
      <c r="H29" s="301">
        <f>H33</f>
        <v>0</v>
      </c>
      <c r="I29" s="399">
        <f t="shared" si="1"/>
        <v>500</v>
      </c>
      <c r="J29" s="399">
        <f t="shared" si="0"/>
        <v>0</v>
      </c>
    </row>
    <row r="30" spans="1:10" s="5" customFormat="1" ht="12.75">
      <c r="A30" s="273" t="s">
        <v>10</v>
      </c>
      <c r="B30" s="274" t="s">
        <v>640</v>
      </c>
      <c r="C30" s="275" t="s">
        <v>67</v>
      </c>
      <c r="D30" s="275" t="s">
        <v>65</v>
      </c>
      <c r="E30" s="276"/>
      <c r="F30" s="277"/>
      <c r="G30" s="302">
        <f aca="true" t="shared" si="6" ref="G30:H32">G31</f>
        <v>500</v>
      </c>
      <c r="H30" s="302">
        <f t="shared" si="6"/>
        <v>0</v>
      </c>
      <c r="I30" s="399">
        <f t="shared" si="1"/>
        <v>500</v>
      </c>
      <c r="J30" s="399">
        <f t="shared" si="0"/>
        <v>0</v>
      </c>
    </row>
    <row r="31" spans="1:10" s="5" customFormat="1" ht="21">
      <c r="A31" s="278" t="s">
        <v>95</v>
      </c>
      <c r="B31" s="274" t="s">
        <v>640</v>
      </c>
      <c r="C31" s="275" t="s">
        <v>67</v>
      </c>
      <c r="D31" s="275" t="s">
        <v>65</v>
      </c>
      <c r="E31" s="276">
        <v>600</v>
      </c>
      <c r="F31" s="277"/>
      <c r="G31" s="302">
        <f t="shared" si="6"/>
        <v>500</v>
      </c>
      <c r="H31" s="302">
        <f t="shared" si="6"/>
        <v>0</v>
      </c>
      <c r="I31" s="399">
        <f t="shared" si="1"/>
        <v>500</v>
      </c>
      <c r="J31" s="399">
        <f t="shared" si="0"/>
        <v>0</v>
      </c>
    </row>
    <row r="32" spans="1:10" s="5" customFormat="1" ht="12.75">
      <c r="A32" s="278" t="s">
        <v>99</v>
      </c>
      <c r="B32" s="274" t="s">
        <v>640</v>
      </c>
      <c r="C32" s="275" t="s">
        <v>67</v>
      </c>
      <c r="D32" s="275" t="s">
        <v>65</v>
      </c>
      <c r="E32" s="276">
        <v>610</v>
      </c>
      <c r="F32" s="277"/>
      <c r="G32" s="302">
        <f t="shared" si="6"/>
        <v>500</v>
      </c>
      <c r="H32" s="302">
        <f t="shared" si="6"/>
        <v>0</v>
      </c>
      <c r="I32" s="399">
        <f t="shared" si="1"/>
        <v>500</v>
      </c>
      <c r="J32" s="399">
        <f t="shared" si="0"/>
        <v>0</v>
      </c>
    </row>
    <row r="33" spans="1:10" s="5" customFormat="1" ht="12.75">
      <c r="A33" s="273" t="s">
        <v>133</v>
      </c>
      <c r="B33" s="274" t="s">
        <v>640</v>
      </c>
      <c r="C33" s="275" t="s">
        <v>67</v>
      </c>
      <c r="D33" s="275" t="s">
        <v>65</v>
      </c>
      <c r="E33" s="276" t="s">
        <v>100</v>
      </c>
      <c r="F33" s="277">
        <v>725</v>
      </c>
      <c r="G33" s="302">
        <v>500</v>
      </c>
      <c r="H33" s="302">
        <v>0</v>
      </c>
      <c r="I33" s="399">
        <f t="shared" si="1"/>
        <v>500</v>
      </c>
      <c r="J33" s="399">
        <f t="shared" si="0"/>
        <v>0</v>
      </c>
    </row>
    <row r="34" spans="1:10" s="351" customFormat="1" ht="21">
      <c r="A34" s="243" t="s">
        <v>393</v>
      </c>
      <c r="B34" s="241" t="s">
        <v>157</v>
      </c>
      <c r="C34" s="244"/>
      <c r="D34" s="244"/>
      <c r="E34" s="249"/>
      <c r="F34" s="242"/>
      <c r="G34" s="392">
        <f>G35+G45</f>
        <v>610.5</v>
      </c>
      <c r="H34" s="392">
        <f>H35+H45</f>
        <v>147.3</v>
      </c>
      <c r="I34" s="398">
        <f t="shared" si="1"/>
        <v>463.2</v>
      </c>
      <c r="J34" s="398">
        <f t="shared" si="0"/>
        <v>24.127764127764127</v>
      </c>
    </row>
    <row r="35" spans="1:10" s="73" customFormat="1" ht="21">
      <c r="A35" s="94" t="s">
        <v>193</v>
      </c>
      <c r="B35" s="92" t="s">
        <v>251</v>
      </c>
      <c r="C35" s="95"/>
      <c r="D35" s="95"/>
      <c r="E35" s="103"/>
      <c r="F35" s="91"/>
      <c r="G35" s="299">
        <f aca="true" t="shared" si="7" ref="G35:H37">G36</f>
        <v>493.3</v>
      </c>
      <c r="H35" s="299">
        <f t="shared" si="7"/>
        <v>147.3</v>
      </c>
      <c r="I35" s="399">
        <f t="shared" si="1"/>
        <v>346</v>
      </c>
      <c r="J35" s="399">
        <f t="shared" si="0"/>
        <v>29.860125684167848</v>
      </c>
    </row>
    <row r="36" spans="1:10" s="73" customFormat="1" ht="12.75">
      <c r="A36" s="94" t="s">
        <v>156</v>
      </c>
      <c r="B36" s="92" t="s">
        <v>252</v>
      </c>
      <c r="C36" s="95"/>
      <c r="D36" s="95"/>
      <c r="E36" s="103"/>
      <c r="F36" s="91"/>
      <c r="G36" s="299">
        <f t="shared" si="7"/>
        <v>493.3</v>
      </c>
      <c r="H36" s="299">
        <f t="shared" si="7"/>
        <v>147.3</v>
      </c>
      <c r="I36" s="399">
        <f t="shared" si="1"/>
        <v>346</v>
      </c>
      <c r="J36" s="399">
        <f t="shared" si="0"/>
        <v>29.860125684167848</v>
      </c>
    </row>
    <row r="37" spans="1:10" s="73" customFormat="1" ht="12.75">
      <c r="A37" s="104" t="s">
        <v>8</v>
      </c>
      <c r="B37" s="92" t="s">
        <v>252</v>
      </c>
      <c r="C37" s="95" t="s">
        <v>67</v>
      </c>
      <c r="D37" s="95" t="s">
        <v>34</v>
      </c>
      <c r="E37" s="103"/>
      <c r="F37" s="91"/>
      <c r="G37" s="299">
        <f t="shared" si="7"/>
        <v>493.3</v>
      </c>
      <c r="H37" s="299">
        <f t="shared" si="7"/>
        <v>147.3</v>
      </c>
      <c r="I37" s="399">
        <f t="shared" si="1"/>
        <v>346</v>
      </c>
      <c r="J37" s="399">
        <f t="shared" si="0"/>
        <v>29.860125684167848</v>
      </c>
    </row>
    <row r="38" spans="1:10" s="5" customFormat="1" ht="12.75">
      <c r="A38" s="102" t="s">
        <v>355</v>
      </c>
      <c r="B38" s="98" t="s">
        <v>252</v>
      </c>
      <c r="C38" s="99" t="s">
        <v>67</v>
      </c>
      <c r="D38" s="99" t="s">
        <v>67</v>
      </c>
      <c r="E38" s="101"/>
      <c r="F38" s="96"/>
      <c r="G38" s="300">
        <f>G42+G39</f>
        <v>493.3</v>
      </c>
      <c r="H38" s="300">
        <f>H42+H39</f>
        <v>147.3</v>
      </c>
      <c r="I38" s="399">
        <f t="shared" si="1"/>
        <v>346</v>
      </c>
      <c r="J38" s="399">
        <f t="shared" si="0"/>
        <v>29.860125684167848</v>
      </c>
    </row>
    <row r="39" spans="1:10" s="5" customFormat="1" ht="21">
      <c r="A39" s="100" t="s">
        <v>353</v>
      </c>
      <c r="B39" s="98" t="s">
        <v>252</v>
      </c>
      <c r="C39" s="99" t="s">
        <v>67</v>
      </c>
      <c r="D39" s="99" t="s">
        <v>67</v>
      </c>
      <c r="E39" s="101" t="s">
        <v>94</v>
      </c>
      <c r="F39" s="96"/>
      <c r="G39" s="300">
        <f>G40</f>
        <v>384.8</v>
      </c>
      <c r="H39" s="300">
        <f>H40</f>
        <v>111.2</v>
      </c>
      <c r="I39" s="399">
        <f t="shared" si="1"/>
        <v>273.6</v>
      </c>
      <c r="J39" s="399">
        <f t="shared" si="0"/>
        <v>28.8981288981289</v>
      </c>
    </row>
    <row r="40" spans="1:10" s="5" customFormat="1" ht="21">
      <c r="A40" s="100" t="s">
        <v>635</v>
      </c>
      <c r="B40" s="98" t="s">
        <v>252</v>
      </c>
      <c r="C40" s="99" t="s">
        <v>67</v>
      </c>
      <c r="D40" s="99" t="s">
        <v>67</v>
      </c>
      <c r="E40" s="101" t="s">
        <v>91</v>
      </c>
      <c r="F40" s="96"/>
      <c r="G40" s="300">
        <f>G41</f>
        <v>384.8</v>
      </c>
      <c r="H40" s="300">
        <f>H41</f>
        <v>111.2</v>
      </c>
      <c r="I40" s="399">
        <f t="shared" si="1"/>
        <v>273.6</v>
      </c>
      <c r="J40" s="399">
        <f t="shared" si="0"/>
        <v>28.8981288981289</v>
      </c>
    </row>
    <row r="41" spans="1:10" s="5" customFormat="1" ht="21">
      <c r="A41" s="97" t="s">
        <v>134</v>
      </c>
      <c r="B41" s="98" t="s">
        <v>252</v>
      </c>
      <c r="C41" s="99" t="s">
        <v>67</v>
      </c>
      <c r="D41" s="99" t="s">
        <v>67</v>
      </c>
      <c r="E41" s="101" t="s">
        <v>91</v>
      </c>
      <c r="F41" s="96">
        <v>726</v>
      </c>
      <c r="G41" s="300">
        <v>384.8</v>
      </c>
      <c r="H41" s="300">
        <v>111.2</v>
      </c>
      <c r="I41" s="399">
        <f t="shared" si="1"/>
        <v>273.6</v>
      </c>
      <c r="J41" s="399">
        <f t="shared" si="0"/>
        <v>28.8981288981289</v>
      </c>
    </row>
    <row r="42" spans="1:10" s="5" customFormat="1" ht="21">
      <c r="A42" s="100" t="s">
        <v>95</v>
      </c>
      <c r="B42" s="98" t="s">
        <v>252</v>
      </c>
      <c r="C42" s="99" t="s">
        <v>67</v>
      </c>
      <c r="D42" s="99" t="s">
        <v>67</v>
      </c>
      <c r="E42" s="101">
        <v>600</v>
      </c>
      <c r="F42" s="96"/>
      <c r="G42" s="300">
        <f>G43</f>
        <v>108.5</v>
      </c>
      <c r="H42" s="300">
        <f>H43</f>
        <v>36.1</v>
      </c>
      <c r="I42" s="399">
        <f t="shared" si="1"/>
        <v>72.4</v>
      </c>
      <c r="J42" s="399">
        <f t="shared" si="0"/>
        <v>33.27188940092166</v>
      </c>
    </row>
    <row r="43" spans="1:10" s="5" customFormat="1" ht="12.75">
      <c r="A43" s="100" t="s">
        <v>99</v>
      </c>
      <c r="B43" s="98" t="s">
        <v>252</v>
      </c>
      <c r="C43" s="99" t="s">
        <v>67</v>
      </c>
      <c r="D43" s="99" t="s">
        <v>67</v>
      </c>
      <c r="E43" s="101">
        <v>610</v>
      </c>
      <c r="F43" s="96"/>
      <c r="G43" s="300">
        <f>G44</f>
        <v>108.5</v>
      </c>
      <c r="H43" s="300">
        <f>H44</f>
        <v>36.1</v>
      </c>
      <c r="I43" s="399">
        <f t="shared" si="1"/>
        <v>72.4</v>
      </c>
      <c r="J43" s="399">
        <f t="shared" si="0"/>
        <v>33.27188940092166</v>
      </c>
    </row>
    <row r="44" spans="1:10" s="5" customFormat="1" ht="12.75">
      <c r="A44" s="97" t="s">
        <v>133</v>
      </c>
      <c r="B44" s="98" t="s">
        <v>252</v>
      </c>
      <c r="C44" s="99" t="s">
        <v>67</v>
      </c>
      <c r="D44" s="99" t="s">
        <v>67</v>
      </c>
      <c r="E44" s="101" t="s">
        <v>100</v>
      </c>
      <c r="F44" s="96">
        <v>725</v>
      </c>
      <c r="G44" s="300">
        <v>108.5</v>
      </c>
      <c r="H44" s="300">
        <v>36.1</v>
      </c>
      <c r="I44" s="399">
        <f t="shared" si="1"/>
        <v>72.4</v>
      </c>
      <c r="J44" s="399">
        <f t="shared" si="0"/>
        <v>33.27188940092166</v>
      </c>
    </row>
    <row r="45" spans="1:10" s="5" customFormat="1" ht="21">
      <c r="A45" s="221" t="s">
        <v>613</v>
      </c>
      <c r="B45" s="92" t="s">
        <v>614</v>
      </c>
      <c r="C45" s="103"/>
      <c r="D45" s="103"/>
      <c r="E45" s="101"/>
      <c r="F45" s="96"/>
      <c r="G45" s="299">
        <f>G46+G52</f>
        <v>117.19999999999999</v>
      </c>
      <c r="H45" s="299">
        <f>H46+H52</f>
        <v>0</v>
      </c>
      <c r="I45" s="399">
        <f t="shared" si="1"/>
        <v>117.19999999999999</v>
      </c>
      <c r="J45" s="399">
        <f t="shared" si="0"/>
        <v>0</v>
      </c>
    </row>
    <row r="46" spans="1:10" s="5" customFormat="1" ht="12.75">
      <c r="A46" s="222" t="s">
        <v>615</v>
      </c>
      <c r="B46" s="103" t="s">
        <v>616</v>
      </c>
      <c r="C46" s="103"/>
      <c r="D46" s="103"/>
      <c r="E46" s="101"/>
      <c r="F46" s="96"/>
      <c r="G46" s="299" t="str">
        <f aca="true" t="shared" si="8" ref="G46:H50">G47</f>
        <v>27,6</v>
      </c>
      <c r="H46" s="299">
        <f t="shared" si="8"/>
        <v>0</v>
      </c>
      <c r="I46" s="399">
        <f t="shared" si="1"/>
        <v>27.6</v>
      </c>
      <c r="J46" s="399">
        <f t="shared" si="0"/>
        <v>0</v>
      </c>
    </row>
    <row r="47" spans="1:10" s="5" customFormat="1" ht="12.75">
      <c r="A47" s="104" t="s">
        <v>60</v>
      </c>
      <c r="B47" s="103" t="s">
        <v>616</v>
      </c>
      <c r="C47" s="103" t="s">
        <v>69</v>
      </c>
      <c r="D47" s="103" t="s">
        <v>34</v>
      </c>
      <c r="E47" s="101"/>
      <c r="F47" s="96"/>
      <c r="G47" s="299" t="str">
        <f t="shared" si="8"/>
        <v>27,6</v>
      </c>
      <c r="H47" s="299">
        <f t="shared" si="8"/>
        <v>0</v>
      </c>
      <c r="I47" s="399">
        <f t="shared" si="1"/>
        <v>27.6</v>
      </c>
      <c r="J47" s="399">
        <f t="shared" si="0"/>
        <v>0</v>
      </c>
    </row>
    <row r="48" spans="1:10" s="5" customFormat="1" ht="12.75">
      <c r="A48" s="223" t="s">
        <v>59</v>
      </c>
      <c r="B48" s="101" t="s">
        <v>616</v>
      </c>
      <c r="C48" s="101" t="s">
        <v>69</v>
      </c>
      <c r="D48" s="101" t="s">
        <v>68</v>
      </c>
      <c r="E48" s="101"/>
      <c r="F48" s="101"/>
      <c r="G48" s="300" t="str">
        <f t="shared" si="8"/>
        <v>27,6</v>
      </c>
      <c r="H48" s="300">
        <f t="shared" si="8"/>
        <v>0</v>
      </c>
      <c r="I48" s="399">
        <f t="shared" si="1"/>
        <v>27.6</v>
      </c>
      <c r="J48" s="399">
        <f t="shared" si="0"/>
        <v>0</v>
      </c>
    </row>
    <row r="49" spans="1:10" s="5" customFormat="1" ht="12.75">
      <c r="A49" s="224" t="s">
        <v>101</v>
      </c>
      <c r="B49" s="101" t="s">
        <v>616</v>
      </c>
      <c r="C49" s="101" t="s">
        <v>69</v>
      </c>
      <c r="D49" s="101" t="s">
        <v>68</v>
      </c>
      <c r="E49" s="101" t="s">
        <v>102</v>
      </c>
      <c r="F49" s="101"/>
      <c r="G49" s="300" t="str">
        <f t="shared" si="8"/>
        <v>27,6</v>
      </c>
      <c r="H49" s="300">
        <f t="shared" si="8"/>
        <v>0</v>
      </c>
      <c r="I49" s="399">
        <f t="shared" si="1"/>
        <v>27.6</v>
      </c>
      <c r="J49" s="399">
        <f t="shared" si="0"/>
        <v>0</v>
      </c>
    </row>
    <row r="50" spans="1:10" s="5" customFormat="1" ht="12.75">
      <c r="A50" s="224" t="s">
        <v>105</v>
      </c>
      <c r="B50" s="101" t="s">
        <v>616</v>
      </c>
      <c r="C50" s="101" t="s">
        <v>69</v>
      </c>
      <c r="D50" s="101" t="s">
        <v>68</v>
      </c>
      <c r="E50" s="101" t="s">
        <v>106</v>
      </c>
      <c r="F50" s="101"/>
      <c r="G50" s="300" t="str">
        <f t="shared" si="8"/>
        <v>27,6</v>
      </c>
      <c r="H50" s="300">
        <f t="shared" si="8"/>
        <v>0</v>
      </c>
      <c r="I50" s="399">
        <f t="shared" si="1"/>
        <v>27.6</v>
      </c>
      <c r="J50" s="399">
        <f t="shared" si="0"/>
        <v>0</v>
      </c>
    </row>
    <row r="51" spans="1:10" s="5" customFormat="1" ht="12.75">
      <c r="A51" s="97" t="s">
        <v>130</v>
      </c>
      <c r="B51" s="101" t="s">
        <v>616</v>
      </c>
      <c r="C51" s="101" t="s">
        <v>69</v>
      </c>
      <c r="D51" s="101" t="s">
        <v>68</v>
      </c>
      <c r="E51" s="101" t="s">
        <v>106</v>
      </c>
      <c r="F51" s="101" t="s">
        <v>280</v>
      </c>
      <c r="G51" s="303" t="s">
        <v>617</v>
      </c>
      <c r="H51" s="303">
        <v>0</v>
      </c>
      <c r="I51" s="399">
        <f t="shared" si="1"/>
        <v>27.6</v>
      </c>
      <c r="J51" s="399">
        <f t="shared" si="0"/>
        <v>0</v>
      </c>
    </row>
    <row r="52" spans="1:10" s="5" customFormat="1" ht="12.75">
      <c r="A52" s="222" t="s">
        <v>618</v>
      </c>
      <c r="B52" s="103" t="s">
        <v>619</v>
      </c>
      <c r="C52" s="103"/>
      <c r="D52" s="101"/>
      <c r="E52" s="101"/>
      <c r="F52" s="101"/>
      <c r="G52" s="299" t="str">
        <f>G54</f>
        <v>89,6</v>
      </c>
      <c r="H52" s="299">
        <f>H54</f>
        <v>0</v>
      </c>
      <c r="I52" s="399">
        <f t="shared" si="1"/>
        <v>89.6</v>
      </c>
      <c r="J52" s="399">
        <f t="shared" si="0"/>
        <v>0</v>
      </c>
    </row>
    <row r="53" spans="1:10" s="5" customFormat="1" ht="12.75">
      <c r="A53" s="104" t="s">
        <v>60</v>
      </c>
      <c r="B53" s="103" t="s">
        <v>619</v>
      </c>
      <c r="C53" s="103" t="s">
        <v>69</v>
      </c>
      <c r="D53" s="103" t="s">
        <v>34</v>
      </c>
      <c r="E53" s="101"/>
      <c r="F53" s="101"/>
      <c r="G53" s="299" t="str">
        <f aca="true" t="shared" si="9" ref="G53:H56">G54</f>
        <v>89,6</v>
      </c>
      <c r="H53" s="299">
        <f t="shared" si="9"/>
        <v>0</v>
      </c>
      <c r="I53" s="399">
        <f t="shared" si="1"/>
        <v>89.6</v>
      </c>
      <c r="J53" s="399">
        <f t="shared" si="0"/>
        <v>0</v>
      </c>
    </row>
    <row r="54" spans="1:10" s="5" customFormat="1" ht="12.75">
      <c r="A54" s="223" t="s">
        <v>59</v>
      </c>
      <c r="B54" s="101" t="s">
        <v>619</v>
      </c>
      <c r="C54" s="101" t="s">
        <v>69</v>
      </c>
      <c r="D54" s="101" t="s">
        <v>68</v>
      </c>
      <c r="E54" s="101"/>
      <c r="F54" s="101"/>
      <c r="G54" s="300" t="str">
        <f t="shared" si="9"/>
        <v>89,6</v>
      </c>
      <c r="H54" s="300">
        <f t="shared" si="9"/>
        <v>0</v>
      </c>
      <c r="I54" s="399">
        <f t="shared" si="1"/>
        <v>89.6</v>
      </c>
      <c r="J54" s="399">
        <f t="shared" si="0"/>
        <v>0</v>
      </c>
    </row>
    <row r="55" spans="1:10" s="5" customFormat="1" ht="12.75">
      <c r="A55" s="224" t="s">
        <v>101</v>
      </c>
      <c r="B55" s="101" t="s">
        <v>619</v>
      </c>
      <c r="C55" s="101" t="s">
        <v>69</v>
      </c>
      <c r="D55" s="101" t="s">
        <v>68</v>
      </c>
      <c r="E55" s="101" t="s">
        <v>102</v>
      </c>
      <c r="F55" s="101"/>
      <c r="G55" s="300" t="str">
        <f t="shared" si="9"/>
        <v>89,6</v>
      </c>
      <c r="H55" s="300">
        <f t="shared" si="9"/>
        <v>0</v>
      </c>
      <c r="I55" s="399">
        <f t="shared" si="1"/>
        <v>89.6</v>
      </c>
      <c r="J55" s="399">
        <f t="shared" si="0"/>
        <v>0</v>
      </c>
    </row>
    <row r="56" spans="1:10" s="5" customFormat="1" ht="12.75">
      <c r="A56" s="224" t="s">
        <v>105</v>
      </c>
      <c r="B56" s="101" t="s">
        <v>619</v>
      </c>
      <c r="C56" s="101" t="s">
        <v>69</v>
      </c>
      <c r="D56" s="101" t="s">
        <v>68</v>
      </c>
      <c r="E56" s="101" t="s">
        <v>106</v>
      </c>
      <c r="F56" s="101"/>
      <c r="G56" s="300" t="str">
        <f t="shared" si="9"/>
        <v>89,6</v>
      </c>
      <c r="H56" s="300">
        <f t="shared" si="9"/>
        <v>0</v>
      </c>
      <c r="I56" s="399">
        <f t="shared" si="1"/>
        <v>89.6</v>
      </c>
      <c r="J56" s="399">
        <f t="shared" si="0"/>
        <v>0</v>
      </c>
    </row>
    <row r="57" spans="1:10" s="5" customFormat="1" ht="12.75">
      <c r="A57" s="97" t="s">
        <v>130</v>
      </c>
      <c r="B57" s="101" t="s">
        <v>619</v>
      </c>
      <c r="C57" s="101" t="s">
        <v>69</v>
      </c>
      <c r="D57" s="101" t="s">
        <v>68</v>
      </c>
      <c r="E57" s="101" t="s">
        <v>106</v>
      </c>
      <c r="F57" s="101" t="s">
        <v>280</v>
      </c>
      <c r="G57" s="303" t="s">
        <v>620</v>
      </c>
      <c r="H57" s="303">
        <v>0</v>
      </c>
      <c r="I57" s="399">
        <f t="shared" si="1"/>
        <v>89.6</v>
      </c>
      <c r="J57" s="399">
        <f t="shared" si="0"/>
        <v>0</v>
      </c>
    </row>
    <row r="58" spans="1:10" s="351" customFormat="1" ht="30.75">
      <c r="A58" s="243" t="s">
        <v>394</v>
      </c>
      <c r="B58" s="241" t="s">
        <v>139</v>
      </c>
      <c r="C58" s="244"/>
      <c r="D58" s="244"/>
      <c r="E58" s="249"/>
      <c r="F58" s="242"/>
      <c r="G58" s="392">
        <f aca="true" t="shared" si="10" ref="G58:H63">G59</f>
        <v>1000</v>
      </c>
      <c r="H58" s="392">
        <f t="shared" si="10"/>
        <v>0</v>
      </c>
      <c r="I58" s="398">
        <f t="shared" si="1"/>
        <v>1000</v>
      </c>
      <c r="J58" s="398">
        <f t="shared" si="0"/>
        <v>0</v>
      </c>
    </row>
    <row r="59" spans="1:10" s="73" customFormat="1" ht="21">
      <c r="A59" s="94" t="s">
        <v>204</v>
      </c>
      <c r="B59" s="92" t="s">
        <v>237</v>
      </c>
      <c r="C59" s="95"/>
      <c r="D59" s="95"/>
      <c r="E59" s="103"/>
      <c r="F59" s="91"/>
      <c r="G59" s="299">
        <f t="shared" si="10"/>
        <v>1000</v>
      </c>
      <c r="H59" s="299">
        <f t="shared" si="10"/>
        <v>0</v>
      </c>
      <c r="I59" s="399">
        <f t="shared" si="1"/>
        <v>1000</v>
      </c>
      <c r="J59" s="399">
        <f t="shared" si="0"/>
        <v>0</v>
      </c>
    </row>
    <row r="60" spans="1:10" s="73" customFormat="1" ht="12.75">
      <c r="A60" s="104" t="s">
        <v>352</v>
      </c>
      <c r="B60" s="92" t="s">
        <v>346</v>
      </c>
      <c r="C60" s="95"/>
      <c r="D60" s="95"/>
      <c r="E60" s="103"/>
      <c r="F60" s="91"/>
      <c r="G60" s="299">
        <f t="shared" si="10"/>
        <v>1000</v>
      </c>
      <c r="H60" s="299">
        <f t="shared" si="10"/>
        <v>0</v>
      </c>
      <c r="I60" s="399">
        <f t="shared" si="1"/>
        <v>1000</v>
      </c>
      <c r="J60" s="399">
        <f t="shared" si="0"/>
        <v>0</v>
      </c>
    </row>
    <row r="61" spans="1:10" s="73" customFormat="1" ht="12.75">
      <c r="A61" s="105" t="s">
        <v>128</v>
      </c>
      <c r="B61" s="92" t="s">
        <v>346</v>
      </c>
      <c r="C61" s="95" t="s">
        <v>70</v>
      </c>
      <c r="D61" s="95" t="s">
        <v>34</v>
      </c>
      <c r="E61" s="103"/>
      <c r="F61" s="91"/>
      <c r="G61" s="299">
        <f t="shared" si="10"/>
        <v>1000</v>
      </c>
      <c r="H61" s="299">
        <f t="shared" si="10"/>
        <v>0</v>
      </c>
      <c r="I61" s="399">
        <f t="shared" si="1"/>
        <v>1000</v>
      </c>
      <c r="J61" s="399">
        <f t="shared" si="0"/>
        <v>0</v>
      </c>
    </row>
    <row r="62" spans="1:10" s="5" customFormat="1" ht="12.75">
      <c r="A62" s="100" t="s">
        <v>127</v>
      </c>
      <c r="B62" s="98" t="s">
        <v>346</v>
      </c>
      <c r="C62" s="99" t="s">
        <v>70</v>
      </c>
      <c r="D62" s="99" t="s">
        <v>64</v>
      </c>
      <c r="E62" s="101"/>
      <c r="F62" s="96"/>
      <c r="G62" s="300">
        <f t="shared" si="10"/>
        <v>1000</v>
      </c>
      <c r="H62" s="300">
        <f t="shared" si="10"/>
        <v>0</v>
      </c>
      <c r="I62" s="399">
        <f t="shared" si="1"/>
        <v>1000</v>
      </c>
      <c r="J62" s="399">
        <f t="shared" si="0"/>
        <v>0</v>
      </c>
    </row>
    <row r="63" spans="1:10" s="5" customFormat="1" ht="21">
      <c r="A63" s="100" t="s">
        <v>353</v>
      </c>
      <c r="B63" s="98" t="s">
        <v>346</v>
      </c>
      <c r="C63" s="99" t="s">
        <v>70</v>
      </c>
      <c r="D63" s="99" t="s">
        <v>64</v>
      </c>
      <c r="E63" s="101" t="s">
        <v>94</v>
      </c>
      <c r="F63" s="96"/>
      <c r="G63" s="300">
        <f t="shared" si="10"/>
        <v>1000</v>
      </c>
      <c r="H63" s="300">
        <f t="shared" si="10"/>
        <v>0</v>
      </c>
      <c r="I63" s="399">
        <f t="shared" si="1"/>
        <v>1000</v>
      </c>
      <c r="J63" s="399">
        <f t="shared" si="0"/>
        <v>0</v>
      </c>
    </row>
    <row r="64" spans="1:10" s="5" customFormat="1" ht="21">
      <c r="A64" s="100" t="s">
        <v>635</v>
      </c>
      <c r="B64" s="98" t="s">
        <v>346</v>
      </c>
      <c r="C64" s="99" t="s">
        <v>70</v>
      </c>
      <c r="D64" s="99" t="s">
        <v>64</v>
      </c>
      <c r="E64" s="101" t="s">
        <v>91</v>
      </c>
      <c r="F64" s="96"/>
      <c r="G64" s="300">
        <f>G65</f>
        <v>1000</v>
      </c>
      <c r="H64" s="300">
        <f>H65</f>
        <v>0</v>
      </c>
      <c r="I64" s="399">
        <f t="shared" si="1"/>
        <v>1000</v>
      </c>
      <c r="J64" s="399">
        <f t="shared" si="0"/>
        <v>0</v>
      </c>
    </row>
    <row r="65" spans="1:10" s="5" customFormat="1" ht="21">
      <c r="A65" s="100" t="s">
        <v>336</v>
      </c>
      <c r="B65" s="98" t="s">
        <v>346</v>
      </c>
      <c r="C65" s="99" t="s">
        <v>70</v>
      </c>
      <c r="D65" s="99" t="s">
        <v>64</v>
      </c>
      <c r="E65" s="101" t="s">
        <v>91</v>
      </c>
      <c r="F65" s="96">
        <v>727</v>
      </c>
      <c r="G65" s="300">
        <v>1000</v>
      </c>
      <c r="H65" s="300">
        <v>0</v>
      </c>
      <c r="I65" s="399">
        <f t="shared" si="1"/>
        <v>1000</v>
      </c>
      <c r="J65" s="399">
        <f t="shared" si="0"/>
        <v>0</v>
      </c>
    </row>
    <row r="66" spans="1:10" s="347" customFormat="1" ht="12.75">
      <c r="A66" s="243" t="s">
        <v>395</v>
      </c>
      <c r="B66" s="241" t="s">
        <v>152</v>
      </c>
      <c r="C66" s="244"/>
      <c r="D66" s="244"/>
      <c r="E66" s="247"/>
      <c r="F66" s="245"/>
      <c r="G66" s="392">
        <f>G67</f>
        <v>543.8</v>
      </c>
      <c r="H66" s="392">
        <f>H67</f>
        <v>69.5</v>
      </c>
      <c r="I66" s="398">
        <f t="shared" si="1"/>
        <v>474.29999999999995</v>
      </c>
      <c r="J66" s="398">
        <f t="shared" si="0"/>
        <v>12.780433983082014</v>
      </c>
    </row>
    <row r="67" spans="1:10" s="5" customFormat="1" ht="21">
      <c r="A67" s="94" t="s">
        <v>192</v>
      </c>
      <c r="B67" s="92" t="s">
        <v>247</v>
      </c>
      <c r="C67" s="95"/>
      <c r="D67" s="95"/>
      <c r="E67" s="101"/>
      <c r="F67" s="96"/>
      <c r="G67" s="299">
        <f>G68+G80</f>
        <v>543.8</v>
      </c>
      <c r="H67" s="299">
        <f>H68+H80</f>
        <v>69.5</v>
      </c>
      <c r="I67" s="399">
        <f t="shared" si="1"/>
        <v>474.29999999999995</v>
      </c>
      <c r="J67" s="399">
        <f t="shared" si="0"/>
        <v>12.780433983082014</v>
      </c>
    </row>
    <row r="68" spans="1:10" s="5" customFormat="1" ht="12.75">
      <c r="A68" s="94" t="s">
        <v>153</v>
      </c>
      <c r="B68" s="92" t="s">
        <v>248</v>
      </c>
      <c r="C68" s="95"/>
      <c r="D68" s="95"/>
      <c r="E68" s="101"/>
      <c r="F68" s="96"/>
      <c r="G68" s="299">
        <f>G69</f>
        <v>461.8</v>
      </c>
      <c r="H68" s="299">
        <f>H69</f>
        <v>69.5</v>
      </c>
      <c r="I68" s="399">
        <f t="shared" si="1"/>
        <v>392.3</v>
      </c>
      <c r="J68" s="399">
        <f t="shared" si="0"/>
        <v>15.04980511043742</v>
      </c>
    </row>
    <row r="69" spans="1:10" s="5" customFormat="1" ht="12.75">
      <c r="A69" s="94" t="s">
        <v>8</v>
      </c>
      <c r="B69" s="92" t="s">
        <v>248</v>
      </c>
      <c r="C69" s="95" t="s">
        <v>67</v>
      </c>
      <c r="D69" s="95" t="s">
        <v>34</v>
      </c>
      <c r="E69" s="101"/>
      <c r="F69" s="96"/>
      <c r="G69" s="299">
        <f>G70</f>
        <v>461.8</v>
      </c>
      <c r="H69" s="299">
        <f>H70</f>
        <v>69.5</v>
      </c>
      <c r="I69" s="399">
        <f t="shared" si="1"/>
        <v>392.3</v>
      </c>
      <c r="J69" s="399">
        <f t="shared" si="0"/>
        <v>15.04980511043742</v>
      </c>
    </row>
    <row r="70" spans="1:10" s="5" customFormat="1" ht="12.75">
      <c r="A70" s="97" t="s">
        <v>356</v>
      </c>
      <c r="B70" s="98" t="s">
        <v>248</v>
      </c>
      <c r="C70" s="99" t="s">
        <v>67</v>
      </c>
      <c r="D70" s="99" t="s">
        <v>67</v>
      </c>
      <c r="E70" s="101"/>
      <c r="F70" s="96"/>
      <c r="G70" s="300">
        <f>G71+G74+G77</f>
        <v>461.8</v>
      </c>
      <c r="H70" s="300">
        <f>H71+H74+H77</f>
        <v>69.5</v>
      </c>
      <c r="I70" s="399">
        <f t="shared" si="1"/>
        <v>392.3</v>
      </c>
      <c r="J70" s="399">
        <f aca="true" t="shared" si="11" ref="J70:J133">H70/G70*100</f>
        <v>15.04980511043742</v>
      </c>
    </row>
    <row r="71" spans="1:10" s="5" customFormat="1" ht="21">
      <c r="A71" s="100" t="s">
        <v>353</v>
      </c>
      <c r="B71" s="98" t="s">
        <v>248</v>
      </c>
      <c r="C71" s="99" t="s">
        <v>67</v>
      </c>
      <c r="D71" s="99" t="s">
        <v>67</v>
      </c>
      <c r="E71" s="101" t="s">
        <v>94</v>
      </c>
      <c r="F71" s="96"/>
      <c r="G71" s="300">
        <f>G72</f>
        <v>26.3</v>
      </c>
      <c r="H71" s="300">
        <f>H72</f>
        <v>0</v>
      </c>
      <c r="I71" s="399">
        <f aca="true" t="shared" si="12" ref="I71:I134">G71-H71</f>
        <v>26.3</v>
      </c>
      <c r="J71" s="399">
        <f t="shared" si="11"/>
        <v>0</v>
      </c>
    </row>
    <row r="72" spans="1:10" s="5" customFormat="1" ht="21.75" customHeight="1">
      <c r="A72" s="100" t="s">
        <v>635</v>
      </c>
      <c r="B72" s="98" t="s">
        <v>248</v>
      </c>
      <c r="C72" s="99" t="s">
        <v>67</v>
      </c>
      <c r="D72" s="99" t="s">
        <v>67</v>
      </c>
      <c r="E72" s="101" t="s">
        <v>91</v>
      </c>
      <c r="F72" s="96"/>
      <c r="G72" s="300">
        <f>G73</f>
        <v>26.3</v>
      </c>
      <c r="H72" s="300">
        <f>H73</f>
        <v>0</v>
      </c>
      <c r="I72" s="399">
        <f t="shared" si="12"/>
        <v>26.3</v>
      </c>
      <c r="J72" s="399">
        <f t="shared" si="11"/>
        <v>0</v>
      </c>
    </row>
    <row r="73" spans="1:10" s="5" customFormat="1" ht="13.5" customHeight="1">
      <c r="A73" s="97" t="s">
        <v>133</v>
      </c>
      <c r="B73" s="98" t="s">
        <v>248</v>
      </c>
      <c r="C73" s="99" t="s">
        <v>67</v>
      </c>
      <c r="D73" s="99" t="s">
        <v>67</v>
      </c>
      <c r="E73" s="101" t="s">
        <v>91</v>
      </c>
      <c r="F73" s="96">
        <v>725</v>
      </c>
      <c r="G73" s="300">
        <v>26.3</v>
      </c>
      <c r="H73" s="300">
        <v>0</v>
      </c>
      <c r="I73" s="399">
        <f t="shared" si="12"/>
        <v>26.3</v>
      </c>
      <c r="J73" s="399">
        <f t="shared" si="11"/>
        <v>0</v>
      </c>
    </row>
    <row r="74" spans="1:10" s="5" customFormat="1" ht="12.75">
      <c r="A74" s="100" t="s">
        <v>101</v>
      </c>
      <c r="B74" s="98" t="s">
        <v>248</v>
      </c>
      <c r="C74" s="101" t="s">
        <v>67</v>
      </c>
      <c r="D74" s="101" t="s">
        <v>67</v>
      </c>
      <c r="E74" s="101" t="s">
        <v>102</v>
      </c>
      <c r="F74" s="96"/>
      <c r="G74" s="300">
        <f>G75</f>
        <v>315.5</v>
      </c>
      <c r="H74" s="300">
        <f>H75</f>
        <v>67.5</v>
      </c>
      <c r="I74" s="399">
        <f t="shared" si="12"/>
        <v>248</v>
      </c>
      <c r="J74" s="399">
        <f t="shared" si="11"/>
        <v>21.394611727416798</v>
      </c>
    </row>
    <row r="75" spans="1:10" s="5" customFormat="1" ht="12.75">
      <c r="A75" s="100" t="s">
        <v>124</v>
      </c>
      <c r="B75" s="98" t="s">
        <v>248</v>
      </c>
      <c r="C75" s="101" t="s">
        <v>67</v>
      </c>
      <c r="D75" s="101" t="s">
        <v>67</v>
      </c>
      <c r="E75" s="101" t="s">
        <v>123</v>
      </c>
      <c r="F75" s="96"/>
      <c r="G75" s="300">
        <f>G76</f>
        <v>315.5</v>
      </c>
      <c r="H75" s="300">
        <f>H76</f>
        <v>67.5</v>
      </c>
      <c r="I75" s="399">
        <f t="shared" si="12"/>
        <v>248</v>
      </c>
      <c r="J75" s="399">
        <f t="shared" si="11"/>
        <v>21.394611727416798</v>
      </c>
    </row>
    <row r="76" spans="1:10" s="5" customFormat="1" ht="13.5" customHeight="1">
      <c r="A76" s="97" t="s">
        <v>133</v>
      </c>
      <c r="B76" s="98" t="s">
        <v>248</v>
      </c>
      <c r="C76" s="101" t="s">
        <v>67</v>
      </c>
      <c r="D76" s="101" t="s">
        <v>67</v>
      </c>
      <c r="E76" s="101" t="s">
        <v>123</v>
      </c>
      <c r="F76" s="96">
        <v>725</v>
      </c>
      <c r="G76" s="300">
        <v>315.5</v>
      </c>
      <c r="H76" s="300">
        <v>67.5</v>
      </c>
      <c r="I76" s="399">
        <f t="shared" si="12"/>
        <v>248</v>
      </c>
      <c r="J76" s="399">
        <f t="shared" si="11"/>
        <v>21.394611727416798</v>
      </c>
    </row>
    <row r="77" spans="1:10" s="5" customFormat="1" ht="21">
      <c r="A77" s="100" t="s">
        <v>95</v>
      </c>
      <c r="B77" s="98" t="s">
        <v>248</v>
      </c>
      <c r="C77" s="101" t="s">
        <v>67</v>
      </c>
      <c r="D77" s="101" t="s">
        <v>67</v>
      </c>
      <c r="E77" s="101" t="s">
        <v>96</v>
      </c>
      <c r="F77" s="96"/>
      <c r="G77" s="300">
        <f>G78</f>
        <v>120</v>
      </c>
      <c r="H77" s="300">
        <f>H78</f>
        <v>2</v>
      </c>
      <c r="I77" s="399">
        <f t="shared" si="12"/>
        <v>118</v>
      </c>
      <c r="J77" s="399">
        <f t="shared" si="11"/>
        <v>1.6666666666666667</v>
      </c>
    </row>
    <row r="78" spans="1:10" s="5" customFormat="1" ht="12.75">
      <c r="A78" s="100" t="s">
        <v>99</v>
      </c>
      <c r="B78" s="98" t="s">
        <v>248</v>
      </c>
      <c r="C78" s="101" t="s">
        <v>67</v>
      </c>
      <c r="D78" s="101" t="s">
        <v>67</v>
      </c>
      <c r="E78" s="101" t="s">
        <v>100</v>
      </c>
      <c r="F78" s="96"/>
      <c r="G78" s="300">
        <f>G79</f>
        <v>120</v>
      </c>
      <c r="H78" s="300">
        <f>H79</f>
        <v>2</v>
      </c>
      <c r="I78" s="399">
        <f t="shared" si="12"/>
        <v>118</v>
      </c>
      <c r="J78" s="399">
        <f t="shared" si="11"/>
        <v>1.6666666666666667</v>
      </c>
    </row>
    <row r="79" spans="1:10" s="5" customFormat="1" ht="13.5" customHeight="1">
      <c r="A79" s="97" t="s">
        <v>133</v>
      </c>
      <c r="B79" s="98" t="s">
        <v>248</v>
      </c>
      <c r="C79" s="101" t="s">
        <v>67</v>
      </c>
      <c r="D79" s="101" t="s">
        <v>67</v>
      </c>
      <c r="E79" s="101" t="s">
        <v>100</v>
      </c>
      <c r="F79" s="96">
        <v>725</v>
      </c>
      <c r="G79" s="300">
        <v>120</v>
      </c>
      <c r="H79" s="300">
        <v>2</v>
      </c>
      <c r="I79" s="399">
        <f t="shared" si="12"/>
        <v>118</v>
      </c>
      <c r="J79" s="399">
        <f t="shared" si="11"/>
        <v>1.6666666666666667</v>
      </c>
    </row>
    <row r="80" spans="1:10" s="73" customFormat="1" ht="12.75">
      <c r="A80" s="105" t="s">
        <v>319</v>
      </c>
      <c r="B80" s="92" t="s">
        <v>373</v>
      </c>
      <c r="C80" s="103"/>
      <c r="D80" s="103"/>
      <c r="E80" s="103"/>
      <c r="F80" s="91"/>
      <c r="G80" s="299">
        <f>G85</f>
        <v>82</v>
      </c>
      <c r="H80" s="299">
        <f>H85</f>
        <v>0</v>
      </c>
      <c r="I80" s="399">
        <f t="shared" si="12"/>
        <v>82</v>
      </c>
      <c r="J80" s="399">
        <f t="shared" si="11"/>
        <v>0</v>
      </c>
    </row>
    <row r="81" spans="1:10" s="5" customFormat="1" ht="12.75">
      <c r="A81" s="94" t="s">
        <v>8</v>
      </c>
      <c r="B81" s="92" t="s">
        <v>373</v>
      </c>
      <c r="C81" s="95" t="s">
        <v>67</v>
      </c>
      <c r="D81" s="95" t="s">
        <v>34</v>
      </c>
      <c r="E81" s="101"/>
      <c r="F81" s="96"/>
      <c r="G81" s="299">
        <f aca="true" t="shared" si="13" ref="G81:H84">G82</f>
        <v>82</v>
      </c>
      <c r="H81" s="299">
        <f t="shared" si="13"/>
        <v>0</v>
      </c>
      <c r="I81" s="399">
        <f t="shared" si="12"/>
        <v>82</v>
      </c>
      <c r="J81" s="399">
        <f t="shared" si="11"/>
        <v>0</v>
      </c>
    </row>
    <row r="82" spans="1:10" s="5" customFormat="1" ht="12.75">
      <c r="A82" s="97" t="s">
        <v>356</v>
      </c>
      <c r="B82" s="98" t="s">
        <v>373</v>
      </c>
      <c r="C82" s="99" t="s">
        <v>67</v>
      </c>
      <c r="D82" s="99" t="s">
        <v>67</v>
      </c>
      <c r="E82" s="101"/>
      <c r="F82" s="96"/>
      <c r="G82" s="300">
        <f t="shared" si="13"/>
        <v>82</v>
      </c>
      <c r="H82" s="300">
        <f t="shared" si="13"/>
        <v>0</v>
      </c>
      <c r="I82" s="399">
        <f t="shared" si="12"/>
        <v>82</v>
      </c>
      <c r="J82" s="399">
        <f t="shared" si="11"/>
        <v>0</v>
      </c>
    </row>
    <row r="83" spans="1:10" s="5" customFormat="1" ht="21">
      <c r="A83" s="100" t="s">
        <v>353</v>
      </c>
      <c r="B83" s="98" t="s">
        <v>373</v>
      </c>
      <c r="C83" s="101" t="s">
        <v>67</v>
      </c>
      <c r="D83" s="101" t="s">
        <v>67</v>
      </c>
      <c r="E83" s="101" t="s">
        <v>94</v>
      </c>
      <c r="F83" s="96"/>
      <c r="G83" s="300">
        <f t="shared" si="13"/>
        <v>82</v>
      </c>
      <c r="H83" s="300">
        <f t="shared" si="13"/>
        <v>0</v>
      </c>
      <c r="I83" s="399">
        <f t="shared" si="12"/>
        <v>82</v>
      </c>
      <c r="J83" s="399">
        <f t="shared" si="11"/>
        <v>0</v>
      </c>
    </row>
    <row r="84" spans="1:10" s="5" customFormat="1" ht="23.25" customHeight="1">
      <c r="A84" s="100" t="s">
        <v>635</v>
      </c>
      <c r="B84" s="98" t="s">
        <v>373</v>
      </c>
      <c r="C84" s="101" t="s">
        <v>67</v>
      </c>
      <c r="D84" s="101" t="s">
        <v>67</v>
      </c>
      <c r="E84" s="101" t="s">
        <v>91</v>
      </c>
      <c r="F84" s="96"/>
      <c r="G84" s="300">
        <f t="shared" si="13"/>
        <v>82</v>
      </c>
      <c r="H84" s="300">
        <f t="shared" si="13"/>
        <v>0</v>
      </c>
      <c r="I84" s="399">
        <f t="shared" si="12"/>
        <v>82</v>
      </c>
      <c r="J84" s="399">
        <f t="shared" si="11"/>
        <v>0</v>
      </c>
    </row>
    <row r="85" spans="1:10" s="5" customFormat="1" ht="13.5" customHeight="1">
      <c r="A85" s="97" t="s">
        <v>133</v>
      </c>
      <c r="B85" s="98" t="s">
        <v>373</v>
      </c>
      <c r="C85" s="101" t="s">
        <v>67</v>
      </c>
      <c r="D85" s="101" t="s">
        <v>67</v>
      </c>
      <c r="E85" s="101" t="s">
        <v>91</v>
      </c>
      <c r="F85" s="96">
        <v>725</v>
      </c>
      <c r="G85" s="300">
        <v>82</v>
      </c>
      <c r="H85" s="300">
        <v>0</v>
      </c>
      <c r="I85" s="399">
        <f t="shared" si="12"/>
        <v>82</v>
      </c>
      <c r="J85" s="399">
        <f t="shared" si="11"/>
        <v>0</v>
      </c>
    </row>
    <row r="86" spans="1:10" s="347" customFormat="1" ht="21.75" customHeight="1">
      <c r="A86" s="243" t="s">
        <v>396</v>
      </c>
      <c r="B86" s="241" t="s">
        <v>168</v>
      </c>
      <c r="C86" s="246"/>
      <c r="D86" s="246"/>
      <c r="E86" s="247"/>
      <c r="F86" s="245"/>
      <c r="G86" s="392">
        <f>G87+G100+G116+G123</f>
        <v>1739.1</v>
      </c>
      <c r="H86" s="392">
        <f>H87+H100+H116+H123</f>
        <v>91</v>
      </c>
      <c r="I86" s="398">
        <f t="shared" si="12"/>
        <v>1648.1</v>
      </c>
      <c r="J86" s="398">
        <f t="shared" si="11"/>
        <v>5.232591570352482</v>
      </c>
    </row>
    <row r="87" spans="1:10" s="63" customFormat="1" ht="21" customHeight="1">
      <c r="A87" s="94" t="s">
        <v>329</v>
      </c>
      <c r="B87" s="92" t="s">
        <v>265</v>
      </c>
      <c r="C87" s="95"/>
      <c r="D87" s="95"/>
      <c r="E87" s="103"/>
      <c r="F87" s="91"/>
      <c r="G87" s="299">
        <f>G94+G88</f>
        <v>51.4</v>
      </c>
      <c r="H87" s="299">
        <f>H94+H88</f>
        <v>0</v>
      </c>
      <c r="I87" s="399">
        <f t="shared" si="12"/>
        <v>51.4</v>
      </c>
      <c r="J87" s="399">
        <f t="shared" si="11"/>
        <v>0</v>
      </c>
    </row>
    <row r="88" spans="1:10" s="74" customFormat="1" ht="15" customHeight="1">
      <c r="A88" s="149" t="s">
        <v>538</v>
      </c>
      <c r="B88" s="133" t="s">
        <v>330</v>
      </c>
      <c r="C88" s="133"/>
      <c r="D88" s="133"/>
      <c r="E88" s="133"/>
      <c r="F88" s="127"/>
      <c r="G88" s="304">
        <f aca="true" t="shared" si="14" ref="G88:H92">G89</f>
        <v>41.4</v>
      </c>
      <c r="H88" s="304">
        <f t="shared" si="14"/>
        <v>0</v>
      </c>
      <c r="I88" s="399">
        <f t="shared" si="12"/>
        <v>41.4</v>
      </c>
      <c r="J88" s="399">
        <f t="shared" si="11"/>
        <v>0</v>
      </c>
    </row>
    <row r="89" spans="1:10" s="74" customFormat="1" ht="12.75" customHeight="1">
      <c r="A89" s="125" t="s">
        <v>122</v>
      </c>
      <c r="B89" s="133" t="s">
        <v>330</v>
      </c>
      <c r="C89" s="133" t="s">
        <v>71</v>
      </c>
      <c r="D89" s="133" t="s">
        <v>34</v>
      </c>
      <c r="E89" s="133"/>
      <c r="F89" s="127"/>
      <c r="G89" s="304">
        <f t="shared" si="14"/>
        <v>41.4</v>
      </c>
      <c r="H89" s="304">
        <f t="shared" si="14"/>
        <v>0</v>
      </c>
      <c r="I89" s="399">
        <f t="shared" si="12"/>
        <v>41.4</v>
      </c>
      <c r="J89" s="399">
        <f t="shared" si="11"/>
        <v>0</v>
      </c>
    </row>
    <row r="90" spans="1:10" s="76" customFormat="1" ht="12.75" customHeight="1">
      <c r="A90" s="129" t="s">
        <v>12</v>
      </c>
      <c r="B90" s="134" t="s">
        <v>330</v>
      </c>
      <c r="C90" s="134" t="s">
        <v>71</v>
      </c>
      <c r="D90" s="134" t="s">
        <v>64</v>
      </c>
      <c r="E90" s="134"/>
      <c r="F90" s="132"/>
      <c r="G90" s="305">
        <f t="shared" si="14"/>
        <v>41.4</v>
      </c>
      <c r="H90" s="305">
        <f t="shared" si="14"/>
        <v>0</v>
      </c>
      <c r="I90" s="399">
        <f t="shared" si="12"/>
        <v>41.4</v>
      </c>
      <c r="J90" s="399">
        <f t="shared" si="11"/>
        <v>0</v>
      </c>
    </row>
    <row r="91" spans="1:10" s="76" customFormat="1" ht="24.75" customHeight="1">
      <c r="A91" s="129" t="s">
        <v>95</v>
      </c>
      <c r="B91" s="134" t="s">
        <v>330</v>
      </c>
      <c r="C91" s="134" t="s">
        <v>71</v>
      </c>
      <c r="D91" s="134" t="s">
        <v>64</v>
      </c>
      <c r="E91" s="134" t="s">
        <v>96</v>
      </c>
      <c r="F91" s="132"/>
      <c r="G91" s="305">
        <f t="shared" si="14"/>
        <v>41.4</v>
      </c>
      <c r="H91" s="305">
        <f t="shared" si="14"/>
        <v>0</v>
      </c>
      <c r="I91" s="399">
        <f t="shared" si="12"/>
        <v>41.4</v>
      </c>
      <c r="J91" s="399">
        <f t="shared" si="11"/>
        <v>0</v>
      </c>
    </row>
    <row r="92" spans="1:10" s="76" customFormat="1" ht="12.75" customHeight="1">
      <c r="A92" s="129" t="s">
        <v>99</v>
      </c>
      <c r="B92" s="134" t="s">
        <v>330</v>
      </c>
      <c r="C92" s="134" t="s">
        <v>71</v>
      </c>
      <c r="D92" s="134" t="s">
        <v>64</v>
      </c>
      <c r="E92" s="134" t="s">
        <v>100</v>
      </c>
      <c r="F92" s="132"/>
      <c r="G92" s="305">
        <f t="shared" si="14"/>
        <v>41.4</v>
      </c>
      <c r="H92" s="305">
        <f t="shared" si="14"/>
        <v>0</v>
      </c>
      <c r="I92" s="399">
        <f t="shared" si="12"/>
        <v>41.4</v>
      </c>
      <c r="J92" s="399">
        <f t="shared" si="11"/>
        <v>0</v>
      </c>
    </row>
    <row r="93" spans="1:10" s="76" customFormat="1" ht="23.25" customHeight="1">
      <c r="A93" s="123" t="s">
        <v>134</v>
      </c>
      <c r="B93" s="134" t="s">
        <v>330</v>
      </c>
      <c r="C93" s="134" t="s">
        <v>71</v>
      </c>
      <c r="D93" s="134" t="s">
        <v>64</v>
      </c>
      <c r="E93" s="134" t="s">
        <v>100</v>
      </c>
      <c r="F93" s="132">
        <v>726</v>
      </c>
      <c r="G93" s="305">
        <v>41.4</v>
      </c>
      <c r="H93" s="305">
        <v>0</v>
      </c>
      <c r="I93" s="399">
        <f t="shared" si="12"/>
        <v>41.4</v>
      </c>
      <c r="J93" s="399">
        <f t="shared" si="11"/>
        <v>0</v>
      </c>
    </row>
    <row r="94" spans="1:10" s="11" customFormat="1" ht="22.5" customHeight="1">
      <c r="A94" s="122" t="s">
        <v>397</v>
      </c>
      <c r="B94" s="101" t="s">
        <v>331</v>
      </c>
      <c r="C94" s="99"/>
      <c r="D94" s="99"/>
      <c r="E94" s="101"/>
      <c r="F94" s="96"/>
      <c r="G94" s="299">
        <f aca="true" t="shared" si="15" ref="G94:H98">G95</f>
        <v>10</v>
      </c>
      <c r="H94" s="299">
        <f t="shared" si="15"/>
        <v>0</v>
      </c>
      <c r="I94" s="399">
        <f t="shared" si="12"/>
        <v>10</v>
      </c>
      <c r="J94" s="399">
        <f t="shared" si="11"/>
        <v>0</v>
      </c>
    </row>
    <row r="95" spans="1:10" s="11" customFormat="1" ht="15.75" customHeight="1">
      <c r="A95" s="94" t="s">
        <v>122</v>
      </c>
      <c r="B95" s="101" t="s">
        <v>331</v>
      </c>
      <c r="C95" s="99" t="s">
        <v>71</v>
      </c>
      <c r="D95" s="99" t="s">
        <v>34</v>
      </c>
      <c r="E95" s="101"/>
      <c r="F95" s="96"/>
      <c r="G95" s="299">
        <f t="shared" si="15"/>
        <v>10</v>
      </c>
      <c r="H95" s="299">
        <f t="shared" si="15"/>
        <v>0</v>
      </c>
      <c r="I95" s="399">
        <f t="shared" si="12"/>
        <v>10</v>
      </c>
      <c r="J95" s="399">
        <f t="shared" si="11"/>
        <v>0</v>
      </c>
    </row>
    <row r="96" spans="1:10" s="11" customFormat="1" ht="13.5" customHeight="1">
      <c r="A96" s="97" t="s">
        <v>12</v>
      </c>
      <c r="B96" s="101" t="s">
        <v>331</v>
      </c>
      <c r="C96" s="99" t="s">
        <v>71</v>
      </c>
      <c r="D96" s="99" t="s">
        <v>64</v>
      </c>
      <c r="E96" s="101"/>
      <c r="F96" s="96"/>
      <c r="G96" s="300">
        <f t="shared" si="15"/>
        <v>10</v>
      </c>
      <c r="H96" s="300">
        <f t="shared" si="15"/>
        <v>0</v>
      </c>
      <c r="I96" s="399">
        <f t="shared" si="12"/>
        <v>10</v>
      </c>
      <c r="J96" s="399">
        <f t="shared" si="11"/>
        <v>0</v>
      </c>
    </row>
    <row r="97" spans="1:10" s="11" customFormat="1" ht="24" customHeight="1">
      <c r="A97" s="100" t="s">
        <v>95</v>
      </c>
      <c r="B97" s="101" t="s">
        <v>331</v>
      </c>
      <c r="C97" s="99" t="s">
        <v>71</v>
      </c>
      <c r="D97" s="99" t="s">
        <v>64</v>
      </c>
      <c r="E97" s="101" t="s">
        <v>96</v>
      </c>
      <c r="F97" s="96"/>
      <c r="G97" s="300">
        <f t="shared" si="15"/>
        <v>10</v>
      </c>
      <c r="H97" s="300">
        <f t="shared" si="15"/>
        <v>0</v>
      </c>
      <c r="I97" s="399">
        <f t="shared" si="12"/>
        <v>10</v>
      </c>
      <c r="J97" s="399">
        <f t="shared" si="11"/>
        <v>0</v>
      </c>
    </row>
    <row r="98" spans="1:10" s="11" customFormat="1" ht="12.75" customHeight="1">
      <c r="A98" s="100" t="s">
        <v>99</v>
      </c>
      <c r="B98" s="101" t="s">
        <v>331</v>
      </c>
      <c r="C98" s="99" t="s">
        <v>71</v>
      </c>
      <c r="D98" s="99" t="s">
        <v>64</v>
      </c>
      <c r="E98" s="101" t="s">
        <v>100</v>
      </c>
      <c r="F98" s="96"/>
      <c r="G98" s="300">
        <f t="shared" si="15"/>
        <v>10</v>
      </c>
      <c r="H98" s="300">
        <f t="shared" si="15"/>
        <v>0</v>
      </c>
      <c r="I98" s="399">
        <f t="shared" si="12"/>
        <v>10</v>
      </c>
      <c r="J98" s="399">
        <f t="shared" si="11"/>
        <v>0</v>
      </c>
    </row>
    <row r="99" spans="1:10" s="11" customFormat="1" ht="24.75" customHeight="1">
      <c r="A99" s="97" t="s">
        <v>134</v>
      </c>
      <c r="B99" s="101" t="s">
        <v>331</v>
      </c>
      <c r="C99" s="99" t="s">
        <v>71</v>
      </c>
      <c r="D99" s="99" t="s">
        <v>64</v>
      </c>
      <c r="E99" s="101" t="s">
        <v>100</v>
      </c>
      <c r="F99" s="96">
        <v>726</v>
      </c>
      <c r="G99" s="300">
        <v>10</v>
      </c>
      <c r="H99" s="300">
        <v>0</v>
      </c>
      <c r="I99" s="399">
        <f t="shared" si="12"/>
        <v>10</v>
      </c>
      <c r="J99" s="399">
        <f t="shared" si="11"/>
        <v>0</v>
      </c>
    </row>
    <row r="100" spans="1:10" s="5" customFormat="1" ht="21.75" customHeight="1">
      <c r="A100" s="94" t="s">
        <v>637</v>
      </c>
      <c r="B100" s="92" t="s">
        <v>334</v>
      </c>
      <c r="C100" s="99"/>
      <c r="D100" s="99"/>
      <c r="E100" s="101"/>
      <c r="F100" s="96"/>
      <c r="G100" s="299">
        <f>G101+G107</f>
        <v>336.1</v>
      </c>
      <c r="H100" s="299">
        <f>H101+H107</f>
        <v>91</v>
      </c>
      <c r="I100" s="399">
        <f t="shared" si="12"/>
        <v>245.10000000000002</v>
      </c>
      <c r="J100" s="399">
        <f t="shared" si="11"/>
        <v>27.07527521570961</v>
      </c>
    </row>
    <row r="101" spans="1:10" s="73" customFormat="1" ht="13.5" customHeight="1">
      <c r="A101" s="104" t="s">
        <v>380</v>
      </c>
      <c r="B101" s="92" t="s">
        <v>381</v>
      </c>
      <c r="C101" s="95"/>
      <c r="D101" s="95"/>
      <c r="E101" s="103"/>
      <c r="F101" s="91"/>
      <c r="G101" s="299">
        <f aca="true" t="shared" si="16" ref="G101:H105">G102</f>
        <v>74.5</v>
      </c>
      <c r="H101" s="299">
        <f t="shared" si="16"/>
        <v>0</v>
      </c>
      <c r="I101" s="399">
        <f t="shared" si="12"/>
        <v>74.5</v>
      </c>
      <c r="J101" s="399">
        <f t="shared" si="11"/>
        <v>0</v>
      </c>
    </row>
    <row r="102" spans="1:10" s="73" customFormat="1" ht="14.25" customHeight="1">
      <c r="A102" s="104" t="s">
        <v>122</v>
      </c>
      <c r="B102" s="92" t="s">
        <v>381</v>
      </c>
      <c r="C102" s="95" t="s">
        <v>71</v>
      </c>
      <c r="D102" s="95" t="s">
        <v>34</v>
      </c>
      <c r="E102" s="103"/>
      <c r="F102" s="91"/>
      <c r="G102" s="299">
        <f t="shared" si="16"/>
        <v>74.5</v>
      </c>
      <c r="H102" s="299">
        <f t="shared" si="16"/>
        <v>0</v>
      </c>
      <c r="I102" s="399">
        <f t="shared" si="12"/>
        <v>74.5</v>
      </c>
      <c r="J102" s="399">
        <f t="shared" si="11"/>
        <v>0</v>
      </c>
    </row>
    <row r="103" spans="1:10" s="5" customFormat="1" ht="10.5" customHeight="1">
      <c r="A103" s="100" t="s">
        <v>12</v>
      </c>
      <c r="B103" s="98" t="s">
        <v>381</v>
      </c>
      <c r="C103" s="99" t="s">
        <v>71</v>
      </c>
      <c r="D103" s="99" t="s">
        <v>64</v>
      </c>
      <c r="E103" s="101"/>
      <c r="F103" s="96"/>
      <c r="G103" s="300">
        <f t="shared" si="16"/>
        <v>74.5</v>
      </c>
      <c r="H103" s="300">
        <f t="shared" si="16"/>
        <v>0</v>
      </c>
      <c r="I103" s="399">
        <f t="shared" si="12"/>
        <v>74.5</v>
      </c>
      <c r="J103" s="399">
        <f t="shared" si="11"/>
        <v>0</v>
      </c>
    </row>
    <row r="104" spans="1:10" s="5" customFormat="1" ht="23.25" customHeight="1">
      <c r="A104" s="100" t="s">
        <v>95</v>
      </c>
      <c r="B104" s="98" t="s">
        <v>381</v>
      </c>
      <c r="C104" s="99" t="s">
        <v>71</v>
      </c>
      <c r="D104" s="99" t="s">
        <v>64</v>
      </c>
      <c r="E104" s="101" t="s">
        <v>96</v>
      </c>
      <c r="F104" s="96"/>
      <c r="G104" s="300">
        <f t="shared" si="16"/>
        <v>74.5</v>
      </c>
      <c r="H104" s="300">
        <f t="shared" si="16"/>
        <v>0</v>
      </c>
      <c r="I104" s="399">
        <f t="shared" si="12"/>
        <v>74.5</v>
      </c>
      <c r="J104" s="399">
        <f t="shared" si="11"/>
        <v>0</v>
      </c>
    </row>
    <row r="105" spans="1:10" s="5" customFormat="1" ht="12.75" customHeight="1">
      <c r="A105" s="100" t="s">
        <v>99</v>
      </c>
      <c r="B105" s="98" t="s">
        <v>381</v>
      </c>
      <c r="C105" s="99" t="s">
        <v>71</v>
      </c>
      <c r="D105" s="99" t="s">
        <v>64</v>
      </c>
      <c r="E105" s="101" t="s">
        <v>100</v>
      </c>
      <c r="F105" s="96"/>
      <c r="G105" s="300">
        <f t="shared" si="16"/>
        <v>74.5</v>
      </c>
      <c r="H105" s="300">
        <f t="shared" si="16"/>
        <v>0</v>
      </c>
      <c r="I105" s="399">
        <f t="shared" si="12"/>
        <v>74.5</v>
      </c>
      <c r="J105" s="399">
        <f t="shared" si="11"/>
        <v>0</v>
      </c>
    </row>
    <row r="106" spans="1:10" s="5" customFormat="1" ht="23.25" customHeight="1">
      <c r="A106" s="97" t="s">
        <v>134</v>
      </c>
      <c r="B106" s="98" t="s">
        <v>381</v>
      </c>
      <c r="C106" s="99" t="s">
        <v>71</v>
      </c>
      <c r="D106" s="99" t="s">
        <v>64</v>
      </c>
      <c r="E106" s="101" t="s">
        <v>100</v>
      </c>
      <c r="F106" s="96">
        <v>726</v>
      </c>
      <c r="G106" s="300">
        <v>74.5</v>
      </c>
      <c r="H106" s="300">
        <v>0</v>
      </c>
      <c r="I106" s="399">
        <f t="shared" si="12"/>
        <v>74.5</v>
      </c>
      <c r="J106" s="399">
        <f t="shared" si="11"/>
        <v>0</v>
      </c>
    </row>
    <row r="107" spans="1:10" s="5" customFormat="1" ht="21">
      <c r="A107" s="104" t="s">
        <v>367</v>
      </c>
      <c r="B107" s="92" t="s">
        <v>368</v>
      </c>
      <c r="C107" s="95"/>
      <c r="D107" s="95"/>
      <c r="E107" s="103"/>
      <c r="F107" s="91"/>
      <c r="G107" s="299">
        <f>G108</f>
        <v>261.6</v>
      </c>
      <c r="H107" s="299">
        <f>H108</f>
        <v>91</v>
      </c>
      <c r="I107" s="399">
        <f t="shared" si="12"/>
        <v>170.60000000000002</v>
      </c>
      <c r="J107" s="399">
        <f t="shared" si="11"/>
        <v>34.785932721712534</v>
      </c>
    </row>
    <row r="108" spans="1:10" s="5" customFormat="1" ht="12.75">
      <c r="A108" s="104" t="s">
        <v>122</v>
      </c>
      <c r="B108" s="92" t="s">
        <v>368</v>
      </c>
      <c r="C108" s="95" t="s">
        <v>71</v>
      </c>
      <c r="D108" s="95" t="s">
        <v>34</v>
      </c>
      <c r="E108" s="103"/>
      <c r="F108" s="91"/>
      <c r="G108" s="299">
        <f>G109</f>
        <v>261.6</v>
      </c>
      <c r="H108" s="299">
        <f>H109</f>
        <v>91</v>
      </c>
      <c r="I108" s="399">
        <f t="shared" si="12"/>
        <v>170.60000000000002</v>
      </c>
      <c r="J108" s="399">
        <f t="shared" si="11"/>
        <v>34.785932721712534</v>
      </c>
    </row>
    <row r="109" spans="1:10" s="5" customFormat="1" ht="12.75">
      <c r="A109" s="100" t="s">
        <v>84</v>
      </c>
      <c r="B109" s="98" t="s">
        <v>368</v>
      </c>
      <c r="C109" s="99" t="s">
        <v>71</v>
      </c>
      <c r="D109" s="99" t="s">
        <v>66</v>
      </c>
      <c r="E109" s="101"/>
      <c r="F109" s="96"/>
      <c r="G109" s="300">
        <f>G110+G113</f>
        <v>261.6</v>
      </c>
      <c r="H109" s="300">
        <f>H110+H113</f>
        <v>91</v>
      </c>
      <c r="I109" s="399">
        <f t="shared" si="12"/>
        <v>170.60000000000002</v>
      </c>
      <c r="J109" s="399">
        <f t="shared" si="11"/>
        <v>34.785932721712534</v>
      </c>
    </row>
    <row r="110" spans="1:10" s="5" customFormat="1" ht="41.25">
      <c r="A110" s="100" t="s">
        <v>92</v>
      </c>
      <c r="B110" s="98" t="s">
        <v>368</v>
      </c>
      <c r="C110" s="99" t="s">
        <v>71</v>
      </c>
      <c r="D110" s="99" t="s">
        <v>66</v>
      </c>
      <c r="E110" s="101" t="s">
        <v>93</v>
      </c>
      <c r="F110" s="96"/>
      <c r="G110" s="300">
        <f>G111</f>
        <v>84</v>
      </c>
      <c r="H110" s="300">
        <f>H111</f>
        <v>82</v>
      </c>
      <c r="I110" s="399">
        <f t="shared" si="12"/>
        <v>2</v>
      </c>
      <c r="J110" s="399">
        <f t="shared" si="11"/>
        <v>97.61904761904762</v>
      </c>
    </row>
    <row r="111" spans="1:10" s="5" customFormat="1" ht="12.75">
      <c r="A111" s="100" t="s">
        <v>214</v>
      </c>
      <c r="B111" s="98" t="s">
        <v>368</v>
      </c>
      <c r="C111" s="99" t="s">
        <v>71</v>
      </c>
      <c r="D111" s="99" t="s">
        <v>66</v>
      </c>
      <c r="E111" s="101" t="s">
        <v>215</v>
      </c>
      <c r="F111" s="96"/>
      <c r="G111" s="300">
        <f>G112</f>
        <v>84</v>
      </c>
      <c r="H111" s="300">
        <f>H112</f>
        <v>82</v>
      </c>
      <c r="I111" s="399">
        <f t="shared" si="12"/>
        <v>2</v>
      </c>
      <c r="J111" s="399">
        <f t="shared" si="11"/>
        <v>97.61904761904762</v>
      </c>
    </row>
    <row r="112" spans="1:10" s="5" customFormat="1" ht="21">
      <c r="A112" s="97" t="s">
        <v>134</v>
      </c>
      <c r="B112" s="98" t="s">
        <v>368</v>
      </c>
      <c r="C112" s="99" t="s">
        <v>71</v>
      </c>
      <c r="D112" s="99" t="s">
        <v>66</v>
      </c>
      <c r="E112" s="101" t="s">
        <v>215</v>
      </c>
      <c r="F112" s="96">
        <v>726</v>
      </c>
      <c r="G112" s="300">
        <f>90-6</f>
        <v>84</v>
      </c>
      <c r="H112" s="300">
        <v>82</v>
      </c>
      <c r="I112" s="399">
        <f t="shared" si="12"/>
        <v>2</v>
      </c>
      <c r="J112" s="399">
        <f t="shared" si="11"/>
        <v>97.61904761904762</v>
      </c>
    </row>
    <row r="113" spans="1:10" s="5" customFormat="1" ht="21">
      <c r="A113" s="100" t="s">
        <v>353</v>
      </c>
      <c r="B113" s="98" t="s">
        <v>368</v>
      </c>
      <c r="C113" s="99" t="s">
        <v>71</v>
      </c>
      <c r="D113" s="99" t="s">
        <v>66</v>
      </c>
      <c r="E113" s="101" t="s">
        <v>94</v>
      </c>
      <c r="F113" s="96"/>
      <c r="G113" s="300">
        <f>G114</f>
        <v>177.6</v>
      </c>
      <c r="H113" s="300">
        <f>H114</f>
        <v>9</v>
      </c>
      <c r="I113" s="399">
        <f t="shared" si="12"/>
        <v>168.6</v>
      </c>
      <c r="J113" s="399">
        <f t="shared" si="11"/>
        <v>5.0675675675675675</v>
      </c>
    </row>
    <row r="114" spans="1:10" s="5" customFormat="1" ht="24" customHeight="1">
      <c r="A114" s="100" t="s">
        <v>635</v>
      </c>
      <c r="B114" s="98" t="s">
        <v>368</v>
      </c>
      <c r="C114" s="99" t="s">
        <v>71</v>
      </c>
      <c r="D114" s="99" t="s">
        <v>66</v>
      </c>
      <c r="E114" s="101" t="s">
        <v>91</v>
      </c>
      <c r="F114" s="96"/>
      <c r="G114" s="300">
        <f>G115</f>
        <v>177.6</v>
      </c>
      <c r="H114" s="300">
        <f>H115</f>
        <v>9</v>
      </c>
      <c r="I114" s="399">
        <f t="shared" si="12"/>
        <v>168.6</v>
      </c>
      <c r="J114" s="399">
        <f t="shared" si="11"/>
        <v>5.0675675675675675</v>
      </c>
    </row>
    <row r="115" spans="1:10" s="5" customFormat="1" ht="21">
      <c r="A115" s="97" t="s">
        <v>134</v>
      </c>
      <c r="B115" s="98" t="s">
        <v>368</v>
      </c>
      <c r="C115" s="99" t="s">
        <v>71</v>
      </c>
      <c r="D115" s="99" t="s">
        <v>66</v>
      </c>
      <c r="E115" s="101" t="s">
        <v>91</v>
      </c>
      <c r="F115" s="96">
        <v>726</v>
      </c>
      <c r="G115" s="300">
        <v>177.6</v>
      </c>
      <c r="H115" s="300">
        <v>9</v>
      </c>
      <c r="I115" s="399">
        <f t="shared" si="12"/>
        <v>168.6</v>
      </c>
      <c r="J115" s="399">
        <f t="shared" si="11"/>
        <v>5.0675675675675675</v>
      </c>
    </row>
    <row r="116" spans="1:10" s="73" customFormat="1" ht="31.5" customHeight="1">
      <c r="A116" s="104" t="s">
        <v>304</v>
      </c>
      <c r="B116" s="92" t="s">
        <v>332</v>
      </c>
      <c r="C116" s="103"/>
      <c r="D116" s="103"/>
      <c r="E116" s="103"/>
      <c r="F116" s="91"/>
      <c r="G116" s="299">
        <f aca="true" t="shared" si="17" ref="G116:H121">G117</f>
        <v>1101.6</v>
      </c>
      <c r="H116" s="299">
        <f t="shared" si="17"/>
        <v>0</v>
      </c>
      <c r="I116" s="399">
        <f t="shared" si="12"/>
        <v>1101.6</v>
      </c>
      <c r="J116" s="399">
        <f t="shared" si="11"/>
        <v>0</v>
      </c>
    </row>
    <row r="117" spans="1:10" s="75" customFormat="1" ht="33.75" customHeight="1">
      <c r="A117" s="125" t="s">
        <v>418</v>
      </c>
      <c r="B117" s="126" t="s">
        <v>333</v>
      </c>
      <c r="C117" s="133"/>
      <c r="D117" s="133"/>
      <c r="E117" s="133"/>
      <c r="F117" s="127"/>
      <c r="G117" s="304">
        <f t="shared" si="17"/>
        <v>1101.6</v>
      </c>
      <c r="H117" s="304">
        <f t="shared" si="17"/>
        <v>0</v>
      </c>
      <c r="I117" s="399">
        <f t="shared" si="12"/>
        <v>1101.6</v>
      </c>
      <c r="J117" s="399">
        <f t="shared" si="11"/>
        <v>0</v>
      </c>
    </row>
    <row r="118" spans="1:10" s="75" customFormat="1" ht="12.75">
      <c r="A118" s="125" t="s">
        <v>122</v>
      </c>
      <c r="B118" s="126" t="s">
        <v>333</v>
      </c>
      <c r="C118" s="133" t="s">
        <v>71</v>
      </c>
      <c r="D118" s="133" t="s">
        <v>34</v>
      </c>
      <c r="E118" s="133"/>
      <c r="F118" s="127"/>
      <c r="G118" s="304">
        <f t="shared" si="17"/>
        <v>1101.6</v>
      </c>
      <c r="H118" s="304">
        <f t="shared" si="17"/>
        <v>0</v>
      </c>
      <c r="I118" s="399">
        <f t="shared" si="12"/>
        <v>1101.6</v>
      </c>
      <c r="J118" s="399">
        <f t="shared" si="11"/>
        <v>0</v>
      </c>
    </row>
    <row r="119" spans="1:10" s="77" customFormat="1" ht="12.75">
      <c r="A119" s="129" t="s">
        <v>12</v>
      </c>
      <c r="B119" s="130" t="s">
        <v>333</v>
      </c>
      <c r="C119" s="134" t="s">
        <v>71</v>
      </c>
      <c r="D119" s="134" t="s">
        <v>64</v>
      </c>
      <c r="E119" s="134"/>
      <c r="F119" s="132"/>
      <c r="G119" s="305">
        <f t="shared" si="17"/>
        <v>1101.6</v>
      </c>
      <c r="H119" s="305">
        <f t="shared" si="17"/>
        <v>0</v>
      </c>
      <c r="I119" s="399">
        <f t="shared" si="12"/>
        <v>1101.6</v>
      </c>
      <c r="J119" s="399">
        <f t="shared" si="11"/>
        <v>0</v>
      </c>
    </row>
    <row r="120" spans="1:10" s="77" customFormat="1" ht="21">
      <c r="A120" s="129" t="s">
        <v>95</v>
      </c>
      <c r="B120" s="130" t="s">
        <v>333</v>
      </c>
      <c r="C120" s="134" t="s">
        <v>71</v>
      </c>
      <c r="D120" s="134" t="s">
        <v>64</v>
      </c>
      <c r="E120" s="134" t="s">
        <v>96</v>
      </c>
      <c r="F120" s="132"/>
      <c r="G120" s="305">
        <f t="shared" si="17"/>
        <v>1101.6</v>
      </c>
      <c r="H120" s="305">
        <f t="shared" si="17"/>
        <v>0</v>
      </c>
      <c r="I120" s="399">
        <f t="shared" si="12"/>
        <v>1101.6</v>
      </c>
      <c r="J120" s="399">
        <f t="shared" si="11"/>
        <v>0</v>
      </c>
    </row>
    <row r="121" spans="1:10" s="77" customFormat="1" ht="12.75">
      <c r="A121" s="129" t="s">
        <v>99</v>
      </c>
      <c r="B121" s="130" t="s">
        <v>333</v>
      </c>
      <c r="C121" s="134" t="s">
        <v>71</v>
      </c>
      <c r="D121" s="134" t="s">
        <v>64</v>
      </c>
      <c r="E121" s="134" t="s">
        <v>100</v>
      </c>
      <c r="F121" s="132"/>
      <c r="G121" s="305">
        <f t="shared" si="17"/>
        <v>1101.6</v>
      </c>
      <c r="H121" s="305">
        <f t="shared" si="17"/>
        <v>0</v>
      </c>
      <c r="I121" s="399">
        <f t="shared" si="12"/>
        <v>1101.6</v>
      </c>
      <c r="J121" s="399">
        <f t="shared" si="11"/>
        <v>0</v>
      </c>
    </row>
    <row r="122" spans="1:10" s="77" customFormat="1" ht="21">
      <c r="A122" s="123" t="s">
        <v>134</v>
      </c>
      <c r="B122" s="130" t="s">
        <v>333</v>
      </c>
      <c r="C122" s="134" t="s">
        <v>71</v>
      </c>
      <c r="D122" s="134" t="s">
        <v>64</v>
      </c>
      <c r="E122" s="134" t="s">
        <v>100</v>
      </c>
      <c r="F122" s="132">
        <v>726</v>
      </c>
      <c r="G122" s="305">
        <v>1101.6</v>
      </c>
      <c r="H122" s="305">
        <v>0</v>
      </c>
      <c r="I122" s="399">
        <f t="shared" si="12"/>
        <v>1101.6</v>
      </c>
      <c r="J122" s="399">
        <f t="shared" si="11"/>
        <v>0</v>
      </c>
    </row>
    <row r="123" spans="1:10" s="75" customFormat="1" ht="21">
      <c r="A123" s="104" t="s">
        <v>599</v>
      </c>
      <c r="B123" s="92" t="s">
        <v>597</v>
      </c>
      <c r="C123" s="133"/>
      <c r="D123" s="133"/>
      <c r="E123" s="133"/>
      <c r="F123" s="127"/>
      <c r="G123" s="299">
        <f aca="true" t="shared" si="18" ref="G123:H128">G124</f>
        <v>250</v>
      </c>
      <c r="H123" s="299">
        <f t="shared" si="18"/>
        <v>0</v>
      </c>
      <c r="I123" s="399">
        <f t="shared" si="12"/>
        <v>250</v>
      </c>
      <c r="J123" s="399">
        <f t="shared" si="11"/>
        <v>0</v>
      </c>
    </row>
    <row r="124" spans="1:10" s="73" customFormat="1" ht="21">
      <c r="A124" s="104" t="s">
        <v>602</v>
      </c>
      <c r="B124" s="92" t="s">
        <v>598</v>
      </c>
      <c r="C124" s="103"/>
      <c r="D124" s="103"/>
      <c r="E124" s="103"/>
      <c r="F124" s="91"/>
      <c r="G124" s="299">
        <f t="shared" si="18"/>
        <v>250</v>
      </c>
      <c r="H124" s="299">
        <f t="shared" si="18"/>
        <v>0</v>
      </c>
      <c r="I124" s="399">
        <f t="shared" si="12"/>
        <v>250</v>
      </c>
      <c r="J124" s="399">
        <f t="shared" si="11"/>
        <v>0</v>
      </c>
    </row>
    <row r="125" spans="1:10" s="5" customFormat="1" ht="12.75">
      <c r="A125" s="104" t="s">
        <v>122</v>
      </c>
      <c r="B125" s="92" t="s">
        <v>598</v>
      </c>
      <c r="C125" s="103" t="s">
        <v>71</v>
      </c>
      <c r="D125" s="103" t="s">
        <v>34</v>
      </c>
      <c r="E125" s="101"/>
      <c r="F125" s="96"/>
      <c r="G125" s="300">
        <f t="shared" si="18"/>
        <v>250</v>
      </c>
      <c r="H125" s="300">
        <f t="shared" si="18"/>
        <v>0</v>
      </c>
      <c r="I125" s="399">
        <f t="shared" si="12"/>
        <v>250</v>
      </c>
      <c r="J125" s="399">
        <f t="shared" si="11"/>
        <v>0</v>
      </c>
    </row>
    <row r="126" spans="1:10" s="5" customFormat="1" ht="12.75">
      <c r="A126" s="100" t="s">
        <v>12</v>
      </c>
      <c r="B126" s="92" t="s">
        <v>598</v>
      </c>
      <c r="C126" s="101" t="s">
        <v>71</v>
      </c>
      <c r="D126" s="101" t="s">
        <v>64</v>
      </c>
      <c r="E126" s="101"/>
      <c r="F126" s="96"/>
      <c r="G126" s="300">
        <f t="shared" si="18"/>
        <v>250</v>
      </c>
      <c r="H126" s="300">
        <f t="shared" si="18"/>
        <v>0</v>
      </c>
      <c r="I126" s="399">
        <f t="shared" si="12"/>
        <v>250</v>
      </c>
      <c r="J126" s="399">
        <f t="shared" si="11"/>
        <v>0</v>
      </c>
    </row>
    <row r="127" spans="1:10" s="5" customFormat="1" ht="21">
      <c r="A127" s="100" t="s">
        <v>95</v>
      </c>
      <c r="B127" s="92" t="s">
        <v>598</v>
      </c>
      <c r="C127" s="101" t="s">
        <v>71</v>
      </c>
      <c r="D127" s="101" t="s">
        <v>64</v>
      </c>
      <c r="E127" s="101" t="s">
        <v>96</v>
      </c>
      <c r="F127" s="96"/>
      <c r="G127" s="300">
        <f t="shared" si="18"/>
        <v>250</v>
      </c>
      <c r="H127" s="300">
        <f t="shared" si="18"/>
        <v>0</v>
      </c>
      <c r="I127" s="399">
        <f t="shared" si="12"/>
        <v>250</v>
      </c>
      <c r="J127" s="399">
        <f t="shared" si="11"/>
        <v>0</v>
      </c>
    </row>
    <row r="128" spans="1:10" s="5" customFormat="1" ht="12.75">
      <c r="A128" s="100" t="s">
        <v>99</v>
      </c>
      <c r="B128" s="92" t="s">
        <v>598</v>
      </c>
      <c r="C128" s="101" t="s">
        <v>71</v>
      </c>
      <c r="D128" s="101" t="s">
        <v>64</v>
      </c>
      <c r="E128" s="101" t="s">
        <v>100</v>
      </c>
      <c r="F128" s="96"/>
      <c r="G128" s="300">
        <f t="shared" si="18"/>
        <v>250</v>
      </c>
      <c r="H128" s="300">
        <f t="shared" si="18"/>
        <v>0</v>
      </c>
      <c r="I128" s="399">
        <f t="shared" si="12"/>
        <v>250</v>
      </c>
      <c r="J128" s="399">
        <f t="shared" si="11"/>
        <v>0</v>
      </c>
    </row>
    <row r="129" spans="1:10" s="5" customFormat="1" ht="21">
      <c r="A129" s="97" t="s">
        <v>134</v>
      </c>
      <c r="B129" s="92" t="s">
        <v>598</v>
      </c>
      <c r="C129" s="101" t="s">
        <v>71</v>
      </c>
      <c r="D129" s="101" t="s">
        <v>64</v>
      </c>
      <c r="E129" s="101" t="s">
        <v>100</v>
      </c>
      <c r="F129" s="96">
        <v>726</v>
      </c>
      <c r="G129" s="300">
        <v>250</v>
      </c>
      <c r="H129" s="300">
        <v>0</v>
      </c>
      <c r="I129" s="399">
        <f t="shared" si="12"/>
        <v>250</v>
      </c>
      <c r="J129" s="399">
        <f t="shared" si="11"/>
        <v>0</v>
      </c>
    </row>
    <row r="130" spans="1:10" s="347" customFormat="1" ht="21">
      <c r="A130" s="243" t="s">
        <v>398</v>
      </c>
      <c r="B130" s="241" t="s">
        <v>171</v>
      </c>
      <c r="C130" s="246"/>
      <c r="D130" s="246"/>
      <c r="E130" s="247"/>
      <c r="F130" s="245"/>
      <c r="G130" s="392">
        <f aca="true" t="shared" si="19" ref="G130:H135">G131</f>
        <v>202</v>
      </c>
      <c r="H130" s="392">
        <f t="shared" si="19"/>
        <v>0</v>
      </c>
      <c r="I130" s="398">
        <f t="shared" si="12"/>
        <v>202</v>
      </c>
      <c r="J130" s="398">
        <f t="shared" si="11"/>
        <v>0</v>
      </c>
    </row>
    <row r="131" spans="1:10" s="5" customFormat="1" ht="30.75">
      <c r="A131" s="94" t="s">
        <v>636</v>
      </c>
      <c r="B131" s="98" t="s">
        <v>266</v>
      </c>
      <c r="C131" s="99"/>
      <c r="D131" s="99"/>
      <c r="E131" s="101"/>
      <c r="F131" s="96"/>
      <c r="G131" s="299">
        <f>G132</f>
        <v>202</v>
      </c>
      <c r="H131" s="299">
        <f>H132</f>
        <v>0</v>
      </c>
      <c r="I131" s="399">
        <f t="shared" si="12"/>
        <v>202</v>
      </c>
      <c r="J131" s="399">
        <f t="shared" si="11"/>
        <v>0</v>
      </c>
    </row>
    <row r="132" spans="1:10" s="73" customFormat="1" ht="21">
      <c r="A132" s="94" t="s">
        <v>657</v>
      </c>
      <c r="B132" s="98" t="s">
        <v>658</v>
      </c>
      <c r="C132" s="95"/>
      <c r="D132" s="95"/>
      <c r="E132" s="103"/>
      <c r="F132" s="91"/>
      <c r="G132" s="299">
        <f t="shared" si="19"/>
        <v>202</v>
      </c>
      <c r="H132" s="299">
        <f t="shared" si="19"/>
        <v>0</v>
      </c>
      <c r="I132" s="399">
        <f t="shared" si="12"/>
        <v>202</v>
      </c>
      <c r="J132" s="399">
        <f t="shared" si="11"/>
        <v>0</v>
      </c>
    </row>
    <row r="133" spans="1:10" s="5" customFormat="1" ht="12.75">
      <c r="A133" s="97" t="s">
        <v>60</v>
      </c>
      <c r="B133" s="98" t="s">
        <v>658</v>
      </c>
      <c r="C133" s="99" t="s">
        <v>69</v>
      </c>
      <c r="D133" s="99" t="s">
        <v>34</v>
      </c>
      <c r="E133" s="101"/>
      <c r="F133" s="96"/>
      <c r="G133" s="300">
        <f t="shared" si="19"/>
        <v>202</v>
      </c>
      <c r="H133" s="300">
        <f t="shared" si="19"/>
        <v>0</v>
      </c>
      <c r="I133" s="399">
        <f t="shared" si="12"/>
        <v>202</v>
      </c>
      <c r="J133" s="399">
        <f t="shared" si="11"/>
        <v>0</v>
      </c>
    </row>
    <row r="134" spans="1:10" s="5" customFormat="1" ht="12.75">
      <c r="A134" s="97" t="s">
        <v>59</v>
      </c>
      <c r="B134" s="98" t="s">
        <v>658</v>
      </c>
      <c r="C134" s="99" t="s">
        <v>69</v>
      </c>
      <c r="D134" s="99" t="s">
        <v>68</v>
      </c>
      <c r="E134" s="101"/>
      <c r="F134" s="96"/>
      <c r="G134" s="300">
        <f t="shared" si="19"/>
        <v>202</v>
      </c>
      <c r="H134" s="300">
        <f t="shared" si="19"/>
        <v>0</v>
      </c>
      <c r="I134" s="399">
        <f t="shared" si="12"/>
        <v>202</v>
      </c>
      <c r="J134" s="399">
        <f aca="true" t="shared" si="20" ref="J134:J197">H134/G134*100</f>
        <v>0</v>
      </c>
    </row>
    <row r="135" spans="1:10" s="5" customFormat="1" ht="12.75">
      <c r="A135" s="100" t="s">
        <v>101</v>
      </c>
      <c r="B135" s="98" t="s">
        <v>658</v>
      </c>
      <c r="C135" s="99" t="s">
        <v>69</v>
      </c>
      <c r="D135" s="99" t="s">
        <v>68</v>
      </c>
      <c r="E135" s="101" t="s">
        <v>102</v>
      </c>
      <c r="F135" s="96"/>
      <c r="G135" s="300">
        <f t="shared" si="19"/>
        <v>202</v>
      </c>
      <c r="H135" s="300">
        <f t="shared" si="19"/>
        <v>0</v>
      </c>
      <c r="I135" s="399">
        <f aca="true" t="shared" si="21" ref="I135:I198">G135-H135</f>
        <v>202</v>
      </c>
      <c r="J135" s="399">
        <f t="shared" si="20"/>
        <v>0</v>
      </c>
    </row>
    <row r="136" spans="1:10" s="5" customFormat="1" ht="21">
      <c r="A136" s="100" t="s">
        <v>116</v>
      </c>
      <c r="B136" s="98" t="s">
        <v>658</v>
      </c>
      <c r="C136" s="99" t="s">
        <v>69</v>
      </c>
      <c r="D136" s="99" t="s">
        <v>68</v>
      </c>
      <c r="E136" s="101" t="s">
        <v>115</v>
      </c>
      <c r="F136" s="96"/>
      <c r="G136" s="300">
        <f>G137</f>
        <v>202</v>
      </c>
      <c r="H136" s="300">
        <f>H137</f>
        <v>0</v>
      </c>
      <c r="I136" s="399">
        <f t="shared" si="21"/>
        <v>202</v>
      </c>
      <c r="J136" s="399">
        <f t="shared" si="20"/>
        <v>0</v>
      </c>
    </row>
    <row r="137" spans="1:10" s="5" customFormat="1" ht="21">
      <c r="A137" s="97" t="s">
        <v>134</v>
      </c>
      <c r="B137" s="98" t="s">
        <v>658</v>
      </c>
      <c r="C137" s="99" t="s">
        <v>69</v>
      </c>
      <c r="D137" s="99" t="s">
        <v>68</v>
      </c>
      <c r="E137" s="101" t="s">
        <v>115</v>
      </c>
      <c r="F137" s="96">
        <v>726</v>
      </c>
      <c r="G137" s="300">
        <v>202</v>
      </c>
      <c r="H137" s="300">
        <v>0</v>
      </c>
      <c r="I137" s="399">
        <f t="shared" si="21"/>
        <v>202</v>
      </c>
      <c r="J137" s="399">
        <f t="shared" si="20"/>
        <v>0</v>
      </c>
    </row>
    <row r="138" spans="1:10" s="347" customFormat="1" ht="30" customHeight="1">
      <c r="A138" s="243" t="s">
        <v>399</v>
      </c>
      <c r="B138" s="241" t="s">
        <v>143</v>
      </c>
      <c r="C138" s="246"/>
      <c r="D138" s="246"/>
      <c r="E138" s="247"/>
      <c r="F138" s="245"/>
      <c r="G138" s="392">
        <f>G141</f>
        <v>100</v>
      </c>
      <c r="H138" s="392">
        <f>H141</f>
        <v>0</v>
      </c>
      <c r="I138" s="398">
        <f t="shared" si="21"/>
        <v>100</v>
      </c>
      <c r="J138" s="398">
        <f t="shared" si="20"/>
        <v>0</v>
      </c>
    </row>
    <row r="139" spans="1:10" s="5" customFormat="1" ht="33" customHeight="1">
      <c r="A139" s="94" t="s">
        <v>199</v>
      </c>
      <c r="B139" s="92" t="s">
        <v>238</v>
      </c>
      <c r="C139" s="99"/>
      <c r="D139" s="99"/>
      <c r="E139" s="101"/>
      <c r="F139" s="96"/>
      <c r="G139" s="299">
        <f aca="true" t="shared" si="22" ref="G139:H144">G140</f>
        <v>100</v>
      </c>
      <c r="H139" s="299">
        <f t="shared" si="22"/>
        <v>0</v>
      </c>
      <c r="I139" s="399">
        <f t="shared" si="21"/>
        <v>100</v>
      </c>
      <c r="J139" s="399">
        <f t="shared" si="20"/>
        <v>0</v>
      </c>
    </row>
    <row r="140" spans="1:10" s="63" customFormat="1" ht="22.5" customHeight="1">
      <c r="A140" s="94" t="s">
        <v>655</v>
      </c>
      <c r="B140" s="92" t="s">
        <v>656</v>
      </c>
      <c r="C140" s="95"/>
      <c r="D140" s="95"/>
      <c r="E140" s="103"/>
      <c r="F140" s="91"/>
      <c r="G140" s="299">
        <f t="shared" si="22"/>
        <v>100</v>
      </c>
      <c r="H140" s="299">
        <f t="shared" si="22"/>
        <v>0</v>
      </c>
      <c r="I140" s="399">
        <f t="shared" si="21"/>
        <v>100</v>
      </c>
      <c r="J140" s="399">
        <f t="shared" si="20"/>
        <v>0</v>
      </c>
    </row>
    <row r="141" spans="1:10" s="5" customFormat="1" ht="12.75">
      <c r="A141" s="94" t="s">
        <v>5</v>
      </c>
      <c r="B141" s="92" t="s">
        <v>656</v>
      </c>
      <c r="C141" s="95" t="s">
        <v>66</v>
      </c>
      <c r="D141" s="95" t="s">
        <v>34</v>
      </c>
      <c r="E141" s="101"/>
      <c r="F141" s="96"/>
      <c r="G141" s="300">
        <f t="shared" si="22"/>
        <v>100</v>
      </c>
      <c r="H141" s="300">
        <f t="shared" si="22"/>
        <v>0</v>
      </c>
      <c r="I141" s="399">
        <f t="shared" si="21"/>
        <v>100</v>
      </c>
      <c r="J141" s="399">
        <f t="shared" si="20"/>
        <v>0</v>
      </c>
    </row>
    <row r="142" spans="1:10" s="5" customFormat="1" ht="12.75">
      <c r="A142" s="97" t="s">
        <v>7</v>
      </c>
      <c r="B142" s="98" t="s">
        <v>656</v>
      </c>
      <c r="C142" s="99" t="s">
        <v>66</v>
      </c>
      <c r="D142" s="99" t="s">
        <v>76</v>
      </c>
      <c r="E142" s="101"/>
      <c r="F142" s="96"/>
      <c r="G142" s="300">
        <f t="shared" si="22"/>
        <v>100</v>
      </c>
      <c r="H142" s="300">
        <f t="shared" si="22"/>
        <v>0</v>
      </c>
      <c r="I142" s="399">
        <f t="shared" si="21"/>
        <v>100</v>
      </c>
      <c r="J142" s="399">
        <f t="shared" si="20"/>
        <v>0</v>
      </c>
    </row>
    <row r="143" spans="1:10" s="5" customFormat="1" ht="12.75">
      <c r="A143" s="100" t="s">
        <v>110</v>
      </c>
      <c r="B143" s="98" t="s">
        <v>656</v>
      </c>
      <c r="C143" s="99" t="s">
        <v>66</v>
      </c>
      <c r="D143" s="99" t="s">
        <v>76</v>
      </c>
      <c r="E143" s="101" t="s">
        <v>111</v>
      </c>
      <c r="F143" s="96"/>
      <c r="G143" s="300">
        <f t="shared" si="22"/>
        <v>100</v>
      </c>
      <c r="H143" s="300">
        <f t="shared" si="22"/>
        <v>0</v>
      </c>
      <c r="I143" s="399">
        <f t="shared" si="21"/>
        <v>100</v>
      </c>
      <c r="J143" s="399">
        <f t="shared" si="20"/>
        <v>0</v>
      </c>
    </row>
    <row r="144" spans="1:10" s="5" customFormat="1" ht="30.75">
      <c r="A144" s="100" t="s">
        <v>135</v>
      </c>
      <c r="B144" s="98" t="s">
        <v>656</v>
      </c>
      <c r="C144" s="99" t="s">
        <v>66</v>
      </c>
      <c r="D144" s="99" t="s">
        <v>76</v>
      </c>
      <c r="E144" s="101" t="s">
        <v>112</v>
      </c>
      <c r="F144" s="96"/>
      <c r="G144" s="300">
        <f t="shared" si="22"/>
        <v>100</v>
      </c>
      <c r="H144" s="300">
        <f t="shared" si="22"/>
        <v>0</v>
      </c>
      <c r="I144" s="399">
        <f t="shared" si="21"/>
        <v>100</v>
      </c>
      <c r="J144" s="399">
        <f t="shared" si="20"/>
        <v>0</v>
      </c>
    </row>
    <row r="145" spans="1:10" s="5" customFormat="1" ht="12.75">
      <c r="A145" s="102" t="s">
        <v>130</v>
      </c>
      <c r="B145" s="98" t="s">
        <v>656</v>
      </c>
      <c r="C145" s="99" t="s">
        <v>66</v>
      </c>
      <c r="D145" s="99" t="s">
        <v>76</v>
      </c>
      <c r="E145" s="101" t="s">
        <v>112</v>
      </c>
      <c r="F145" s="96">
        <v>721</v>
      </c>
      <c r="G145" s="300">
        <v>100</v>
      </c>
      <c r="H145" s="300">
        <v>0</v>
      </c>
      <c r="I145" s="399">
        <f t="shared" si="21"/>
        <v>100</v>
      </c>
      <c r="J145" s="399">
        <f t="shared" si="20"/>
        <v>0</v>
      </c>
    </row>
    <row r="146" spans="1:10" s="347" customFormat="1" ht="30.75">
      <c r="A146" s="240" t="s">
        <v>573</v>
      </c>
      <c r="B146" s="241" t="s">
        <v>583</v>
      </c>
      <c r="C146" s="246"/>
      <c r="D146" s="246"/>
      <c r="E146" s="247"/>
      <c r="F146" s="245"/>
      <c r="G146" s="392">
        <f>G147</f>
        <v>3130.6</v>
      </c>
      <c r="H146" s="392">
        <f>H147</f>
        <v>0</v>
      </c>
      <c r="I146" s="398">
        <f t="shared" si="21"/>
        <v>3130.6</v>
      </c>
      <c r="J146" s="398">
        <f t="shared" si="20"/>
        <v>0</v>
      </c>
    </row>
    <row r="147" spans="1:10" s="73" customFormat="1" ht="33" customHeight="1">
      <c r="A147" s="105" t="s">
        <v>574</v>
      </c>
      <c r="B147" s="92" t="s">
        <v>584</v>
      </c>
      <c r="C147" s="95"/>
      <c r="D147" s="95"/>
      <c r="E147" s="103"/>
      <c r="F147" s="91"/>
      <c r="G147" s="304">
        <f>G148+G154</f>
        <v>3130.6</v>
      </c>
      <c r="H147" s="304">
        <f>H148+H154</f>
        <v>0</v>
      </c>
      <c r="I147" s="399">
        <f t="shared" si="21"/>
        <v>3130.6</v>
      </c>
      <c r="J147" s="399">
        <f t="shared" si="20"/>
        <v>0</v>
      </c>
    </row>
    <row r="148" spans="1:10" s="73" customFormat="1" ht="21">
      <c r="A148" s="125" t="s">
        <v>644</v>
      </c>
      <c r="B148" s="126" t="s">
        <v>645</v>
      </c>
      <c r="C148" s="128"/>
      <c r="D148" s="128"/>
      <c r="E148" s="133"/>
      <c r="F148" s="127"/>
      <c r="G148" s="304">
        <f aca="true" t="shared" si="23" ref="G148:H152">G149</f>
        <v>3075.6</v>
      </c>
      <c r="H148" s="304">
        <f t="shared" si="23"/>
        <v>0</v>
      </c>
      <c r="I148" s="399">
        <f t="shared" si="21"/>
        <v>3075.6</v>
      </c>
      <c r="J148" s="399">
        <f t="shared" si="20"/>
        <v>0</v>
      </c>
    </row>
    <row r="149" spans="1:10" s="73" customFormat="1" ht="12.75">
      <c r="A149" s="282" t="s">
        <v>128</v>
      </c>
      <c r="B149" s="126" t="s">
        <v>645</v>
      </c>
      <c r="C149" s="128" t="s">
        <v>70</v>
      </c>
      <c r="D149" s="128" t="s">
        <v>34</v>
      </c>
      <c r="E149" s="133"/>
      <c r="F149" s="127"/>
      <c r="G149" s="304">
        <f t="shared" si="23"/>
        <v>3075.6</v>
      </c>
      <c r="H149" s="304">
        <f t="shared" si="23"/>
        <v>0</v>
      </c>
      <c r="I149" s="399">
        <f t="shared" si="21"/>
        <v>3075.6</v>
      </c>
      <c r="J149" s="399">
        <f t="shared" si="20"/>
        <v>0</v>
      </c>
    </row>
    <row r="150" spans="1:10" s="73" customFormat="1" ht="12.75">
      <c r="A150" s="283" t="s">
        <v>177</v>
      </c>
      <c r="B150" s="130" t="s">
        <v>645</v>
      </c>
      <c r="C150" s="131" t="s">
        <v>70</v>
      </c>
      <c r="D150" s="131" t="s">
        <v>68</v>
      </c>
      <c r="E150" s="134"/>
      <c r="F150" s="132"/>
      <c r="G150" s="305">
        <f t="shared" si="23"/>
        <v>3075.6</v>
      </c>
      <c r="H150" s="305">
        <f t="shared" si="23"/>
        <v>0</v>
      </c>
      <c r="I150" s="399">
        <f t="shared" si="21"/>
        <v>3075.6</v>
      </c>
      <c r="J150" s="399">
        <f t="shared" si="20"/>
        <v>0</v>
      </c>
    </row>
    <row r="151" spans="1:10" s="73" customFormat="1" ht="21">
      <c r="A151" s="129" t="s">
        <v>353</v>
      </c>
      <c r="B151" s="130" t="s">
        <v>645</v>
      </c>
      <c r="C151" s="131" t="s">
        <v>70</v>
      </c>
      <c r="D151" s="131" t="s">
        <v>68</v>
      </c>
      <c r="E151" s="134" t="s">
        <v>94</v>
      </c>
      <c r="F151" s="132"/>
      <c r="G151" s="305">
        <f t="shared" si="23"/>
        <v>3075.6</v>
      </c>
      <c r="H151" s="305">
        <f t="shared" si="23"/>
        <v>0</v>
      </c>
      <c r="I151" s="399">
        <f t="shared" si="21"/>
        <v>3075.6</v>
      </c>
      <c r="J151" s="399">
        <f t="shared" si="20"/>
        <v>0</v>
      </c>
    </row>
    <row r="152" spans="1:10" s="73" customFormat="1" ht="21">
      <c r="A152" s="129" t="s">
        <v>646</v>
      </c>
      <c r="B152" s="130" t="s">
        <v>645</v>
      </c>
      <c r="C152" s="131" t="s">
        <v>70</v>
      </c>
      <c r="D152" s="131" t="s">
        <v>68</v>
      </c>
      <c r="E152" s="134" t="s">
        <v>91</v>
      </c>
      <c r="F152" s="132"/>
      <c r="G152" s="305">
        <f t="shared" si="23"/>
        <v>3075.6</v>
      </c>
      <c r="H152" s="305">
        <f t="shared" si="23"/>
        <v>0</v>
      </c>
      <c r="I152" s="399">
        <f t="shared" si="21"/>
        <v>3075.6</v>
      </c>
      <c r="J152" s="399">
        <f t="shared" si="20"/>
        <v>0</v>
      </c>
    </row>
    <row r="153" spans="1:10" s="73" customFormat="1" ht="21">
      <c r="A153" s="129" t="s">
        <v>336</v>
      </c>
      <c r="B153" s="130" t="s">
        <v>645</v>
      </c>
      <c r="C153" s="131" t="s">
        <v>70</v>
      </c>
      <c r="D153" s="131" t="s">
        <v>68</v>
      </c>
      <c r="E153" s="134" t="s">
        <v>91</v>
      </c>
      <c r="F153" s="132">
        <v>727</v>
      </c>
      <c r="G153" s="305">
        <v>3075.6</v>
      </c>
      <c r="H153" s="305">
        <v>0</v>
      </c>
      <c r="I153" s="399">
        <f t="shared" si="21"/>
        <v>3075.6</v>
      </c>
      <c r="J153" s="399">
        <f t="shared" si="20"/>
        <v>0</v>
      </c>
    </row>
    <row r="154" spans="1:10" s="73" customFormat="1" ht="30.75">
      <c r="A154" s="104" t="s">
        <v>575</v>
      </c>
      <c r="B154" s="92" t="s">
        <v>576</v>
      </c>
      <c r="C154" s="95"/>
      <c r="D154" s="95"/>
      <c r="E154" s="103"/>
      <c r="F154" s="91"/>
      <c r="G154" s="299">
        <f aca="true" t="shared" si="24" ref="G154:H158">G155</f>
        <v>55</v>
      </c>
      <c r="H154" s="299">
        <f t="shared" si="24"/>
        <v>0</v>
      </c>
      <c r="I154" s="399">
        <f t="shared" si="21"/>
        <v>55</v>
      </c>
      <c r="J154" s="399">
        <f t="shared" si="20"/>
        <v>0</v>
      </c>
    </row>
    <row r="155" spans="1:10" s="73" customFormat="1" ht="12.75">
      <c r="A155" s="105" t="s">
        <v>128</v>
      </c>
      <c r="B155" s="92" t="s">
        <v>576</v>
      </c>
      <c r="C155" s="95" t="s">
        <v>70</v>
      </c>
      <c r="D155" s="95" t="s">
        <v>34</v>
      </c>
      <c r="E155" s="103"/>
      <c r="F155" s="91"/>
      <c r="G155" s="299">
        <f t="shared" si="24"/>
        <v>55</v>
      </c>
      <c r="H155" s="299">
        <f t="shared" si="24"/>
        <v>0</v>
      </c>
      <c r="I155" s="399">
        <f t="shared" si="21"/>
        <v>55</v>
      </c>
      <c r="J155" s="399">
        <f t="shared" si="20"/>
        <v>0</v>
      </c>
    </row>
    <row r="156" spans="1:10" s="5" customFormat="1" ht="12.75">
      <c r="A156" s="102" t="s">
        <v>177</v>
      </c>
      <c r="B156" s="98" t="s">
        <v>576</v>
      </c>
      <c r="C156" s="99" t="s">
        <v>70</v>
      </c>
      <c r="D156" s="99" t="s">
        <v>68</v>
      </c>
      <c r="E156" s="101"/>
      <c r="F156" s="96"/>
      <c r="G156" s="300">
        <f t="shared" si="24"/>
        <v>55</v>
      </c>
      <c r="H156" s="300">
        <f t="shared" si="24"/>
        <v>0</v>
      </c>
      <c r="I156" s="399">
        <f t="shared" si="21"/>
        <v>55</v>
      </c>
      <c r="J156" s="399">
        <f t="shared" si="20"/>
        <v>0</v>
      </c>
    </row>
    <row r="157" spans="1:10" s="5" customFormat="1" ht="21">
      <c r="A157" s="100" t="s">
        <v>353</v>
      </c>
      <c r="B157" s="98" t="s">
        <v>576</v>
      </c>
      <c r="C157" s="99" t="s">
        <v>70</v>
      </c>
      <c r="D157" s="99" t="s">
        <v>68</v>
      </c>
      <c r="E157" s="101" t="s">
        <v>94</v>
      </c>
      <c r="F157" s="96"/>
      <c r="G157" s="300">
        <f t="shared" si="24"/>
        <v>55</v>
      </c>
      <c r="H157" s="300">
        <f t="shared" si="24"/>
        <v>0</v>
      </c>
      <c r="I157" s="399">
        <f t="shared" si="21"/>
        <v>55</v>
      </c>
      <c r="J157" s="399">
        <f t="shared" si="20"/>
        <v>0</v>
      </c>
    </row>
    <row r="158" spans="1:10" s="5" customFormat="1" ht="21">
      <c r="A158" s="100" t="s">
        <v>635</v>
      </c>
      <c r="B158" s="98" t="s">
        <v>576</v>
      </c>
      <c r="C158" s="99" t="s">
        <v>70</v>
      </c>
      <c r="D158" s="99" t="s">
        <v>68</v>
      </c>
      <c r="E158" s="101" t="s">
        <v>91</v>
      </c>
      <c r="F158" s="96"/>
      <c r="G158" s="300">
        <f t="shared" si="24"/>
        <v>55</v>
      </c>
      <c r="H158" s="300">
        <f t="shared" si="24"/>
        <v>0</v>
      </c>
      <c r="I158" s="399">
        <f t="shared" si="21"/>
        <v>55</v>
      </c>
      <c r="J158" s="399">
        <f t="shared" si="20"/>
        <v>0</v>
      </c>
    </row>
    <row r="159" spans="1:10" s="5" customFormat="1" ht="21">
      <c r="A159" s="100" t="s">
        <v>336</v>
      </c>
      <c r="B159" s="98" t="s">
        <v>576</v>
      </c>
      <c r="C159" s="99" t="s">
        <v>70</v>
      </c>
      <c r="D159" s="99" t="s">
        <v>68</v>
      </c>
      <c r="E159" s="101" t="s">
        <v>91</v>
      </c>
      <c r="F159" s="96">
        <v>727</v>
      </c>
      <c r="G159" s="300">
        <v>55</v>
      </c>
      <c r="H159" s="300">
        <v>0</v>
      </c>
      <c r="I159" s="399">
        <f t="shared" si="21"/>
        <v>55</v>
      </c>
      <c r="J159" s="399">
        <f t="shared" si="20"/>
        <v>0</v>
      </c>
    </row>
    <row r="160" spans="1:10" s="347" customFormat="1" ht="12.75">
      <c r="A160" s="243" t="s">
        <v>400</v>
      </c>
      <c r="B160" s="241" t="s">
        <v>150</v>
      </c>
      <c r="C160" s="248"/>
      <c r="D160" s="248"/>
      <c r="E160" s="247"/>
      <c r="F160" s="245"/>
      <c r="G160" s="392">
        <f>G161</f>
        <v>6312</v>
      </c>
      <c r="H160" s="392">
        <f>H161</f>
        <v>0</v>
      </c>
      <c r="I160" s="398">
        <f t="shared" si="21"/>
        <v>6312</v>
      </c>
      <c r="J160" s="398">
        <f t="shared" si="20"/>
        <v>0</v>
      </c>
    </row>
    <row r="161" spans="1:10" s="5" customFormat="1" ht="24.75" customHeight="1">
      <c r="A161" s="94" t="s">
        <v>191</v>
      </c>
      <c r="B161" s="92" t="s">
        <v>253</v>
      </c>
      <c r="C161" s="98"/>
      <c r="D161" s="98"/>
      <c r="E161" s="101"/>
      <c r="F161" s="96"/>
      <c r="G161" s="299">
        <f>G168+G162</f>
        <v>6312</v>
      </c>
      <c r="H161" s="299">
        <f>H168+H162</f>
        <v>0</v>
      </c>
      <c r="I161" s="399">
        <f t="shared" si="21"/>
        <v>6312</v>
      </c>
      <c r="J161" s="399">
        <f t="shared" si="20"/>
        <v>0</v>
      </c>
    </row>
    <row r="162" spans="1:10" s="75" customFormat="1" ht="21" customHeight="1">
      <c r="A162" s="125" t="s">
        <v>401</v>
      </c>
      <c r="B162" s="126" t="s">
        <v>322</v>
      </c>
      <c r="C162" s="126"/>
      <c r="D162" s="126"/>
      <c r="E162" s="133"/>
      <c r="F162" s="127"/>
      <c r="G162" s="304">
        <f aca="true" t="shared" si="25" ref="G162:H166">G163</f>
        <v>2825.1</v>
      </c>
      <c r="H162" s="304">
        <f t="shared" si="25"/>
        <v>0</v>
      </c>
      <c r="I162" s="399">
        <f t="shared" si="21"/>
        <v>2825.1</v>
      </c>
      <c r="J162" s="399">
        <f t="shared" si="20"/>
        <v>0</v>
      </c>
    </row>
    <row r="163" spans="1:10" s="77" customFormat="1" ht="15" customHeight="1">
      <c r="A163" s="124" t="s">
        <v>8</v>
      </c>
      <c r="B163" s="126" t="s">
        <v>322</v>
      </c>
      <c r="C163" s="128" t="s">
        <v>67</v>
      </c>
      <c r="D163" s="128" t="s">
        <v>34</v>
      </c>
      <c r="E163" s="134"/>
      <c r="F163" s="132"/>
      <c r="G163" s="304">
        <f t="shared" si="25"/>
        <v>2825.1</v>
      </c>
      <c r="H163" s="304">
        <f t="shared" si="25"/>
        <v>0</v>
      </c>
      <c r="I163" s="399">
        <f t="shared" si="21"/>
        <v>2825.1</v>
      </c>
      <c r="J163" s="399">
        <f t="shared" si="20"/>
        <v>0</v>
      </c>
    </row>
    <row r="164" spans="1:10" s="77" customFormat="1" ht="12" customHeight="1">
      <c r="A164" s="123" t="s">
        <v>356</v>
      </c>
      <c r="B164" s="130" t="s">
        <v>322</v>
      </c>
      <c r="C164" s="131" t="s">
        <v>67</v>
      </c>
      <c r="D164" s="131" t="s">
        <v>67</v>
      </c>
      <c r="E164" s="134"/>
      <c r="F164" s="132"/>
      <c r="G164" s="305">
        <f t="shared" si="25"/>
        <v>2825.1</v>
      </c>
      <c r="H164" s="305">
        <f t="shared" si="25"/>
        <v>0</v>
      </c>
      <c r="I164" s="399">
        <f t="shared" si="21"/>
        <v>2825.1</v>
      </c>
      <c r="J164" s="399">
        <f t="shared" si="20"/>
        <v>0</v>
      </c>
    </row>
    <row r="165" spans="1:10" s="77" customFormat="1" ht="24.75" customHeight="1">
      <c r="A165" s="129" t="s">
        <v>95</v>
      </c>
      <c r="B165" s="130" t="s">
        <v>322</v>
      </c>
      <c r="C165" s="131" t="s">
        <v>67</v>
      </c>
      <c r="D165" s="131" t="s">
        <v>67</v>
      </c>
      <c r="E165" s="134">
        <v>600</v>
      </c>
      <c r="F165" s="132"/>
      <c r="G165" s="305">
        <f t="shared" si="25"/>
        <v>2825.1</v>
      </c>
      <c r="H165" s="305">
        <f t="shared" si="25"/>
        <v>0</v>
      </c>
      <c r="I165" s="399">
        <f t="shared" si="21"/>
        <v>2825.1</v>
      </c>
      <c r="J165" s="399">
        <f t="shared" si="20"/>
        <v>0</v>
      </c>
    </row>
    <row r="166" spans="1:10" s="77" customFormat="1" ht="16.5" customHeight="1">
      <c r="A166" s="129" t="s">
        <v>99</v>
      </c>
      <c r="B166" s="130" t="s">
        <v>322</v>
      </c>
      <c r="C166" s="131" t="s">
        <v>67</v>
      </c>
      <c r="D166" s="131" t="s">
        <v>67</v>
      </c>
      <c r="E166" s="134">
        <v>610</v>
      </c>
      <c r="F166" s="132"/>
      <c r="G166" s="305">
        <f t="shared" si="25"/>
        <v>2825.1</v>
      </c>
      <c r="H166" s="305">
        <f t="shared" si="25"/>
        <v>0</v>
      </c>
      <c r="I166" s="399">
        <f t="shared" si="21"/>
        <v>2825.1</v>
      </c>
      <c r="J166" s="399">
        <f t="shared" si="20"/>
        <v>0</v>
      </c>
    </row>
    <row r="167" spans="1:10" s="77" customFormat="1" ht="15" customHeight="1">
      <c r="A167" s="123" t="s">
        <v>133</v>
      </c>
      <c r="B167" s="130" t="s">
        <v>322</v>
      </c>
      <c r="C167" s="131" t="s">
        <v>67</v>
      </c>
      <c r="D167" s="131" t="s">
        <v>67</v>
      </c>
      <c r="E167" s="134" t="s">
        <v>100</v>
      </c>
      <c r="F167" s="132">
        <v>725</v>
      </c>
      <c r="G167" s="305">
        <v>2825.1</v>
      </c>
      <c r="H167" s="305">
        <v>0</v>
      </c>
      <c r="I167" s="399">
        <f t="shared" si="21"/>
        <v>2825.1</v>
      </c>
      <c r="J167" s="399">
        <f t="shared" si="20"/>
        <v>0</v>
      </c>
    </row>
    <row r="168" spans="1:10" s="11" customFormat="1" ht="21">
      <c r="A168" s="104" t="s">
        <v>639</v>
      </c>
      <c r="B168" s="92" t="s">
        <v>323</v>
      </c>
      <c r="C168" s="98"/>
      <c r="D168" s="98"/>
      <c r="E168" s="101"/>
      <c r="F168" s="96"/>
      <c r="G168" s="299">
        <f aca="true" t="shared" si="26" ref="G168:H172">G169</f>
        <v>3486.9</v>
      </c>
      <c r="H168" s="299">
        <f t="shared" si="26"/>
        <v>0</v>
      </c>
      <c r="I168" s="399">
        <f t="shared" si="21"/>
        <v>3486.9</v>
      </c>
      <c r="J168" s="399">
        <f t="shared" si="20"/>
        <v>0</v>
      </c>
    </row>
    <row r="169" spans="1:10" s="5" customFormat="1" ht="12.75">
      <c r="A169" s="94" t="s">
        <v>8</v>
      </c>
      <c r="B169" s="92" t="s">
        <v>323</v>
      </c>
      <c r="C169" s="95" t="s">
        <v>67</v>
      </c>
      <c r="D169" s="95" t="s">
        <v>34</v>
      </c>
      <c r="E169" s="101"/>
      <c r="F169" s="96"/>
      <c r="G169" s="299">
        <f t="shared" si="26"/>
        <v>3486.9</v>
      </c>
      <c r="H169" s="299">
        <f t="shared" si="26"/>
        <v>0</v>
      </c>
      <c r="I169" s="399">
        <f t="shared" si="21"/>
        <v>3486.9</v>
      </c>
      <c r="J169" s="399">
        <f t="shared" si="20"/>
        <v>0</v>
      </c>
    </row>
    <row r="170" spans="1:10" s="5" customFormat="1" ht="12.75">
      <c r="A170" s="97" t="s">
        <v>356</v>
      </c>
      <c r="B170" s="98" t="s">
        <v>323</v>
      </c>
      <c r="C170" s="99" t="s">
        <v>67</v>
      </c>
      <c r="D170" s="99" t="s">
        <v>67</v>
      </c>
      <c r="E170" s="101"/>
      <c r="F170" s="96"/>
      <c r="G170" s="300">
        <f t="shared" si="26"/>
        <v>3486.9</v>
      </c>
      <c r="H170" s="300">
        <f t="shared" si="26"/>
        <v>0</v>
      </c>
      <c r="I170" s="399">
        <f t="shared" si="21"/>
        <v>3486.9</v>
      </c>
      <c r="J170" s="399">
        <f t="shared" si="20"/>
        <v>0</v>
      </c>
    </row>
    <row r="171" spans="1:10" s="5" customFormat="1" ht="21">
      <c r="A171" s="100" t="s">
        <v>95</v>
      </c>
      <c r="B171" s="98" t="s">
        <v>323</v>
      </c>
      <c r="C171" s="99" t="s">
        <v>67</v>
      </c>
      <c r="D171" s="99" t="s">
        <v>67</v>
      </c>
      <c r="E171" s="101" t="s">
        <v>96</v>
      </c>
      <c r="F171" s="96"/>
      <c r="G171" s="300">
        <f t="shared" si="26"/>
        <v>3486.9</v>
      </c>
      <c r="H171" s="300">
        <f t="shared" si="26"/>
        <v>0</v>
      </c>
      <c r="I171" s="399">
        <f t="shared" si="21"/>
        <v>3486.9</v>
      </c>
      <c r="J171" s="399">
        <f t="shared" si="20"/>
        <v>0</v>
      </c>
    </row>
    <row r="172" spans="1:10" s="5" customFormat="1" ht="12.75">
      <c r="A172" s="100" t="s">
        <v>99</v>
      </c>
      <c r="B172" s="98" t="s">
        <v>323</v>
      </c>
      <c r="C172" s="99" t="s">
        <v>67</v>
      </c>
      <c r="D172" s="99" t="s">
        <v>67</v>
      </c>
      <c r="E172" s="101" t="s">
        <v>100</v>
      </c>
      <c r="F172" s="96"/>
      <c r="G172" s="300">
        <f t="shared" si="26"/>
        <v>3486.9</v>
      </c>
      <c r="H172" s="300">
        <f t="shared" si="26"/>
        <v>0</v>
      </c>
      <c r="I172" s="399">
        <f t="shared" si="21"/>
        <v>3486.9</v>
      </c>
      <c r="J172" s="399">
        <f t="shared" si="20"/>
        <v>0</v>
      </c>
    </row>
    <row r="173" spans="1:10" s="5" customFormat="1" ht="12.75" customHeight="1">
      <c r="A173" s="97" t="s">
        <v>133</v>
      </c>
      <c r="B173" s="98" t="s">
        <v>323</v>
      </c>
      <c r="C173" s="99" t="s">
        <v>67</v>
      </c>
      <c r="D173" s="99" t="s">
        <v>67</v>
      </c>
      <c r="E173" s="101" t="s">
        <v>100</v>
      </c>
      <c r="F173" s="96">
        <v>725</v>
      </c>
      <c r="G173" s="300">
        <v>3486.9</v>
      </c>
      <c r="H173" s="300">
        <v>0</v>
      </c>
      <c r="I173" s="399">
        <f t="shared" si="21"/>
        <v>3486.9</v>
      </c>
      <c r="J173" s="399">
        <f t="shared" si="20"/>
        <v>0</v>
      </c>
    </row>
    <row r="174" spans="1:10" s="347" customFormat="1" ht="21">
      <c r="A174" s="243" t="s">
        <v>402</v>
      </c>
      <c r="B174" s="241" t="s">
        <v>162</v>
      </c>
      <c r="C174" s="244"/>
      <c r="D174" s="244"/>
      <c r="E174" s="247"/>
      <c r="F174" s="245"/>
      <c r="G174" s="392">
        <f>G175+G182</f>
        <v>300</v>
      </c>
      <c r="H174" s="392">
        <f>H175+H182</f>
        <v>35.6</v>
      </c>
      <c r="I174" s="398">
        <f t="shared" si="21"/>
        <v>264.4</v>
      </c>
      <c r="J174" s="398">
        <f t="shared" si="20"/>
        <v>11.866666666666667</v>
      </c>
    </row>
    <row r="175" spans="1:10" s="5" customFormat="1" ht="12.75">
      <c r="A175" s="94" t="s">
        <v>195</v>
      </c>
      <c r="B175" s="92" t="s">
        <v>259</v>
      </c>
      <c r="C175" s="95"/>
      <c r="D175" s="95"/>
      <c r="E175" s="101"/>
      <c r="F175" s="96"/>
      <c r="G175" s="299">
        <f aca="true" t="shared" si="27" ref="G175:H180">G176</f>
        <v>50</v>
      </c>
      <c r="H175" s="299">
        <f t="shared" si="27"/>
        <v>0</v>
      </c>
      <c r="I175" s="399">
        <f t="shared" si="21"/>
        <v>50</v>
      </c>
      <c r="J175" s="399">
        <f t="shared" si="20"/>
        <v>0</v>
      </c>
    </row>
    <row r="176" spans="1:10" s="5" customFormat="1" ht="21">
      <c r="A176" s="94" t="s">
        <v>403</v>
      </c>
      <c r="B176" s="92" t="s">
        <v>404</v>
      </c>
      <c r="C176" s="95"/>
      <c r="D176" s="95"/>
      <c r="E176" s="101"/>
      <c r="F176" s="96"/>
      <c r="G176" s="299">
        <f t="shared" si="27"/>
        <v>50</v>
      </c>
      <c r="H176" s="299">
        <f t="shared" si="27"/>
        <v>0</v>
      </c>
      <c r="I176" s="399">
        <f t="shared" si="21"/>
        <v>50</v>
      </c>
      <c r="J176" s="399">
        <f t="shared" si="20"/>
        <v>0</v>
      </c>
    </row>
    <row r="177" spans="1:10" s="5" customFormat="1" ht="12.75">
      <c r="A177" s="94" t="s">
        <v>8</v>
      </c>
      <c r="B177" s="92" t="s">
        <v>404</v>
      </c>
      <c r="C177" s="95" t="s">
        <v>67</v>
      </c>
      <c r="D177" s="95" t="s">
        <v>34</v>
      </c>
      <c r="E177" s="101"/>
      <c r="F177" s="96"/>
      <c r="G177" s="299">
        <f t="shared" si="27"/>
        <v>50</v>
      </c>
      <c r="H177" s="299">
        <f t="shared" si="27"/>
        <v>0</v>
      </c>
      <c r="I177" s="399">
        <f t="shared" si="21"/>
        <v>50</v>
      </c>
      <c r="J177" s="399">
        <f t="shared" si="20"/>
        <v>0</v>
      </c>
    </row>
    <row r="178" spans="1:10" s="5" customFormat="1" ht="12.75">
      <c r="A178" s="97" t="s">
        <v>356</v>
      </c>
      <c r="B178" s="98" t="s">
        <v>404</v>
      </c>
      <c r="C178" s="99" t="s">
        <v>67</v>
      </c>
      <c r="D178" s="99" t="s">
        <v>67</v>
      </c>
      <c r="E178" s="101"/>
      <c r="F178" s="96"/>
      <c r="G178" s="299">
        <f t="shared" si="27"/>
        <v>50</v>
      </c>
      <c r="H178" s="299">
        <f t="shared" si="27"/>
        <v>0</v>
      </c>
      <c r="I178" s="399">
        <f t="shared" si="21"/>
        <v>50</v>
      </c>
      <c r="J178" s="399">
        <f t="shared" si="20"/>
        <v>0</v>
      </c>
    </row>
    <row r="179" spans="1:10" s="5" customFormat="1" ht="21">
      <c r="A179" s="100" t="s">
        <v>353</v>
      </c>
      <c r="B179" s="98" t="s">
        <v>404</v>
      </c>
      <c r="C179" s="99" t="s">
        <v>67</v>
      </c>
      <c r="D179" s="99" t="s">
        <v>67</v>
      </c>
      <c r="E179" s="101" t="s">
        <v>94</v>
      </c>
      <c r="F179" s="96"/>
      <c r="G179" s="300">
        <f t="shared" si="27"/>
        <v>50</v>
      </c>
      <c r="H179" s="300">
        <f t="shared" si="27"/>
        <v>0</v>
      </c>
      <c r="I179" s="399">
        <f t="shared" si="21"/>
        <v>50</v>
      </c>
      <c r="J179" s="399">
        <f t="shared" si="20"/>
        <v>0</v>
      </c>
    </row>
    <row r="180" spans="1:10" s="5" customFormat="1" ht="24" customHeight="1">
      <c r="A180" s="100" t="s">
        <v>635</v>
      </c>
      <c r="B180" s="98" t="s">
        <v>404</v>
      </c>
      <c r="C180" s="99" t="s">
        <v>67</v>
      </c>
      <c r="D180" s="99" t="s">
        <v>67</v>
      </c>
      <c r="E180" s="101" t="s">
        <v>91</v>
      </c>
      <c r="F180" s="96"/>
      <c r="G180" s="300">
        <f t="shared" si="27"/>
        <v>50</v>
      </c>
      <c r="H180" s="300">
        <f t="shared" si="27"/>
        <v>0</v>
      </c>
      <c r="I180" s="399">
        <f t="shared" si="21"/>
        <v>50</v>
      </c>
      <c r="J180" s="399">
        <f t="shared" si="20"/>
        <v>0</v>
      </c>
    </row>
    <row r="181" spans="1:10" s="5" customFormat="1" ht="21">
      <c r="A181" s="97" t="s">
        <v>134</v>
      </c>
      <c r="B181" s="98" t="s">
        <v>404</v>
      </c>
      <c r="C181" s="99" t="s">
        <v>67</v>
      </c>
      <c r="D181" s="99" t="s">
        <v>67</v>
      </c>
      <c r="E181" s="101" t="s">
        <v>91</v>
      </c>
      <c r="F181" s="96">
        <v>726</v>
      </c>
      <c r="G181" s="300">
        <v>50</v>
      </c>
      <c r="H181" s="300">
        <v>0</v>
      </c>
      <c r="I181" s="399">
        <f t="shared" si="21"/>
        <v>50</v>
      </c>
      <c r="J181" s="399">
        <f t="shared" si="20"/>
        <v>0</v>
      </c>
    </row>
    <row r="182" spans="1:10" s="5" customFormat="1" ht="12.75">
      <c r="A182" s="94" t="s">
        <v>196</v>
      </c>
      <c r="B182" s="92" t="s">
        <v>260</v>
      </c>
      <c r="C182" s="95"/>
      <c r="D182" s="95"/>
      <c r="E182" s="101"/>
      <c r="F182" s="96"/>
      <c r="G182" s="299">
        <f>G183+G189+G195+G201</f>
        <v>250</v>
      </c>
      <c r="H182" s="299">
        <f>H183+H189+H195+H201</f>
        <v>35.6</v>
      </c>
      <c r="I182" s="399">
        <f t="shared" si="21"/>
        <v>214.4</v>
      </c>
      <c r="J182" s="399">
        <f t="shared" si="20"/>
        <v>14.24</v>
      </c>
    </row>
    <row r="183" spans="1:10" s="5" customFormat="1" ht="12.75">
      <c r="A183" s="94" t="s">
        <v>163</v>
      </c>
      <c r="B183" s="92" t="s">
        <v>261</v>
      </c>
      <c r="C183" s="95"/>
      <c r="D183" s="95"/>
      <c r="E183" s="101"/>
      <c r="F183" s="96"/>
      <c r="G183" s="299">
        <f aca="true" t="shared" si="28" ref="G183:H187">G184</f>
        <v>95</v>
      </c>
      <c r="H183" s="299">
        <f t="shared" si="28"/>
        <v>0</v>
      </c>
      <c r="I183" s="399">
        <f t="shared" si="21"/>
        <v>95</v>
      </c>
      <c r="J183" s="399">
        <f t="shared" si="20"/>
        <v>0</v>
      </c>
    </row>
    <row r="184" spans="1:10" s="5" customFormat="1" ht="12.75">
      <c r="A184" s="94" t="s">
        <v>8</v>
      </c>
      <c r="B184" s="92" t="s">
        <v>261</v>
      </c>
      <c r="C184" s="95" t="s">
        <v>67</v>
      </c>
      <c r="D184" s="95" t="s">
        <v>34</v>
      </c>
      <c r="E184" s="101"/>
      <c r="F184" s="96"/>
      <c r="G184" s="299">
        <f t="shared" si="28"/>
        <v>95</v>
      </c>
      <c r="H184" s="299">
        <f t="shared" si="28"/>
        <v>0</v>
      </c>
      <c r="I184" s="399">
        <f t="shared" si="21"/>
        <v>95</v>
      </c>
      <c r="J184" s="399">
        <f t="shared" si="20"/>
        <v>0</v>
      </c>
    </row>
    <row r="185" spans="1:10" s="5" customFormat="1" ht="12.75">
      <c r="A185" s="97" t="s">
        <v>356</v>
      </c>
      <c r="B185" s="98" t="s">
        <v>261</v>
      </c>
      <c r="C185" s="99" t="s">
        <v>67</v>
      </c>
      <c r="D185" s="99" t="s">
        <v>67</v>
      </c>
      <c r="E185" s="101"/>
      <c r="F185" s="96"/>
      <c r="G185" s="299">
        <f t="shared" si="28"/>
        <v>95</v>
      </c>
      <c r="H185" s="299">
        <f t="shared" si="28"/>
        <v>0</v>
      </c>
      <c r="I185" s="399">
        <f t="shared" si="21"/>
        <v>95</v>
      </c>
      <c r="J185" s="399">
        <f t="shared" si="20"/>
        <v>0</v>
      </c>
    </row>
    <row r="186" spans="1:10" s="5" customFormat="1" ht="21">
      <c r="A186" s="100" t="s">
        <v>353</v>
      </c>
      <c r="B186" s="98" t="s">
        <v>261</v>
      </c>
      <c r="C186" s="99" t="s">
        <v>67</v>
      </c>
      <c r="D186" s="99" t="s">
        <v>67</v>
      </c>
      <c r="E186" s="101" t="s">
        <v>94</v>
      </c>
      <c r="F186" s="96"/>
      <c r="G186" s="300">
        <f t="shared" si="28"/>
        <v>95</v>
      </c>
      <c r="H186" s="300">
        <f t="shared" si="28"/>
        <v>0</v>
      </c>
      <c r="I186" s="399">
        <f t="shared" si="21"/>
        <v>95</v>
      </c>
      <c r="J186" s="399">
        <f t="shared" si="20"/>
        <v>0</v>
      </c>
    </row>
    <row r="187" spans="1:10" s="5" customFormat="1" ht="21">
      <c r="A187" s="100" t="s">
        <v>635</v>
      </c>
      <c r="B187" s="98" t="s">
        <v>261</v>
      </c>
      <c r="C187" s="99" t="s">
        <v>67</v>
      </c>
      <c r="D187" s="99" t="s">
        <v>67</v>
      </c>
      <c r="E187" s="101" t="s">
        <v>91</v>
      </c>
      <c r="F187" s="96"/>
      <c r="G187" s="300">
        <f t="shared" si="28"/>
        <v>95</v>
      </c>
      <c r="H187" s="300">
        <f t="shared" si="28"/>
        <v>0</v>
      </c>
      <c r="I187" s="399">
        <f t="shared" si="21"/>
        <v>95</v>
      </c>
      <c r="J187" s="399">
        <f t="shared" si="20"/>
        <v>0</v>
      </c>
    </row>
    <row r="188" spans="1:10" s="5" customFormat="1" ht="21">
      <c r="A188" s="97" t="s">
        <v>134</v>
      </c>
      <c r="B188" s="98" t="s">
        <v>261</v>
      </c>
      <c r="C188" s="99" t="s">
        <v>67</v>
      </c>
      <c r="D188" s="99" t="s">
        <v>67</v>
      </c>
      <c r="E188" s="101" t="s">
        <v>91</v>
      </c>
      <c r="F188" s="96">
        <v>726</v>
      </c>
      <c r="G188" s="300">
        <v>95</v>
      </c>
      <c r="H188" s="300">
        <v>0</v>
      </c>
      <c r="I188" s="399">
        <f t="shared" si="21"/>
        <v>95</v>
      </c>
      <c r="J188" s="399">
        <f t="shared" si="20"/>
        <v>0</v>
      </c>
    </row>
    <row r="189" spans="1:10" s="5" customFormat="1" ht="21" customHeight="1">
      <c r="A189" s="94" t="s">
        <v>164</v>
      </c>
      <c r="B189" s="92" t="s">
        <v>262</v>
      </c>
      <c r="C189" s="95"/>
      <c r="D189" s="95"/>
      <c r="E189" s="103"/>
      <c r="F189" s="91"/>
      <c r="G189" s="299">
        <f aca="true" t="shared" si="29" ref="G189:H193">G190</f>
        <v>100</v>
      </c>
      <c r="H189" s="299">
        <f t="shared" si="29"/>
        <v>35.6</v>
      </c>
      <c r="I189" s="399">
        <f t="shared" si="21"/>
        <v>64.4</v>
      </c>
      <c r="J189" s="399">
        <f t="shared" si="20"/>
        <v>35.6</v>
      </c>
    </row>
    <row r="190" spans="1:10" s="5" customFormat="1" ht="12.75">
      <c r="A190" s="94" t="s">
        <v>8</v>
      </c>
      <c r="B190" s="92" t="s">
        <v>262</v>
      </c>
      <c r="C190" s="95" t="s">
        <v>67</v>
      </c>
      <c r="D190" s="95" t="s">
        <v>34</v>
      </c>
      <c r="E190" s="101"/>
      <c r="F190" s="96"/>
      <c r="G190" s="299">
        <f t="shared" si="29"/>
        <v>100</v>
      </c>
      <c r="H190" s="299">
        <f t="shared" si="29"/>
        <v>35.6</v>
      </c>
      <c r="I190" s="399">
        <f t="shared" si="21"/>
        <v>64.4</v>
      </c>
      <c r="J190" s="399">
        <f t="shared" si="20"/>
        <v>35.6</v>
      </c>
    </row>
    <row r="191" spans="1:10" s="5" customFormat="1" ht="12.75">
      <c r="A191" s="97" t="s">
        <v>356</v>
      </c>
      <c r="B191" s="98" t="s">
        <v>262</v>
      </c>
      <c r="C191" s="99" t="s">
        <v>67</v>
      </c>
      <c r="D191" s="99" t="s">
        <v>67</v>
      </c>
      <c r="E191" s="101"/>
      <c r="F191" s="96"/>
      <c r="G191" s="300">
        <f t="shared" si="29"/>
        <v>100</v>
      </c>
      <c r="H191" s="300">
        <f t="shared" si="29"/>
        <v>35.6</v>
      </c>
      <c r="I191" s="399">
        <f t="shared" si="21"/>
        <v>64.4</v>
      </c>
      <c r="J191" s="399">
        <f t="shared" si="20"/>
        <v>35.6</v>
      </c>
    </row>
    <row r="192" spans="1:10" s="5" customFormat="1" ht="41.25">
      <c r="A192" s="97" t="s">
        <v>92</v>
      </c>
      <c r="B192" s="98" t="s">
        <v>262</v>
      </c>
      <c r="C192" s="101" t="s">
        <v>67</v>
      </c>
      <c r="D192" s="101" t="s">
        <v>67</v>
      </c>
      <c r="E192" s="101" t="s">
        <v>93</v>
      </c>
      <c r="F192" s="96"/>
      <c r="G192" s="300">
        <f t="shared" si="29"/>
        <v>100</v>
      </c>
      <c r="H192" s="300">
        <f t="shared" si="29"/>
        <v>35.6</v>
      </c>
      <c r="I192" s="399">
        <f t="shared" si="21"/>
        <v>64.4</v>
      </c>
      <c r="J192" s="399">
        <f t="shared" si="20"/>
        <v>35.6</v>
      </c>
    </row>
    <row r="193" spans="1:10" s="11" customFormat="1" ht="12.75">
      <c r="A193" s="100" t="s">
        <v>214</v>
      </c>
      <c r="B193" s="98" t="s">
        <v>262</v>
      </c>
      <c r="C193" s="101" t="s">
        <v>67</v>
      </c>
      <c r="D193" s="101" t="s">
        <v>67</v>
      </c>
      <c r="E193" s="101" t="s">
        <v>215</v>
      </c>
      <c r="F193" s="96"/>
      <c r="G193" s="300">
        <f t="shared" si="29"/>
        <v>100</v>
      </c>
      <c r="H193" s="300">
        <f t="shared" si="29"/>
        <v>35.6</v>
      </c>
      <c r="I193" s="399">
        <f t="shared" si="21"/>
        <v>64.4</v>
      </c>
      <c r="J193" s="399">
        <f t="shared" si="20"/>
        <v>35.6</v>
      </c>
    </row>
    <row r="194" spans="1:10" s="5" customFormat="1" ht="22.5" customHeight="1">
      <c r="A194" s="97" t="s">
        <v>134</v>
      </c>
      <c r="B194" s="98" t="s">
        <v>262</v>
      </c>
      <c r="C194" s="101" t="s">
        <v>67</v>
      </c>
      <c r="D194" s="101" t="s">
        <v>67</v>
      </c>
      <c r="E194" s="101" t="s">
        <v>215</v>
      </c>
      <c r="F194" s="96">
        <v>726</v>
      </c>
      <c r="G194" s="300">
        <v>100</v>
      </c>
      <c r="H194" s="300">
        <f>12.5+23.1</f>
        <v>35.6</v>
      </c>
      <c r="I194" s="399">
        <f t="shared" si="21"/>
        <v>64.4</v>
      </c>
      <c r="J194" s="399">
        <f t="shared" si="20"/>
        <v>35.6</v>
      </c>
    </row>
    <row r="195" spans="1:10" s="5" customFormat="1" ht="12.75">
      <c r="A195" s="94" t="s">
        <v>165</v>
      </c>
      <c r="B195" s="92" t="s">
        <v>263</v>
      </c>
      <c r="C195" s="95"/>
      <c r="D195" s="95"/>
      <c r="E195" s="103"/>
      <c r="F195" s="91"/>
      <c r="G195" s="299">
        <f aca="true" t="shared" si="30" ref="G195:H199">G196</f>
        <v>35</v>
      </c>
      <c r="H195" s="299">
        <f t="shared" si="30"/>
        <v>0</v>
      </c>
      <c r="I195" s="399">
        <f t="shared" si="21"/>
        <v>35</v>
      </c>
      <c r="J195" s="399">
        <f t="shared" si="20"/>
        <v>0</v>
      </c>
    </row>
    <row r="196" spans="1:10" s="5" customFormat="1" ht="12.75">
      <c r="A196" s="94" t="s">
        <v>8</v>
      </c>
      <c r="B196" s="92" t="s">
        <v>263</v>
      </c>
      <c r="C196" s="95" t="s">
        <v>67</v>
      </c>
      <c r="D196" s="95" t="s">
        <v>34</v>
      </c>
      <c r="E196" s="101"/>
      <c r="F196" s="96"/>
      <c r="G196" s="299">
        <f t="shared" si="30"/>
        <v>35</v>
      </c>
      <c r="H196" s="299">
        <f t="shared" si="30"/>
        <v>0</v>
      </c>
      <c r="I196" s="399">
        <f t="shared" si="21"/>
        <v>35</v>
      </c>
      <c r="J196" s="399">
        <f t="shared" si="20"/>
        <v>0</v>
      </c>
    </row>
    <row r="197" spans="1:10" s="5" customFormat="1" ht="12.75">
      <c r="A197" s="97" t="s">
        <v>356</v>
      </c>
      <c r="B197" s="98" t="s">
        <v>263</v>
      </c>
      <c r="C197" s="99" t="s">
        <v>67</v>
      </c>
      <c r="D197" s="99" t="s">
        <v>67</v>
      </c>
      <c r="E197" s="101"/>
      <c r="F197" s="96"/>
      <c r="G197" s="300">
        <f t="shared" si="30"/>
        <v>35</v>
      </c>
      <c r="H197" s="300">
        <f t="shared" si="30"/>
        <v>0</v>
      </c>
      <c r="I197" s="399">
        <f t="shared" si="21"/>
        <v>35</v>
      </c>
      <c r="J197" s="399">
        <f t="shared" si="20"/>
        <v>0</v>
      </c>
    </row>
    <row r="198" spans="1:10" s="5" customFormat="1" ht="23.25" customHeight="1">
      <c r="A198" s="100" t="s">
        <v>353</v>
      </c>
      <c r="B198" s="98" t="s">
        <v>263</v>
      </c>
      <c r="C198" s="99" t="s">
        <v>67</v>
      </c>
      <c r="D198" s="99" t="s">
        <v>67</v>
      </c>
      <c r="E198" s="101" t="s">
        <v>94</v>
      </c>
      <c r="F198" s="96"/>
      <c r="G198" s="300">
        <f t="shared" si="30"/>
        <v>35</v>
      </c>
      <c r="H198" s="300">
        <f t="shared" si="30"/>
        <v>0</v>
      </c>
      <c r="I198" s="399">
        <f t="shared" si="21"/>
        <v>35</v>
      </c>
      <c r="J198" s="399">
        <f aca="true" t="shared" si="31" ref="J198:J261">H198/G198*100</f>
        <v>0</v>
      </c>
    </row>
    <row r="199" spans="1:10" s="5" customFormat="1" ht="25.5" customHeight="1">
      <c r="A199" s="100" t="s">
        <v>635</v>
      </c>
      <c r="B199" s="98" t="s">
        <v>263</v>
      </c>
      <c r="C199" s="99" t="s">
        <v>67</v>
      </c>
      <c r="D199" s="99" t="s">
        <v>67</v>
      </c>
      <c r="E199" s="101" t="s">
        <v>91</v>
      </c>
      <c r="F199" s="96"/>
      <c r="G199" s="300">
        <f t="shared" si="30"/>
        <v>35</v>
      </c>
      <c r="H199" s="300">
        <f t="shared" si="30"/>
        <v>0</v>
      </c>
      <c r="I199" s="399">
        <f aca="true" t="shared" si="32" ref="I199:I262">G199-H199</f>
        <v>35</v>
      </c>
      <c r="J199" s="399">
        <f t="shared" si="31"/>
        <v>0</v>
      </c>
    </row>
    <row r="200" spans="1:10" s="5" customFormat="1" ht="21">
      <c r="A200" s="97" t="s">
        <v>134</v>
      </c>
      <c r="B200" s="98" t="s">
        <v>263</v>
      </c>
      <c r="C200" s="99" t="s">
        <v>67</v>
      </c>
      <c r="D200" s="99" t="s">
        <v>67</v>
      </c>
      <c r="E200" s="101" t="s">
        <v>91</v>
      </c>
      <c r="F200" s="96">
        <v>726</v>
      </c>
      <c r="G200" s="300">
        <v>35</v>
      </c>
      <c r="H200" s="300">
        <v>0</v>
      </c>
      <c r="I200" s="399">
        <f t="shared" si="32"/>
        <v>35</v>
      </c>
      <c r="J200" s="399">
        <f t="shared" si="31"/>
        <v>0</v>
      </c>
    </row>
    <row r="201" spans="1:10" s="5" customFormat="1" ht="21">
      <c r="A201" s="94" t="s">
        <v>166</v>
      </c>
      <c r="B201" s="92" t="s">
        <v>264</v>
      </c>
      <c r="C201" s="95"/>
      <c r="D201" s="95"/>
      <c r="E201" s="103"/>
      <c r="F201" s="91"/>
      <c r="G201" s="299">
        <f aca="true" t="shared" si="33" ref="G201:H205">G202</f>
        <v>20</v>
      </c>
      <c r="H201" s="299">
        <f t="shared" si="33"/>
        <v>0</v>
      </c>
      <c r="I201" s="399">
        <f t="shared" si="32"/>
        <v>20</v>
      </c>
      <c r="J201" s="399">
        <f t="shared" si="31"/>
        <v>0</v>
      </c>
    </row>
    <row r="202" spans="1:10" s="5" customFormat="1" ht="12.75">
      <c r="A202" s="94" t="s">
        <v>8</v>
      </c>
      <c r="B202" s="92" t="s">
        <v>264</v>
      </c>
      <c r="C202" s="95" t="s">
        <v>67</v>
      </c>
      <c r="D202" s="95" t="s">
        <v>34</v>
      </c>
      <c r="E202" s="101"/>
      <c r="F202" s="96"/>
      <c r="G202" s="299">
        <f t="shared" si="33"/>
        <v>20</v>
      </c>
      <c r="H202" s="299">
        <f t="shared" si="33"/>
        <v>0</v>
      </c>
      <c r="I202" s="399">
        <f t="shared" si="32"/>
        <v>20</v>
      </c>
      <c r="J202" s="399">
        <f t="shared" si="31"/>
        <v>0</v>
      </c>
    </row>
    <row r="203" spans="1:10" s="5" customFormat="1" ht="12.75">
      <c r="A203" s="97" t="s">
        <v>356</v>
      </c>
      <c r="B203" s="98" t="s">
        <v>264</v>
      </c>
      <c r="C203" s="99" t="s">
        <v>67</v>
      </c>
      <c r="D203" s="99" t="s">
        <v>67</v>
      </c>
      <c r="E203" s="101"/>
      <c r="F203" s="96"/>
      <c r="G203" s="300">
        <f t="shared" si="33"/>
        <v>20</v>
      </c>
      <c r="H203" s="300">
        <f t="shared" si="33"/>
        <v>0</v>
      </c>
      <c r="I203" s="399">
        <f t="shared" si="32"/>
        <v>20</v>
      </c>
      <c r="J203" s="399">
        <f t="shared" si="31"/>
        <v>0</v>
      </c>
    </row>
    <row r="204" spans="1:10" s="5" customFormat="1" ht="22.5" customHeight="1">
      <c r="A204" s="100" t="s">
        <v>353</v>
      </c>
      <c r="B204" s="98" t="s">
        <v>264</v>
      </c>
      <c r="C204" s="99" t="s">
        <v>67</v>
      </c>
      <c r="D204" s="99" t="s">
        <v>67</v>
      </c>
      <c r="E204" s="101" t="s">
        <v>94</v>
      </c>
      <c r="F204" s="96"/>
      <c r="G204" s="300">
        <f t="shared" si="33"/>
        <v>20</v>
      </c>
      <c r="H204" s="300">
        <f t="shared" si="33"/>
        <v>0</v>
      </c>
      <c r="I204" s="399">
        <f t="shared" si="32"/>
        <v>20</v>
      </c>
      <c r="J204" s="399">
        <f t="shared" si="31"/>
        <v>0</v>
      </c>
    </row>
    <row r="205" spans="1:10" s="5" customFormat="1" ht="21">
      <c r="A205" s="100" t="s">
        <v>635</v>
      </c>
      <c r="B205" s="98" t="s">
        <v>264</v>
      </c>
      <c r="C205" s="99" t="s">
        <v>67</v>
      </c>
      <c r="D205" s="99" t="s">
        <v>67</v>
      </c>
      <c r="E205" s="101" t="s">
        <v>91</v>
      </c>
      <c r="F205" s="96"/>
      <c r="G205" s="300">
        <f t="shared" si="33"/>
        <v>20</v>
      </c>
      <c r="H205" s="300">
        <f t="shared" si="33"/>
        <v>0</v>
      </c>
      <c r="I205" s="399">
        <f t="shared" si="32"/>
        <v>20</v>
      </c>
      <c r="J205" s="399">
        <f t="shared" si="31"/>
        <v>0</v>
      </c>
    </row>
    <row r="206" spans="1:10" s="5" customFormat="1" ht="21">
      <c r="A206" s="97" t="s">
        <v>134</v>
      </c>
      <c r="B206" s="98" t="s">
        <v>264</v>
      </c>
      <c r="C206" s="99" t="s">
        <v>67</v>
      </c>
      <c r="D206" s="99" t="s">
        <v>67</v>
      </c>
      <c r="E206" s="101" t="s">
        <v>91</v>
      </c>
      <c r="F206" s="96">
        <v>726</v>
      </c>
      <c r="G206" s="300">
        <v>20</v>
      </c>
      <c r="H206" s="300">
        <v>0</v>
      </c>
      <c r="I206" s="399">
        <f t="shared" si="32"/>
        <v>20</v>
      </c>
      <c r="J206" s="399">
        <f t="shared" si="31"/>
        <v>0</v>
      </c>
    </row>
    <row r="207" spans="1:10" s="347" customFormat="1" ht="21">
      <c r="A207" s="240" t="s">
        <v>405</v>
      </c>
      <c r="B207" s="241" t="s">
        <v>144</v>
      </c>
      <c r="C207" s="246"/>
      <c r="D207" s="246"/>
      <c r="E207" s="247"/>
      <c r="F207" s="245"/>
      <c r="G207" s="392">
        <f>G208</f>
        <v>533.6</v>
      </c>
      <c r="H207" s="392">
        <f>H208</f>
        <v>0</v>
      </c>
      <c r="I207" s="398">
        <f t="shared" si="32"/>
        <v>533.6</v>
      </c>
      <c r="J207" s="398">
        <f t="shared" si="31"/>
        <v>0</v>
      </c>
    </row>
    <row r="208" spans="1:10" s="5" customFormat="1" ht="30.75">
      <c r="A208" s="104" t="s">
        <v>188</v>
      </c>
      <c r="B208" s="92" t="s">
        <v>239</v>
      </c>
      <c r="C208" s="99"/>
      <c r="D208" s="99"/>
      <c r="E208" s="101"/>
      <c r="F208" s="96"/>
      <c r="G208" s="299">
        <f>G215+G209</f>
        <v>533.6</v>
      </c>
      <c r="H208" s="299">
        <f>H215+H209</f>
        <v>0</v>
      </c>
      <c r="I208" s="399">
        <f t="shared" si="32"/>
        <v>533.6</v>
      </c>
      <c r="J208" s="399">
        <f t="shared" si="31"/>
        <v>0</v>
      </c>
    </row>
    <row r="209" spans="1:10" s="5" customFormat="1" ht="21">
      <c r="A209" s="124" t="s">
        <v>647</v>
      </c>
      <c r="B209" s="126" t="s">
        <v>648</v>
      </c>
      <c r="C209" s="128"/>
      <c r="D209" s="128"/>
      <c r="E209" s="133"/>
      <c r="F209" s="127"/>
      <c r="G209" s="306">
        <f aca="true" t="shared" si="34" ref="G209:H213">G210</f>
        <v>436</v>
      </c>
      <c r="H209" s="306">
        <f t="shared" si="34"/>
        <v>0</v>
      </c>
      <c r="I209" s="399">
        <f t="shared" si="32"/>
        <v>436</v>
      </c>
      <c r="J209" s="399">
        <f t="shared" si="31"/>
        <v>0</v>
      </c>
    </row>
    <row r="210" spans="1:10" s="5" customFormat="1" ht="12.75">
      <c r="A210" s="124" t="s">
        <v>5</v>
      </c>
      <c r="B210" s="130" t="s">
        <v>648</v>
      </c>
      <c r="C210" s="128" t="s">
        <v>66</v>
      </c>
      <c r="D210" s="128" t="s">
        <v>34</v>
      </c>
      <c r="E210" s="133"/>
      <c r="F210" s="127"/>
      <c r="G210" s="306">
        <f t="shared" si="34"/>
        <v>436</v>
      </c>
      <c r="H210" s="306">
        <f t="shared" si="34"/>
        <v>0</v>
      </c>
      <c r="I210" s="399">
        <f t="shared" si="32"/>
        <v>436</v>
      </c>
      <c r="J210" s="399">
        <f t="shared" si="31"/>
        <v>0</v>
      </c>
    </row>
    <row r="211" spans="1:10" s="5" customFormat="1" ht="12.75">
      <c r="A211" s="129" t="s">
        <v>7</v>
      </c>
      <c r="B211" s="130" t="s">
        <v>648</v>
      </c>
      <c r="C211" s="131" t="s">
        <v>66</v>
      </c>
      <c r="D211" s="131" t="s">
        <v>76</v>
      </c>
      <c r="E211" s="134"/>
      <c r="F211" s="132"/>
      <c r="G211" s="307">
        <f t="shared" si="34"/>
        <v>436</v>
      </c>
      <c r="H211" s="307">
        <f t="shared" si="34"/>
        <v>0</v>
      </c>
      <c r="I211" s="399">
        <f t="shared" si="32"/>
        <v>436</v>
      </c>
      <c r="J211" s="399">
        <f t="shared" si="31"/>
        <v>0</v>
      </c>
    </row>
    <row r="212" spans="1:10" s="5" customFormat="1" ht="21">
      <c r="A212" s="129" t="s">
        <v>353</v>
      </c>
      <c r="B212" s="130" t="s">
        <v>648</v>
      </c>
      <c r="C212" s="131" t="s">
        <v>66</v>
      </c>
      <c r="D212" s="131" t="s">
        <v>76</v>
      </c>
      <c r="E212" s="134" t="s">
        <v>94</v>
      </c>
      <c r="F212" s="132"/>
      <c r="G212" s="307">
        <f t="shared" si="34"/>
        <v>436</v>
      </c>
      <c r="H212" s="307">
        <f t="shared" si="34"/>
        <v>0</v>
      </c>
      <c r="I212" s="399">
        <f t="shared" si="32"/>
        <v>436</v>
      </c>
      <c r="J212" s="399">
        <f t="shared" si="31"/>
        <v>0</v>
      </c>
    </row>
    <row r="213" spans="1:10" s="5" customFormat="1" ht="21">
      <c r="A213" s="129" t="s">
        <v>646</v>
      </c>
      <c r="B213" s="130" t="s">
        <v>648</v>
      </c>
      <c r="C213" s="131" t="s">
        <v>66</v>
      </c>
      <c r="D213" s="131" t="s">
        <v>76</v>
      </c>
      <c r="E213" s="134" t="s">
        <v>91</v>
      </c>
      <c r="F213" s="132"/>
      <c r="G213" s="307">
        <f t="shared" si="34"/>
        <v>436</v>
      </c>
      <c r="H213" s="307">
        <f t="shared" si="34"/>
        <v>0</v>
      </c>
      <c r="I213" s="399">
        <f t="shared" si="32"/>
        <v>436</v>
      </c>
      <c r="J213" s="399">
        <f t="shared" si="31"/>
        <v>0</v>
      </c>
    </row>
    <row r="214" spans="1:10" s="5" customFormat="1" ht="12.75">
      <c r="A214" s="123" t="s">
        <v>130</v>
      </c>
      <c r="B214" s="130" t="s">
        <v>648</v>
      </c>
      <c r="C214" s="131" t="s">
        <v>66</v>
      </c>
      <c r="D214" s="131" t="s">
        <v>76</v>
      </c>
      <c r="E214" s="134" t="s">
        <v>91</v>
      </c>
      <c r="F214" s="132">
        <v>721</v>
      </c>
      <c r="G214" s="307">
        <v>436</v>
      </c>
      <c r="H214" s="307">
        <v>0</v>
      </c>
      <c r="I214" s="399">
        <f t="shared" si="32"/>
        <v>436</v>
      </c>
      <c r="J214" s="399">
        <f t="shared" si="31"/>
        <v>0</v>
      </c>
    </row>
    <row r="215" spans="1:10" s="73" customFormat="1" ht="21">
      <c r="A215" s="94" t="s">
        <v>406</v>
      </c>
      <c r="B215" s="92" t="s">
        <v>299</v>
      </c>
      <c r="C215" s="95"/>
      <c r="D215" s="95"/>
      <c r="E215" s="103"/>
      <c r="F215" s="91"/>
      <c r="G215" s="299">
        <f>G216</f>
        <v>97.6</v>
      </c>
      <c r="H215" s="299">
        <f>H216</f>
        <v>0</v>
      </c>
      <c r="I215" s="399">
        <f t="shared" si="32"/>
        <v>97.6</v>
      </c>
      <c r="J215" s="399">
        <f t="shared" si="31"/>
        <v>0</v>
      </c>
    </row>
    <row r="216" spans="1:10" s="73" customFormat="1" ht="12.75">
      <c r="A216" s="94" t="s">
        <v>5</v>
      </c>
      <c r="B216" s="92" t="s">
        <v>299</v>
      </c>
      <c r="C216" s="95" t="s">
        <v>66</v>
      </c>
      <c r="D216" s="95" t="s">
        <v>34</v>
      </c>
      <c r="E216" s="103"/>
      <c r="F216" s="91"/>
      <c r="G216" s="299">
        <f>G217</f>
        <v>97.6</v>
      </c>
      <c r="H216" s="299">
        <f>H217</f>
        <v>0</v>
      </c>
      <c r="I216" s="399">
        <f t="shared" si="32"/>
        <v>97.6</v>
      </c>
      <c r="J216" s="399">
        <f t="shared" si="31"/>
        <v>0</v>
      </c>
    </row>
    <row r="217" spans="1:10" s="5" customFormat="1" ht="12.75">
      <c r="A217" s="100" t="s">
        <v>7</v>
      </c>
      <c r="B217" s="98" t="s">
        <v>299</v>
      </c>
      <c r="C217" s="99" t="s">
        <v>66</v>
      </c>
      <c r="D217" s="99" t="s">
        <v>76</v>
      </c>
      <c r="E217" s="101"/>
      <c r="F217" s="96"/>
      <c r="G217" s="300">
        <f>G218+G221</f>
        <v>97.6</v>
      </c>
      <c r="H217" s="300">
        <f>H218+H221</f>
        <v>0</v>
      </c>
      <c r="I217" s="399">
        <f t="shared" si="32"/>
        <v>97.6</v>
      </c>
      <c r="J217" s="399">
        <f t="shared" si="31"/>
        <v>0</v>
      </c>
    </row>
    <row r="218" spans="1:10" s="5" customFormat="1" ht="41.25">
      <c r="A218" s="100" t="s">
        <v>92</v>
      </c>
      <c r="B218" s="98" t="s">
        <v>299</v>
      </c>
      <c r="C218" s="99" t="s">
        <v>66</v>
      </c>
      <c r="D218" s="99" t="s">
        <v>76</v>
      </c>
      <c r="E218" s="101" t="s">
        <v>93</v>
      </c>
      <c r="F218" s="96"/>
      <c r="G218" s="300">
        <f>G219</f>
        <v>65.6</v>
      </c>
      <c r="H218" s="300">
        <f>H219</f>
        <v>0</v>
      </c>
      <c r="I218" s="399">
        <f t="shared" si="32"/>
        <v>65.6</v>
      </c>
      <c r="J218" s="399">
        <f t="shared" si="31"/>
        <v>0</v>
      </c>
    </row>
    <row r="219" spans="1:10" s="5" customFormat="1" ht="12.75">
      <c r="A219" s="100" t="s">
        <v>89</v>
      </c>
      <c r="B219" s="98" t="s">
        <v>299</v>
      </c>
      <c r="C219" s="99" t="s">
        <v>66</v>
      </c>
      <c r="D219" s="99" t="s">
        <v>76</v>
      </c>
      <c r="E219" s="101" t="s">
        <v>90</v>
      </c>
      <c r="F219" s="96"/>
      <c r="G219" s="300">
        <f>G220</f>
        <v>65.6</v>
      </c>
      <c r="H219" s="300">
        <f>H220</f>
        <v>0</v>
      </c>
      <c r="I219" s="399">
        <f t="shared" si="32"/>
        <v>65.6</v>
      </c>
      <c r="J219" s="399">
        <f t="shared" si="31"/>
        <v>0</v>
      </c>
    </row>
    <row r="220" spans="1:10" s="5" customFormat="1" ht="12.75">
      <c r="A220" s="97" t="s">
        <v>130</v>
      </c>
      <c r="B220" s="98" t="s">
        <v>299</v>
      </c>
      <c r="C220" s="99" t="s">
        <v>66</v>
      </c>
      <c r="D220" s="99" t="s">
        <v>76</v>
      </c>
      <c r="E220" s="101" t="s">
        <v>90</v>
      </c>
      <c r="F220" s="96">
        <v>721</v>
      </c>
      <c r="G220" s="300">
        <v>65.6</v>
      </c>
      <c r="H220" s="300">
        <v>0</v>
      </c>
      <c r="I220" s="399">
        <f t="shared" si="32"/>
        <v>65.6</v>
      </c>
      <c r="J220" s="399">
        <f t="shared" si="31"/>
        <v>0</v>
      </c>
    </row>
    <row r="221" spans="1:10" s="5" customFormat="1" ht="21">
      <c r="A221" s="100" t="s">
        <v>353</v>
      </c>
      <c r="B221" s="98" t="s">
        <v>299</v>
      </c>
      <c r="C221" s="99" t="s">
        <v>66</v>
      </c>
      <c r="D221" s="99" t="s">
        <v>76</v>
      </c>
      <c r="E221" s="99" t="s">
        <v>94</v>
      </c>
      <c r="F221" s="96"/>
      <c r="G221" s="300">
        <f>G222</f>
        <v>32</v>
      </c>
      <c r="H221" s="300">
        <f>H222</f>
        <v>0</v>
      </c>
      <c r="I221" s="399">
        <f t="shared" si="32"/>
        <v>32</v>
      </c>
      <c r="J221" s="399">
        <f t="shared" si="31"/>
        <v>0</v>
      </c>
    </row>
    <row r="222" spans="1:10" s="5" customFormat="1" ht="23.25" customHeight="1">
      <c r="A222" s="100" t="s">
        <v>635</v>
      </c>
      <c r="B222" s="98" t="s">
        <v>299</v>
      </c>
      <c r="C222" s="99" t="s">
        <v>66</v>
      </c>
      <c r="D222" s="99" t="s">
        <v>76</v>
      </c>
      <c r="E222" s="99" t="s">
        <v>91</v>
      </c>
      <c r="F222" s="96"/>
      <c r="G222" s="300">
        <f>G223</f>
        <v>32</v>
      </c>
      <c r="H222" s="300">
        <f>H223</f>
        <v>0</v>
      </c>
      <c r="I222" s="399">
        <f t="shared" si="32"/>
        <v>32</v>
      </c>
      <c r="J222" s="399">
        <f t="shared" si="31"/>
        <v>0</v>
      </c>
    </row>
    <row r="223" spans="1:10" s="5" customFormat="1" ht="12.75">
      <c r="A223" s="97" t="s">
        <v>130</v>
      </c>
      <c r="B223" s="98" t="s">
        <v>299</v>
      </c>
      <c r="C223" s="99" t="s">
        <v>66</v>
      </c>
      <c r="D223" s="99" t="s">
        <v>76</v>
      </c>
      <c r="E223" s="99" t="s">
        <v>91</v>
      </c>
      <c r="F223" s="96">
        <v>721</v>
      </c>
      <c r="G223" s="300">
        <v>32</v>
      </c>
      <c r="H223" s="300">
        <v>0</v>
      </c>
      <c r="I223" s="399">
        <f t="shared" si="32"/>
        <v>32</v>
      </c>
      <c r="J223" s="399">
        <f t="shared" si="31"/>
        <v>0</v>
      </c>
    </row>
    <row r="224" spans="1:13" s="347" customFormat="1" ht="21">
      <c r="A224" s="243" t="s">
        <v>407</v>
      </c>
      <c r="B224" s="241" t="s">
        <v>149</v>
      </c>
      <c r="C224" s="246"/>
      <c r="D224" s="246"/>
      <c r="E224" s="247"/>
      <c r="F224" s="245"/>
      <c r="G224" s="392">
        <f>G225</f>
        <v>3420.9999999999995</v>
      </c>
      <c r="H224" s="392">
        <f>H225</f>
        <v>603.6</v>
      </c>
      <c r="I224" s="398">
        <f t="shared" si="32"/>
        <v>2817.3999999999996</v>
      </c>
      <c r="J224" s="398">
        <f t="shared" si="31"/>
        <v>17.643963753288517</v>
      </c>
      <c r="K224" s="393"/>
      <c r="L224" s="393"/>
      <c r="M224" s="393"/>
    </row>
    <row r="225" spans="1:13" s="5" customFormat="1" ht="31.5" customHeight="1">
      <c r="A225" s="94" t="s">
        <v>190</v>
      </c>
      <c r="B225" s="92" t="s">
        <v>241</v>
      </c>
      <c r="C225" s="99"/>
      <c r="D225" s="99"/>
      <c r="E225" s="101"/>
      <c r="F225" s="96"/>
      <c r="G225" s="299">
        <f>G226+G251+G266+G286+G305+G329+G343+G349</f>
        <v>3420.9999999999995</v>
      </c>
      <c r="H225" s="299">
        <f>H226+H251+H266+H286+H305+H329+H343+H349</f>
        <v>603.6</v>
      </c>
      <c r="I225" s="399">
        <f t="shared" si="32"/>
        <v>2817.3999999999996</v>
      </c>
      <c r="J225" s="399">
        <f t="shared" si="31"/>
        <v>17.643963753288517</v>
      </c>
      <c r="K225" s="26"/>
      <c r="L225" s="26"/>
      <c r="M225" s="26"/>
    </row>
    <row r="226" spans="1:13" s="5" customFormat="1" ht="30.75">
      <c r="A226" s="94" t="s">
        <v>408</v>
      </c>
      <c r="B226" s="92" t="s">
        <v>242</v>
      </c>
      <c r="C226" s="99"/>
      <c r="D226" s="99"/>
      <c r="E226" s="101"/>
      <c r="F226" s="96"/>
      <c r="G226" s="299">
        <f>G227+G241+G246</f>
        <v>2097.7</v>
      </c>
      <c r="H226" s="299">
        <f>H227+H241+H246</f>
        <v>430.8</v>
      </c>
      <c r="I226" s="399">
        <f t="shared" si="32"/>
        <v>1666.8999999999999</v>
      </c>
      <c r="J226" s="399">
        <f t="shared" si="31"/>
        <v>20.53677837631692</v>
      </c>
      <c r="K226" s="26"/>
      <c r="L226" s="26"/>
      <c r="M226" s="26"/>
    </row>
    <row r="227" spans="1:13" s="5" customFormat="1" ht="12.75">
      <c r="A227" s="94" t="s">
        <v>8</v>
      </c>
      <c r="B227" s="92" t="s">
        <v>242</v>
      </c>
      <c r="C227" s="95" t="s">
        <v>67</v>
      </c>
      <c r="D227" s="95" t="s">
        <v>34</v>
      </c>
      <c r="E227" s="101"/>
      <c r="F227" s="96"/>
      <c r="G227" s="299">
        <f>G228+G232+G236</f>
        <v>1622.7</v>
      </c>
      <c r="H227" s="299">
        <f>H228+H232+H236</f>
        <v>385.5</v>
      </c>
      <c r="I227" s="399">
        <f t="shared" si="32"/>
        <v>1237.2</v>
      </c>
      <c r="J227" s="399">
        <f t="shared" si="31"/>
        <v>23.75670179330745</v>
      </c>
      <c r="K227" s="26"/>
      <c r="L227" s="26"/>
      <c r="M227" s="26"/>
    </row>
    <row r="228" spans="1:13" s="5" customFormat="1" ht="12.75">
      <c r="A228" s="97" t="s">
        <v>9</v>
      </c>
      <c r="B228" s="98" t="s">
        <v>242</v>
      </c>
      <c r="C228" s="99" t="s">
        <v>67</v>
      </c>
      <c r="D228" s="99" t="s">
        <v>64</v>
      </c>
      <c r="E228" s="101"/>
      <c r="F228" s="96"/>
      <c r="G228" s="300">
        <f aca="true" t="shared" si="35" ref="G228:H230">G229</f>
        <v>287.7</v>
      </c>
      <c r="H228" s="300">
        <f t="shared" si="35"/>
        <v>72</v>
      </c>
      <c r="I228" s="399">
        <f t="shared" si="32"/>
        <v>215.7</v>
      </c>
      <c r="J228" s="399">
        <f t="shared" si="31"/>
        <v>25.02606882168926</v>
      </c>
      <c r="K228" s="26"/>
      <c r="L228" s="26"/>
      <c r="M228" s="26"/>
    </row>
    <row r="229" spans="1:10" s="5" customFormat="1" ht="21">
      <c r="A229" s="100" t="s">
        <v>95</v>
      </c>
      <c r="B229" s="98" t="s">
        <v>242</v>
      </c>
      <c r="C229" s="99" t="s">
        <v>67</v>
      </c>
      <c r="D229" s="99" t="s">
        <v>64</v>
      </c>
      <c r="E229" s="101" t="s">
        <v>96</v>
      </c>
      <c r="F229" s="96"/>
      <c r="G229" s="300">
        <f t="shared" si="35"/>
        <v>287.7</v>
      </c>
      <c r="H229" s="300">
        <f t="shared" si="35"/>
        <v>72</v>
      </c>
      <c r="I229" s="399">
        <f t="shared" si="32"/>
        <v>215.7</v>
      </c>
      <c r="J229" s="399">
        <f t="shared" si="31"/>
        <v>25.02606882168926</v>
      </c>
    </row>
    <row r="230" spans="1:10" s="5" customFormat="1" ht="12.75">
      <c r="A230" s="100" t="s">
        <v>99</v>
      </c>
      <c r="B230" s="98" t="s">
        <v>242</v>
      </c>
      <c r="C230" s="99" t="s">
        <v>67</v>
      </c>
      <c r="D230" s="99" t="s">
        <v>64</v>
      </c>
      <c r="E230" s="101" t="s">
        <v>100</v>
      </c>
      <c r="F230" s="96"/>
      <c r="G230" s="300">
        <f t="shared" si="35"/>
        <v>287.7</v>
      </c>
      <c r="H230" s="300">
        <f t="shared" si="35"/>
        <v>72</v>
      </c>
      <c r="I230" s="399">
        <f t="shared" si="32"/>
        <v>215.7</v>
      </c>
      <c r="J230" s="399">
        <f t="shared" si="31"/>
        <v>25.02606882168926</v>
      </c>
    </row>
    <row r="231" spans="1:10" s="5" customFormat="1" ht="12" customHeight="1">
      <c r="A231" s="97" t="s">
        <v>133</v>
      </c>
      <c r="B231" s="98" t="s">
        <v>242</v>
      </c>
      <c r="C231" s="99" t="s">
        <v>67</v>
      </c>
      <c r="D231" s="99" t="s">
        <v>64</v>
      </c>
      <c r="E231" s="101" t="s">
        <v>100</v>
      </c>
      <c r="F231" s="96">
        <v>725</v>
      </c>
      <c r="G231" s="300">
        <v>287.7</v>
      </c>
      <c r="H231" s="300">
        <v>72</v>
      </c>
      <c r="I231" s="399">
        <f t="shared" si="32"/>
        <v>215.7</v>
      </c>
      <c r="J231" s="399">
        <f t="shared" si="31"/>
        <v>25.02606882168926</v>
      </c>
    </row>
    <row r="232" spans="1:10" s="5" customFormat="1" ht="12.75">
      <c r="A232" s="97" t="s">
        <v>372</v>
      </c>
      <c r="B232" s="98" t="s">
        <v>242</v>
      </c>
      <c r="C232" s="99" t="s">
        <v>67</v>
      </c>
      <c r="D232" s="99" t="s">
        <v>65</v>
      </c>
      <c r="E232" s="101"/>
      <c r="F232" s="96"/>
      <c r="G232" s="300">
        <f aca="true" t="shared" si="36" ref="G232:H234">G233</f>
        <v>862.5</v>
      </c>
      <c r="H232" s="300">
        <f t="shared" si="36"/>
        <v>215.8</v>
      </c>
      <c r="I232" s="399">
        <f t="shared" si="32"/>
        <v>646.7</v>
      </c>
      <c r="J232" s="399">
        <f t="shared" si="31"/>
        <v>25.020289855072463</v>
      </c>
    </row>
    <row r="233" spans="1:10" s="5" customFormat="1" ht="21">
      <c r="A233" s="100" t="s">
        <v>95</v>
      </c>
      <c r="B233" s="98" t="s">
        <v>242</v>
      </c>
      <c r="C233" s="99" t="s">
        <v>67</v>
      </c>
      <c r="D233" s="99" t="s">
        <v>65</v>
      </c>
      <c r="E233" s="101" t="s">
        <v>96</v>
      </c>
      <c r="F233" s="96"/>
      <c r="G233" s="300">
        <f t="shared" si="36"/>
        <v>862.5</v>
      </c>
      <c r="H233" s="300">
        <f t="shared" si="36"/>
        <v>215.8</v>
      </c>
      <c r="I233" s="399">
        <f t="shared" si="32"/>
        <v>646.7</v>
      </c>
      <c r="J233" s="399">
        <f t="shared" si="31"/>
        <v>25.020289855072463</v>
      </c>
    </row>
    <row r="234" spans="1:10" s="5" customFormat="1" ht="12.75">
      <c r="A234" s="100" t="s">
        <v>99</v>
      </c>
      <c r="B234" s="98" t="s">
        <v>242</v>
      </c>
      <c r="C234" s="99" t="s">
        <v>67</v>
      </c>
      <c r="D234" s="99" t="s">
        <v>65</v>
      </c>
      <c r="E234" s="101" t="s">
        <v>100</v>
      </c>
      <c r="F234" s="96"/>
      <c r="G234" s="300">
        <f t="shared" si="36"/>
        <v>862.5</v>
      </c>
      <c r="H234" s="300">
        <f t="shared" si="36"/>
        <v>215.8</v>
      </c>
      <c r="I234" s="399">
        <f t="shared" si="32"/>
        <v>646.7</v>
      </c>
      <c r="J234" s="399">
        <f t="shared" si="31"/>
        <v>25.020289855072463</v>
      </c>
    </row>
    <row r="235" spans="1:10" s="5" customFormat="1" ht="11.25" customHeight="1">
      <c r="A235" s="97" t="s">
        <v>133</v>
      </c>
      <c r="B235" s="98" t="s">
        <v>242</v>
      </c>
      <c r="C235" s="99" t="s">
        <v>67</v>
      </c>
      <c r="D235" s="99" t="s">
        <v>65</v>
      </c>
      <c r="E235" s="101" t="s">
        <v>100</v>
      </c>
      <c r="F235" s="96">
        <v>725</v>
      </c>
      <c r="G235" s="300">
        <v>862.5</v>
      </c>
      <c r="H235" s="300">
        <v>215.8</v>
      </c>
      <c r="I235" s="399">
        <f t="shared" si="32"/>
        <v>646.7</v>
      </c>
      <c r="J235" s="399">
        <f t="shared" si="31"/>
        <v>25.020289855072463</v>
      </c>
    </row>
    <row r="236" spans="1:10" s="78" customFormat="1" ht="12.75">
      <c r="A236" s="97" t="s">
        <v>318</v>
      </c>
      <c r="B236" s="98" t="s">
        <v>242</v>
      </c>
      <c r="C236" s="99" t="s">
        <v>67</v>
      </c>
      <c r="D236" s="99" t="s">
        <v>68</v>
      </c>
      <c r="E236" s="101"/>
      <c r="F236" s="96"/>
      <c r="G236" s="300">
        <f>G237</f>
        <v>472.5</v>
      </c>
      <c r="H236" s="300">
        <f>H237</f>
        <v>97.69999999999999</v>
      </c>
      <c r="I236" s="399">
        <f t="shared" si="32"/>
        <v>374.8</v>
      </c>
      <c r="J236" s="399">
        <f t="shared" si="31"/>
        <v>20.677248677248674</v>
      </c>
    </row>
    <row r="237" spans="1:10" s="78" customFormat="1" ht="21">
      <c r="A237" s="100" t="s">
        <v>95</v>
      </c>
      <c r="B237" s="98" t="s">
        <v>242</v>
      </c>
      <c r="C237" s="99" t="s">
        <v>67</v>
      </c>
      <c r="D237" s="99" t="s">
        <v>68</v>
      </c>
      <c r="E237" s="101" t="s">
        <v>96</v>
      </c>
      <c r="F237" s="96"/>
      <c r="G237" s="300">
        <f>G238</f>
        <v>472.5</v>
      </c>
      <c r="H237" s="300">
        <f>H238</f>
        <v>97.69999999999999</v>
      </c>
      <c r="I237" s="399">
        <f t="shared" si="32"/>
        <v>374.8</v>
      </c>
      <c r="J237" s="399">
        <f t="shared" si="31"/>
        <v>20.677248677248674</v>
      </c>
    </row>
    <row r="238" spans="1:10" s="78" customFormat="1" ht="12.75">
      <c r="A238" s="100" t="s">
        <v>99</v>
      </c>
      <c r="B238" s="98" t="s">
        <v>242</v>
      </c>
      <c r="C238" s="99" t="s">
        <v>67</v>
      </c>
      <c r="D238" s="99" t="s">
        <v>68</v>
      </c>
      <c r="E238" s="101" t="s">
        <v>100</v>
      </c>
      <c r="F238" s="96"/>
      <c r="G238" s="300">
        <f>G239+G240</f>
        <v>472.5</v>
      </c>
      <c r="H238" s="300">
        <f>H239+H240</f>
        <v>97.69999999999999</v>
      </c>
      <c r="I238" s="399">
        <f t="shared" si="32"/>
        <v>374.8</v>
      </c>
      <c r="J238" s="399">
        <f t="shared" si="31"/>
        <v>20.677248677248674</v>
      </c>
    </row>
    <row r="239" spans="1:10" s="78" customFormat="1" ht="10.5" customHeight="1">
      <c r="A239" s="97" t="s">
        <v>133</v>
      </c>
      <c r="B239" s="98" t="s">
        <v>242</v>
      </c>
      <c r="C239" s="99" t="s">
        <v>67</v>
      </c>
      <c r="D239" s="99" t="s">
        <v>68</v>
      </c>
      <c r="E239" s="101" t="s">
        <v>100</v>
      </c>
      <c r="F239" s="96">
        <v>725</v>
      </c>
      <c r="G239" s="300">
        <v>222.5</v>
      </c>
      <c r="H239" s="300">
        <v>78.8</v>
      </c>
      <c r="I239" s="399">
        <f t="shared" si="32"/>
        <v>143.7</v>
      </c>
      <c r="J239" s="399">
        <f t="shared" si="31"/>
        <v>35.41573033707865</v>
      </c>
    </row>
    <row r="240" spans="1:10" s="5" customFormat="1" ht="21">
      <c r="A240" s="97" t="s">
        <v>134</v>
      </c>
      <c r="B240" s="98" t="s">
        <v>242</v>
      </c>
      <c r="C240" s="99" t="s">
        <v>67</v>
      </c>
      <c r="D240" s="99" t="s">
        <v>68</v>
      </c>
      <c r="E240" s="101" t="s">
        <v>100</v>
      </c>
      <c r="F240" s="96">
        <v>726</v>
      </c>
      <c r="G240" s="300">
        <v>250</v>
      </c>
      <c r="H240" s="300">
        <v>18.9</v>
      </c>
      <c r="I240" s="399">
        <f t="shared" si="32"/>
        <v>231.1</v>
      </c>
      <c r="J240" s="399">
        <f t="shared" si="31"/>
        <v>7.5600000000000005</v>
      </c>
    </row>
    <row r="241" spans="1:10" s="5" customFormat="1" ht="12.75">
      <c r="A241" s="104" t="s">
        <v>122</v>
      </c>
      <c r="B241" s="92" t="s">
        <v>242</v>
      </c>
      <c r="C241" s="95" t="s">
        <v>71</v>
      </c>
      <c r="D241" s="95" t="s">
        <v>34</v>
      </c>
      <c r="E241" s="103"/>
      <c r="F241" s="91"/>
      <c r="G241" s="299">
        <f aca="true" t="shared" si="37" ref="G241:H244">G242</f>
        <v>295</v>
      </c>
      <c r="H241" s="299">
        <f t="shared" si="37"/>
        <v>30.3</v>
      </c>
      <c r="I241" s="399">
        <f t="shared" si="32"/>
        <v>264.7</v>
      </c>
      <c r="J241" s="399">
        <f t="shared" si="31"/>
        <v>10.271186440677967</v>
      </c>
    </row>
    <row r="242" spans="1:10" s="5" customFormat="1" ht="12.75">
      <c r="A242" s="97" t="s">
        <v>12</v>
      </c>
      <c r="B242" s="98" t="s">
        <v>242</v>
      </c>
      <c r="C242" s="99" t="s">
        <v>71</v>
      </c>
      <c r="D242" s="99" t="s">
        <v>64</v>
      </c>
      <c r="E242" s="101"/>
      <c r="F242" s="96"/>
      <c r="G242" s="300">
        <f t="shared" si="37"/>
        <v>295</v>
      </c>
      <c r="H242" s="300">
        <f t="shared" si="37"/>
        <v>30.3</v>
      </c>
      <c r="I242" s="399">
        <f t="shared" si="32"/>
        <v>264.7</v>
      </c>
      <c r="J242" s="399">
        <f t="shared" si="31"/>
        <v>10.271186440677967</v>
      </c>
    </row>
    <row r="243" spans="1:10" s="5" customFormat="1" ht="21">
      <c r="A243" s="100" t="s">
        <v>95</v>
      </c>
      <c r="B243" s="98" t="s">
        <v>242</v>
      </c>
      <c r="C243" s="99" t="s">
        <v>71</v>
      </c>
      <c r="D243" s="99" t="s">
        <v>64</v>
      </c>
      <c r="E243" s="101" t="s">
        <v>96</v>
      </c>
      <c r="F243" s="96"/>
      <c r="G243" s="300">
        <f t="shared" si="37"/>
        <v>295</v>
      </c>
      <c r="H243" s="300">
        <f t="shared" si="37"/>
        <v>30.3</v>
      </c>
      <c r="I243" s="399">
        <f t="shared" si="32"/>
        <v>264.7</v>
      </c>
      <c r="J243" s="399">
        <f t="shared" si="31"/>
        <v>10.271186440677967</v>
      </c>
    </row>
    <row r="244" spans="1:10" s="5" customFormat="1" ht="12.75">
      <c r="A244" s="100" t="s">
        <v>99</v>
      </c>
      <c r="B244" s="98" t="s">
        <v>242</v>
      </c>
      <c r="C244" s="99" t="s">
        <v>71</v>
      </c>
      <c r="D244" s="99" t="s">
        <v>64</v>
      </c>
      <c r="E244" s="101" t="s">
        <v>100</v>
      </c>
      <c r="F244" s="96"/>
      <c r="G244" s="300">
        <f t="shared" si="37"/>
        <v>295</v>
      </c>
      <c r="H244" s="300">
        <f t="shared" si="37"/>
        <v>30.3</v>
      </c>
      <c r="I244" s="399">
        <f t="shared" si="32"/>
        <v>264.7</v>
      </c>
      <c r="J244" s="399">
        <f t="shared" si="31"/>
        <v>10.271186440677967</v>
      </c>
    </row>
    <row r="245" spans="1:10" s="5" customFormat="1" ht="21">
      <c r="A245" s="97" t="s">
        <v>134</v>
      </c>
      <c r="B245" s="98" t="s">
        <v>242</v>
      </c>
      <c r="C245" s="99" t="s">
        <v>71</v>
      </c>
      <c r="D245" s="99" t="s">
        <v>64</v>
      </c>
      <c r="E245" s="101" t="s">
        <v>100</v>
      </c>
      <c r="F245" s="96">
        <v>726</v>
      </c>
      <c r="G245" s="300">
        <v>295</v>
      </c>
      <c r="H245" s="300">
        <v>30.3</v>
      </c>
      <c r="I245" s="399">
        <f t="shared" si="32"/>
        <v>264.7</v>
      </c>
      <c r="J245" s="399">
        <f t="shared" si="31"/>
        <v>10.271186440677967</v>
      </c>
    </row>
    <row r="246" spans="1:10" s="5" customFormat="1" ht="12.75">
      <c r="A246" s="94" t="s">
        <v>81</v>
      </c>
      <c r="B246" s="92" t="s">
        <v>242</v>
      </c>
      <c r="C246" s="95" t="s">
        <v>72</v>
      </c>
      <c r="D246" s="95" t="s">
        <v>34</v>
      </c>
      <c r="E246" s="103"/>
      <c r="F246" s="91"/>
      <c r="G246" s="299">
        <f aca="true" t="shared" si="38" ref="G246:H249">G247</f>
        <v>180</v>
      </c>
      <c r="H246" s="299">
        <f t="shared" si="38"/>
        <v>15</v>
      </c>
      <c r="I246" s="399">
        <f t="shared" si="32"/>
        <v>165</v>
      </c>
      <c r="J246" s="399">
        <f t="shared" si="31"/>
        <v>8.333333333333332</v>
      </c>
    </row>
    <row r="247" spans="1:10" s="5" customFormat="1" ht="12.75">
      <c r="A247" s="97" t="s">
        <v>82</v>
      </c>
      <c r="B247" s="98" t="s">
        <v>242</v>
      </c>
      <c r="C247" s="99" t="s">
        <v>72</v>
      </c>
      <c r="D247" s="99" t="s">
        <v>64</v>
      </c>
      <c r="E247" s="101"/>
      <c r="F247" s="96"/>
      <c r="G247" s="300">
        <f t="shared" si="38"/>
        <v>180</v>
      </c>
      <c r="H247" s="300">
        <f t="shared" si="38"/>
        <v>15</v>
      </c>
      <c r="I247" s="399">
        <f t="shared" si="32"/>
        <v>165</v>
      </c>
      <c r="J247" s="399">
        <f t="shared" si="31"/>
        <v>8.333333333333332</v>
      </c>
    </row>
    <row r="248" spans="1:10" s="5" customFormat="1" ht="21">
      <c r="A248" s="100" t="s">
        <v>95</v>
      </c>
      <c r="B248" s="98" t="s">
        <v>242</v>
      </c>
      <c r="C248" s="99" t="s">
        <v>72</v>
      </c>
      <c r="D248" s="99" t="s">
        <v>64</v>
      </c>
      <c r="E248" s="101" t="s">
        <v>96</v>
      </c>
      <c r="F248" s="96"/>
      <c r="G248" s="300">
        <f t="shared" si="38"/>
        <v>180</v>
      </c>
      <c r="H248" s="300">
        <f t="shared" si="38"/>
        <v>15</v>
      </c>
      <c r="I248" s="399">
        <f t="shared" si="32"/>
        <v>165</v>
      </c>
      <c r="J248" s="399">
        <f t="shared" si="31"/>
        <v>8.333333333333332</v>
      </c>
    </row>
    <row r="249" spans="1:10" s="5" customFormat="1" ht="12.75">
      <c r="A249" s="100" t="s">
        <v>99</v>
      </c>
      <c r="B249" s="98" t="s">
        <v>242</v>
      </c>
      <c r="C249" s="99" t="s">
        <v>72</v>
      </c>
      <c r="D249" s="99" t="s">
        <v>64</v>
      </c>
      <c r="E249" s="101" t="s">
        <v>100</v>
      </c>
      <c r="F249" s="96"/>
      <c r="G249" s="300">
        <f t="shared" si="38"/>
        <v>180</v>
      </c>
      <c r="H249" s="300">
        <f t="shared" si="38"/>
        <v>15</v>
      </c>
      <c r="I249" s="399">
        <f t="shared" si="32"/>
        <v>165</v>
      </c>
      <c r="J249" s="399">
        <f t="shared" si="31"/>
        <v>8.333333333333332</v>
      </c>
    </row>
    <row r="250" spans="1:10" s="5" customFormat="1" ht="21">
      <c r="A250" s="97" t="s">
        <v>134</v>
      </c>
      <c r="B250" s="98" t="s">
        <v>242</v>
      </c>
      <c r="C250" s="99" t="s">
        <v>72</v>
      </c>
      <c r="D250" s="99" t="s">
        <v>64</v>
      </c>
      <c r="E250" s="101" t="s">
        <v>100</v>
      </c>
      <c r="F250" s="96">
        <v>726</v>
      </c>
      <c r="G250" s="300">
        <v>180</v>
      </c>
      <c r="H250" s="300">
        <v>15</v>
      </c>
      <c r="I250" s="399">
        <f t="shared" si="32"/>
        <v>165</v>
      </c>
      <c r="J250" s="399">
        <f t="shared" si="31"/>
        <v>8.333333333333332</v>
      </c>
    </row>
    <row r="251" spans="1:10" s="5" customFormat="1" ht="12.75">
      <c r="A251" s="94" t="s">
        <v>151</v>
      </c>
      <c r="B251" s="92" t="s">
        <v>246</v>
      </c>
      <c r="C251" s="95"/>
      <c r="D251" s="95"/>
      <c r="E251" s="103"/>
      <c r="F251" s="91"/>
      <c r="G251" s="299">
        <f>G252+G261</f>
        <v>274.2</v>
      </c>
      <c r="H251" s="299">
        <f>H252+H261</f>
        <v>80</v>
      </c>
      <c r="I251" s="399">
        <f t="shared" si="32"/>
        <v>194.2</v>
      </c>
      <c r="J251" s="399">
        <f t="shared" si="31"/>
        <v>29.175784099197667</v>
      </c>
    </row>
    <row r="252" spans="1:10" s="5" customFormat="1" ht="12.75">
      <c r="A252" s="94" t="s">
        <v>8</v>
      </c>
      <c r="B252" s="92" t="s">
        <v>246</v>
      </c>
      <c r="C252" s="95" t="s">
        <v>67</v>
      </c>
      <c r="D252" s="95" t="s">
        <v>34</v>
      </c>
      <c r="E252" s="101"/>
      <c r="F252" s="96"/>
      <c r="G252" s="299">
        <f>G253+G257</f>
        <v>194.2</v>
      </c>
      <c r="H252" s="299">
        <f>H253+H257</f>
        <v>0</v>
      </c>
      <c r="I252" s="399">
        <f t="shared" si="32"/>
        <v>194.2</v>
      </c>
      <c r="J252" s="399">
        <f t="shared" si="31"/>
        <v>0</v>
      </c>
    </row>
    <row r="253" spans="1:10" s="5" customFormat="1" ht="12.75">
      <c r="A253" s="97" t="s">
        <v>372</v>
      </c>
      <c r="B253" s="98" t="s">
        <v>246</v>
      </c>
      <c r="C253" s="99" t="s">
        <v>67</v>
      </c>
      <c r="D253" s="99" t="s">
        <v>65</v>
      </c>
      <c r="E253" s="101"/>
      <c r="F253" s="96"/>
      <c r="G253" s="300">
        <f aca="true" t="shared" si="39" ref="G253:H255">G254</f>
        <v>124.2</v>
      </c>
      <c r="H253" s="300">
        <f t="shared" si="39"/>
        <v>0</v>
      </c>
      <c r="I253" s="399">
        <f t="shared" si="32"/>
        <v>124.2</v>
      </c>
      <c r="J253" s="399">
        <f t="shared" si="31"/>
        <v>0</v>
      </c>
    </row>
    <row r="254" spans="1:10" s="5" customFormat="1" ht="21">
      <c r="A254" s="100" t="s">
        <v>95</v>
      </c>
      <c r="B254" s="98" t="s">
        <v>246</v>
      </c>
      <c r="C254" s="99" t="s">
        <v>67</v>
      </c>
      <c r="D254" s="99" t="s">
        <v>65</v>
      </c>
      <c r="E254" s="101" t="s">
        <v>96</v>
      </c>
      <c r="F254" s="96"/>
      <c r="G254" s="300">
        <f t="shared" si="39"/>
        <v>124.2</v>
      </c>
      <c r="H254" s="300">
        <f t="shared" si="39"/>
        <v>0</v>
      </c>
      <c r="I254" s="399">
        <f t="shared" si="32"/>
        <v>124.2</v>
      </c>
      <c r="J254" s="399">
        <f t="shared" si="31"/>
        <v>0</v>
      </c>
    </row>
    <row r="255" spans="1:10" s="5" customFormat="1" ht="12.75">
      <c r="A255" s="100" t="s">
        <v>99</v>
      </c>
      <c r="B255" s="98" t="s">
        <v>246</v>
      </c>
      <c r="C255" s="99" t="s">
        <v>67</v>
      </c>
      <c r="D255" s="99" t="s">
        <v>65</v>
      </c>
      <c r="E255" s="101" t="s">
        <v>100</v>
      </c>
      <c r="F255" s="96"/>
      <c r="G255" s="300">
        <f t="shared" si="39"/>
        <v>124.2</v>
      </c>
      <c r="H255" s="300">
        <f t="shared" si="39"/>
        <v>0</v>
      </c>
      <c r="I255" s="399">
        <f t="shared" si="32"/>
        <v>124.2</v>
      </c>
      <c r="J255" s="399">
        <f t="shared" si="31"/>
        <v>0</v>
      </c>
    </row>
    <row r="256" spans="1:10" s="5" customFormat="1" ht="13.5" customHeight="1">
      <c r="A256" s="97" t="s">
        <v>133</v>
      </c>
      <c r="B256" s="98" t="s">
        <v>246</v>
      </c>
      <c r="C256" s="99" t="s">
        <v>67</v>
      </c>
      <c r="D256" s="99" t="s">
        <v>65</v>
      </c>
      <c r="E256" s="101" t="s">
        <v>100</v>
      </c>
      <c r="F256" s="96">
        <v>725</v>
      </c>
      <c r="G256" s="300">
        <v>124.2</v>
      </c>
      <c r="H256" s="300">
        <v>0</v>
      </c>
      <c r="I256" s="399">
        <f t="shared" si="32"/>
        <v>124.2</v>
      </c>
      <c r="J256" s="399">
        <f t="shared" si="31"/>
        <v>0</v>
      </c>
    </row>
    <row r="257" spans="1:10" s="78" customFormat="1" ht="12.75">
      <c r="A257" s="97" t="s">
        <v>318</v>
      </c>
      <c r="B257" s="98" t="s">
        <v>246</v>
      </c>
      <c r="C257" s="99" t="s">
        <v>67</v>
      </c>
      <c r="D257" s="99" t="s">
        <v>68</v>
      </c>
      <c r="E257" s="101"/>
      <c r="F257" s="96"/>
      <c r="G257" s="300">
        <f aca="true" t="shared" si="40" ref="G257:H259">G258</f>
        <v>70</v>
      </c>
      <c r="H257" s="300">
        <f t="shared" si="40"/>
        <v>0</v>
      </c>
      <c r="I257" s="399">
        <f t="shared" si="32"/>
        <v>70</v>
      </c>
      <c r="J257" s="399">
        <f t="shared" si="31"/>
        <v>0</v>
      </c>
    </row>
    <row r="258" spans="1:10" s="78" customFormat="1" ht="21">
      <c r="A258" s="100" t="s">
        <v>95</v>
      </c>
      <c r="B258" s="98" t="s">
        <v>246</v>
      </c>
      <c r="C258" s="99" t="s">
        <v>67</v>
      </c>
      <c r="D258" s="99" t="s">
        <v>68</v>
      </c>
      <c r="E258" s="101" t="s">
        <v>96</v>
      </c>
      <c r="F258" s="96"/>
      <c r="G258" s="300">
        <f t="shared" si="40"/>
        <v>70</v>
      </c>
      <c r="H258" s="300">
        <f t="shared" si="40"/>
        <v>0</v>
      </c>
      <c r="I258" s="399">
        <f t="shared" si="32"/>
        <v>70</v>
      </c>
      <c r="J258" s="399">
        <f t="shared" si="31"/>
        <v>0</v>
      </c>
    </row>
    <row r="259" spans="1:10" s="78" customFormat="1" ht="12.75">
      <c r="A259" s="100" t="s">
        <v>99</v>
      </c>
      <c r="B259" s="98" t="s">
        <v>246</v>
      </c>
      <c r="C259" s="99" t="s">
        <v>67</v>
      </c>
      <c r="D259" s="99" t="s">
        <v>68</v>
      </c>
      <c r="E259" s="101" t="s">
        <v>100</v>
      </c>
      <c r="F259" s="96"/>
      <c r="G259" s="300">
        <f t="shared" si="40"/>
        <v>70</v>
      </c>
      <c r="H259" s="300">
        <f t="shared" si="40"/>
        <v>0</v>
      </c>
      <c r="I259" s="399">
        <f t="shared" si="32"/>
        <v>70</v>
      </c>
      <c r="J259" s="399">
        <f t="shared" si="31"/>
        <v>0</v>
      </c>
    </row>
    <row r="260" spans="1:10" s="5" customFormat="1" ht="21">
      <c r="A260" s="97" t="s">
        <v>134</v>
      </c>
      <c r="B260" s="98" t="s">
        <v>246</v>
      </c>
      <c r="C260" s="99" t="s">
        <v>67</v>
      </c>
      <c r="D260" s="99" t="s">
        <v>68</v>
      </c>
      <c r="E260" s="101" t="s">
        <v>100</v>
      </c>
      <c r="F260" s="96">
        <v>726</v>
      </c>
      <c r="G260" s="300">
        <v>70</v>
      </c>
      <c r="H260" s="300">
        <v>0</v>
      </c>
      <c r="I260" s="399">
        <f t="shared" si="32"/>
        <v>70</v>
      </c>
      <c r="J260" s="399">
        <f t="shared" si="31"/>
        <v>0</v>
      </c>
    </row>
    <row r="261" spans="1:10" s="5" customFormat="1" ht="12.75">
      <c r="A261" s="104" t="s">
        <v>122</v>
      </c>
      <c r="B261" s="92" t="s">
        <v>246</v>
      </c>
      <c r="C261" s="95" t="s">
        <v>71</v>
      </c>
      <c r="D261" s="95" t="s">
        <v>34</v>
      </c>
      <c r="E261" s="103"/>
      <c r="F261" s="91"/>
      <c r="G261" s="299">
        <f aca="true" t="shared" si="41" ref="G261:H264">G262</f>
        <v>80</v>
      </c>
      <c r="H261" s="299">
        <f t="shared" si="41"/>
        <v>80</v>
      </c>
      <c r="I261" s="399">
        <f t="shared" si="32"/>
        <v>0</v>
      </c>
      <c r="J261" s="399">
        <f t="shared" si="31"/>
        <v>100</v>
      </c>
    </row>
    <row r="262" spans="1:10" s="5" customFormat="1" ht="12.75">
      <c r="A262" s="97" t="s">
        <v>12</v>
      </c>
      <c r="B262" s="98" t="s">
        <v>246</v>
      </c>
      <c r="C262" s="99" t="s">
        <v>71</v>
      </c>
      <c r="D262" s="99" t="s">
        <v>64</v>
      </c>
      <c r="E262" s="101"/>
      <c r="F262" s="96"/>
      <c r="G262" s="300">
        <f t="shared" si="41"/>
        <v>80</v>
      </c>
      <c r="H262" s="300">
        <f t="shared" si="41"/>
        <v>80</v>
      </c>
      <c r="I262" s="399">
        <f t="shared" si="32"/>
        <v>0</v>
      </c>
      <c r="J262" s="399">
        <f aca="true" t="shared" si="42" ref="J262:J325">H262/G262*100</f>
        <v>100</v>
      </c>
    </row>
    <row r="263" spans="1:10" s="5" customFormat="1" ht="21">
      <c r="A263" s="100" t="s">
        <v>95</v>
      </c>
      <c r="B263" s="98" t="s">
        <v>246</v>
      </c>
      <c r="C263" s="99" t="s">
        <v>71</v>
      </c>
      <c r="D263" s="99" t="s">
        <v>64</v>
      </c>
      <c r="E263" s="101" t="s">
        <v>96</v>
      </c>
      <c r="F263" s="96"/>
      <c r="G263" s="300">
        <f t="shared" si="41"/>
        <v>80</v>
      </c>
      <c r="H263" s="300">
        <f t="shared" si="41"/>
        <v>80</v>
      </c>
      <c r="I263" s="399">
        <f aca="true" t="shared" si="43" ref="I263:I326">G263-H263</f>
        <v>0</v>
      </c>
      <c r="J263" s="399">
        <f t="shared" si="42"/>
        <v>100</v>
      </c>
    </row>
    <row r="264" spans="1:10" s="5" customFormat="1" ht="12.75">
      <c r="A264" s="100" t="s">
        <v>99</v>
      </c>
      <c r="B264" s="98" t="s">
        <v>246</v>
      </c>
      <c r="C264" s="99" t="s">
        <v>71</v>
      </c>
      <c r="D264" s="99" t="s">
        <v>64</v>
      </c>
      <c r="E264" s="101" t="s">
        <v>100</v>
      </c>
      <c r="F264" s="96"/>
      <c r="G264" s="300">
        <f t="shared" si="41"/>
        <v>80</v>
      </c>
      <c r="H264" s="300">
        <f t="shared" si="41"/>
        <v>80</v>
      </c>
      <c r="I264" s="399">
        <f t="shared" si="43"/>
        <v>0</v>
      </c>
      <c r="J264" s="399">
        <f t="shared" si="42"/>
        <v>100</v>
      </c>
    </row>
    <row r="265" spans="1:10" s="5" customFormat="1" ht="21">
      <c r="A265" s="97" t="s">
        <v>134</v>
      </c>
      <c r="B265" s="98" t="s">
        <v>246</v>
      </c>
      <c r="C265" s="99" t="s">
        <v>71</v>
      </c>
      <c r="D265" s="99" t="s">
        <v>64</v>
      </c>
      <c r="E265" s="101" t="s">
        <v>100</v>
      </c>
      <c r="F265" s="96">
        <v>726</v>
      </c>
      <c r="G265" s="300">
        <v>80</v>
      </c>
      <c r="H265" s="300">
        <v>80</v>
      </c>
      <c r="I265" s="399">
        <f t="shared" si="43"/>
        <v>0</v>
      </c>
      <c r="J265" s="399">
        <f t="shared" si="42"/>
        <v>100</v>
      </c>
    </row>
    <row r="266" spans="1:10" s="5" customFormat="1" ht="27" customHeight="1">
      <c r="A266" s="94" t="s">
        <v>161</v>
      </c>
      <c r="B266" s="92" t="s">
        <v>258</v>
      </c>
      <c r="C266" s="95"/>
      <c r="D266" s="95"/>
      <c r="E266" s="103"/>
      <c r="F266" s="91"/>
      <c r="G266" s="299">
        <f>G267+G272+G281</f>
        <v>144.5</v>
      </c>
      <c r="H266" s="299">
        <f>H267+H272+H281</f>
        <v>0</v>
      </c>
      <c r="I266" s="399">
        <f t="shared" si="43"/>
        <v>144.5</v>
      </c>
      <c r="J266" s="399">
        <f t="shared" si="42"/>
        <v>0</v>
      </c>
    </row>
    <row r="267" spans="1:10" s="5" customFormat="1" ht="12.75">
      <c r="A267" s="94" t="s">
        <v>8</v>
      </c>
      <c r="B267" s="92" t="s">
        <v>258</v>
      </c>
      <c r="C267" s="95" t="s">
        <v>67</v>
      </c>
      <c r="D267" s="95" t="s">
        <v>34</v>
      </c>
      <c r="E267" s="101"/>
      <c r="F267" s="96"/>
      <c r="G267" s="300">
        <f aca="true" t="shared" si="44" ref="G267:H270">G268</f>
        <v>40</v>
      </c>
      <c r="H267" s="300">
        <f t="shared" si="44"/>
        <v>0</v>
      </c>
      <c r="I267" s="399">
        <f t="shared" si="43"/>
        <v>40</v>
      </c>
      <c r="J267" s="399">
        <f t="shared" si="42"/>
        <v>0</v>
      </c>
    </row>
    <row r="268" spans="1:10" s="5" customFormat="1" ht="12.75">
      <c r="A268" s="97" t="s">
        <v>318</v>
      </c>
      <c r="B268" s="98" t="s">
        <v>258</v>
      </c>
      <c r="C268" s="99" t="s">
        <v>67</v>
      </c>
      <c r="D268" s="99" t="s">
        <v>68</v>
      </c>
      <c r="E268" s="101"/>
      <c r="F268" s="96"/>
      <c r="G268" s="300">
        <f t="shared" si="44"/>
        <v>40</v>
      </c>
      <c r="H268" s="300">
        <f t="shared" si="44"/>
        <v>0</v>
      </c>
      <c r="I268" s="399">
        <f t="shared" si="43"/>
        <v>40</v>
      </c>
      <c r="J268" s="399">
        <f t="shared" si="42"/>
        <v>0</v>
      </c>
    </row>
    <row r="269" spans="1:10" s="5" customFormat="1" ht="21">
      <c r="A269" s="100" t="s">
        <v>95</v>
      </c>
      <c r="B269" s="98" t="s">
        <v>258</v>
      </c>
      <c r="C269" s="99" t="s">
        <v>67</v>
      </c>
      <c r="D269" s="99" t="s">
        <v>68</v>
      </c>
      <c r="E269" s="101" t="s">
        <v>96</v>
      </c>
      <c r="F269" s="96"/>
      <c r="G269" s="300">
        <f t="shared" si="44"/>
        <v>40</v>
      </c>
      <c r="H269" s="300">
        <f t="shared" si="44"/>
        <v>0</v>
      </c>
      <c r="I269" s="399">
        <f t="shared" si="43"/>
        <v>40</v>
      </c>
      <c r="J269" s="399">
        <f t="shared" si="42"/>
        <v>0</v>
      </c>
    </row>
    <row r="270" spans="1:10" s="5" customFormat="1" ht="12.75">
      <c r="A270" s="100" t="s">
        <v>99</v>
      </c>
      <c r="B270" s="98" t="s">
        <v>258</v>
      </c>
      <c r="C270" s="99" t="s">
        <v>67</v>
      </c>
      <c r="D270" s="99" t="s">
        <v>68</v>
      </c>
      <c r="E270" s="101" t="s">
        <v>100</v>
      </c>
      <c r="F270" s="96"/>
      <c r="G270" s="300">
        <f t="shared" si="44"/>
        <v>40</v>
      </c>
      <c r="H270" s="300">
        <f t="shared" si="44"/>
        <v>0</v>
      </c>
      <c r="I270" s="399">
        <f t="shared" si="43"/>
        <v>40</v>
      </c>
      <c r="J270" s="399">
        <f t="shared" si="42"/>
        <v>0</v>
      </c>
    </row>
    <row r="271" spans="1:10" s="5" customFormat="1" ht="21">
      <c r="A271" s="97" t="s">
        <v>134</v>
      </c>
      <c r="B271" s="98" t="s">
        <v>258</v>
      </c>
      <c r="C271" s="99" t="s">
        <v>67</v>
      </c>
      <c r="D271" s="99" t="s">
        <v>68</v>
      </c>
      <c r="E271" s="101" t="s">
        <v>100</v>
      </c>
      <c r="F271" s="96">
        <v>726</v>
      </c>
      <c r="G271" s="300">
        <v>40</v>
      </c>
      <c r="H271" s="300">
        <v>0</v>
      </c>
      <c r="I271" s="399">
        <f t="shared" si="43"/>
        <v>40</v>
      </c>
      <c r="J271" s="399">
        <f t="shared" si="42"/>
        <v>0</v>
      </c>
    </row>
    <row r="272" spans="1:10" s="5" customFormat="1" ht="12.75">
      <c r="A272" s="104" t="s">
        <v>122</v>
      </c>
      <c r="B272" s="92" t="s">
        <v>258</v>
      </c>
      <c r="C272" s="95" t="s">
        <v>71</v>
      </c>
      <c r="D272" s="95" t="s">
        <v>34</v>
      </c>
      <c r="E272" s="103"/>
      <c r="F272" s="91"/>
      <c r="G272" s="299">
        <f>G273+G277</f>
        <v>70.9</v>
      </c>
      <c r="H272" s="299">
        <f>H273+H277</f>
        <v>0</v>
      </c>
      <c r="I272" s="399">
        <f t="shared" si="43"/>
        <v>70.9</v>
      </c>
      <c r="J272" s="399">
        <f t="shared" si="42"/>
        <v>0</v>
      </c>
    </row>
    <row r="273" spans="1:10" s="5" customFormat="1" ht="12.75">
      <c r="A273" s="97" t="s">
        <v>12</v>
      </c>
      <c r="B273" s="98" t="s">
        <v>258</v>
      </c>
      <c r="C273" s="99" t="s">
        <v>71</v>
      </c>
      <c r="D273" s="99" t="s">
        <v>64</v>
      </c>
      <c r="E273" s="101"/>
      <c r="F273" s="96"/>
      <c r="G273" s="300">
        <f aca="true" t="shared" si="45" ref="G273:H275">G274</f>
        <v>34.5</v>
      </c>
      <c r="H273" s="300">
        <f t="shared" si="45"/>
        <v>0</v>
      </c>
      <c r="I273" s="399">
        <f t="shared" si="43"/>
        <v>34.5</v>
      </c>
      <c r="J273" s="399">
        <f t="shared" si="42"/>
        <v>0</v>
      </c>
    </row>
    <row r="274" spans="1:10" s="5" customFormat="1" ht="21">
      <c r="A274" s="100" t="s">
        <v>95</v>
      </c>
      <c r="B274" s="98" t="s">
        <v>258</v>
      </c>
      <c r="C274" s="99" t="s">
        <v>71</v>
      </c>
      <c r="D274" s="99" t="s">
        <v>64</v>
      </c>
      <c r="E274" s="101" t="s">
        <v>96</v>
      </c>
      <c r="F274" s="96"/>
      <c r="G274" s="300">
        <f t="shared" si="45"/>
        <v>34.5</v>
      </c>
      <c r="H274" s="300">
        <f t="shared" si="45"/>
        <v>0</v>
      </c>
      <c r="I274" s="399">
        <f t="shared" si="43"/>
        <v>34.5</v>
      </c>
      <c r="J274" s="399">
        <f t="shared" si="42"/>
        <v>0</v>
      </c>
    </row>
    <row r="275" spans="1:10" s="5" customFormat="1" ht="12.75">
      <c r="A275" s="100" t="s">
        <v>99</v>
      </c>
      <c r="B275" s="98" t="s">
        <v>258</v>
      </c>
      <c r="C275" s="99" t="s">
        <v>71</v>
      </c>
      <c r="D275" s="99" t="s">
        <v>64</v>
      </c>
      <c r="E275" s="101" t="s">
        <v>100</v>
      </c>
      <c r="F275" s="96"/>
      <c r="G275" s="300">
        <f t="shared" si="45"/>
        <v>34.5</v>
      </c>
      <c r="H275" s="300">
        <f t="shared" si="45"/>
        <v>0</v>
      </c>
      <c r="I275" s="399">
        <f t="shared" si="43"/>
        <v>34.5</v>
      </c>
      <c r="J275" s="399">
        <f t="shared" si="42"/>
        <v>0</v>
      </c>
    </row>
    <row r="276" spans="1:10" s="5" customFormat="1" ht="21">
      <c r="A276" s="97" t="s">
        <v>134</v>
      </c>
      <c r="B276" s="98" t="s">
        <v>258</v>
      </c>
      <c r="C276" s="99" t="s">
        <v>71</v>
      </c>
      <c r="D276" s="99" t="s">
        <v>64</v>
      </c>
      <c r="E276" s="101" t="s">
        <v>100</v>
      </c>
      <c r="F276" s="96">
        <v>726</v>
      </c>
      <c r="G276" s="300">
        <f>54.5-20</f>
        <v>34.5</v>
      </c>
      <c r="H276" s="300">
        <v>0</v>
      </c>
      <c r="I276" s="399">
        <f t="shared" si="43"/>
        <v>34.5</v>
      </c>
      <c r="J276" s="399">
        <f t="shared" si="42"/>
        <v>0</v>
      </c>
    </row>
    <row r="277" spans="1:10" s="5" customFormat="1" ht="12.75">
      <c r="A277" s="100" t="s">
        <v>84</v>
      </c>
      <c r="B277" s="98" t="s">
        <v>258</v>
      </c>
      <c r="C277" s="99" t="s">
        <v>71</v>
      </c>
      <c r="D277" s="99" t="s">
        <v>66</v>
      </c>
      <c r="E277" s="101"/>
      <c r="F277" s="96"/>
      <c r="G277" s="300">
        <f aca="true" t="shared" si="46" ref="G277:H279">G278</f>
        <v>36.4</v>
      </c>
      <c r="H277" s="300">
        <f t="shared" si="46"/>
        <v>0</v>
      </c>
      <c r="I277" s="399">
        <f t="shared" si="43"/>
        <v>36.4</v>
      </c>
      <c r="J277" s="399">
        <f t="shared" si="42"/>
        <v>0</v>
      </c>
    </row>
    <row r="278" spans="1:10" s="5" customFormat="1" ht="21">
      <c r="A278" s="100" t="s">
        <v>353</v>
      </c>
      <c r="B278" s="98" t="s">
        <v>258</v>
      </c>
      <c r="C278" s="99" t="s">
        <v>71</v>
      </c>
      <c r="D278" s="99" t="s">
        <v>66</v>
      </c>
      <c r="E278" s="101" t="s">
        <v>94</v>
      </c>
      <c r="F278" s="96"/>
      <c r="G278" s="300">
        <f t="shared" si="46"/>
        <v>36.4</v>
      </c>
      <c r="H278" s="300">
        <f t="shared" si="46"/>
        <v>0</v>
      </c>
      <c r="I278" s="399">
        <f t="shared" si="43"/>
        <v>36.4</v>
      </c>
      <c r="J278" s="399">
        <f t="shared" si="42"/>
        <v>0</v>
      </c>
    </row>
    <row r="279" spans="1:10" s="5" customFormat="1" ht="21">
      <c r="A279" s="100" t="s">
        <v>635</v>
      </c>
      <c r="B279" s="98" t="s">
        <v>258</v>
      </c>
      <c r="C279" s="99" t="s">
        <v>71</v>
      </c>
      <c r="D279" s="99" t="s">
        <v>66</v>
      </c>
      <c r="E279" s="101" t="s">
        <v>91</v>
      </c>
      <c r="F279" s="96"/>
      <c r="G279" s="300">
        <f t="shared" si="46"/>
        <v>36.4</v>
      </c>
      <c r="H279" s="300">
        <f t="shared" si="46"/>
        <v>0</v>
      </c>
      <c r="I279" s="399">
        <f t="shared" si="43"/>
        <v>36.4</v>
      </c>
      <c r="J279" s="399">
        <f t="shared" si="42"/>
        <v>0</v>
      </c>
    </row>
    <row r="280" spans="1:10" s="5" customFormat="1" ht="21">
      <c r="A280" s="97" t="s">
        <v>134</v>
      </c>
      <c r="B280" s="98" t="s">
        <v>258</v>
      </c>
      <c r="C280" s="99" t="s">
        <v>71</v>
      </c>
      <c r="D280" s="99" t="s">
        <v>66</v>
      </c>
      <c r="E280" s="101" t="s">
        <v>91</v>
      </c>
      <c r="F280" s="96">
        <v>726</v>
      </c>
      <c r="G280" s="300">
        <v>36.4</v>
      </c>
      <c r="H280" s="300">
        <v>0</v>
      </c>
      <c r="I280" s="399">
        <f t="shared" si="43"/>
        <v>36.4</v>
      </c>
      <c r="J280" s="399">
        <f t="shared" si="42"/>
        <v>0</v>
      </c>
    </row>
    <row r="281" spans="1:10" s="5" customFormat="1" ht="12.75">
      <c r="A281" s="94" t="s">
        <v>81</v>
      </c>
      <c r="B281" s="92" t="s">
        <v>258</v>
      </c>
      <c r="C281" s="95" t="s">
        <v>72</v>
      </c>
      <c r="D281" s="95" t="s">
        <v>34</v>
      </c>
      <c r="E281" s="103"/>
      <c r="F281" s="91"/>
      <c r="G281" s="299">
        <f aca="true" t="shared" si="47" ref="G281:H284">G282</f>
        <v>33.6</v>
      </c>
      <c r="H281" s="299">
        <f t="shared" si="47"/>
        <v>0</v>
      </c>
      <c r="I281" s="399">
        <f t="shared" si="43"/>
        <v>33.6</v>
      </c>
      <c r="J281" s="399">
        <f t="shared" si="42"/>
        <v>0</v>
      </c>
    </row>
    <row r="282" spans="1:10" s="5" customFormat="1" ht="12.75">
      <c r="A282" s="97" t="s">
        <v>82</v>
      </c>
      <c r="B282" s="98" t="s">
        <v>258</v>
      </c>
      <c r="C282" s="335" t="s">
        <v>72</v>
      </c>
      <c r="D282" s="99" t="s">
        <v>64</v>
      </c>
      <c r="E282" s="101"/>
      <c r="F282" s="96"/>
      <c r="G282" s="300">
        <f t="shared" si="47"/>
        <v>33.6</v>
      </c>
      <c r="H282" s="300">
        <f t="shared" si="47"/>
        <v>0</v>
      </c>
      <c r="I282" s="399">
        <f t="shared" si="43"/>
        <v>33.6</v>
      </c>
      <c r="J282" s="399">
        <f t="shared" si="42"/>
        <v>0</v>
      </c>
    </row>
    <row r="283" spans="1:10" s="5" customFormat="1" ht="21">
      <c r="A283" s="100" t="s">
        <v>95</v>
      </c>
      <c r="B283" s="98" t="s">
        <v>258</v>
      </c>
      <c r="C283" s="99" t="s">
        <v>72</v>
      </c>
      <c r="D283" s="99" t="s">
        <v>64</v>
      </c>
      <c r="E283" s="101" t="s">
        <v>96</v>
      </c>
      <c r="F283" s="96"/>
      <c r="G283" s="300">
        <f t="shared" si="47"/>
        <v>33.6</v>
      </c>
      <c r="H283" s="300">
        <f t="shared" si="47"/>
        <v>0</v>
      </c>
      <c r="I283" s="399">
        <f t="shared" si="43"/>
        <v>33.6</v>
      </c>
      <c r="J283" s="399">
        <f t="shared" si="42"/>
        <v>0</v>
      </c>
    </row>
    <row r="284" spans="1:10" s="5" customFormat="1" ht="12.75">
      <c r="A284" s="100" t="s">
        <v>99</v>
      </c>
      <c r="B284" s="98" t="s">
        <v>258</v>
      </c>
      <c r="C284" s="99" t="s">
        <v>72</v>
      </c>
      <c r="D284" s="99" t="s">
        <v>64</v>
      </c>
      <c r="E284" s="101" t="s">
        <v>100</v>
      </c>
      <c r="F284" s="96"/>
      <c r="G284" s="300">
        <f t="shared" si="47"/>
        <v>33.6</v>
      </c>
      <c r="H284" s="300">
        <f t="shared" si="47"/>
        <v>0</v>
      </c>
      <c r="I284" s="399">
        <f t="shared" si="43"/>
        <v>33.6</v>
      </c>
      <c r="J284" s="399">
        <f t="shared" si="42"/>
        <v>0</v>
      </c>
    </row>
    <row r="285" spans="1:10" s="5" customFormat="1" ht="21">
      <c r="A285" s="97" t="s">
        <v>134</v>
      </c>
      <c r="B285" s="98" t="s">
        <v>258</v>
      </c>
      <c r="C285" s="99" t="s">
        <v>72</v>
      </c>
      <c r="D285" s="99" t="s">
        <v>64</v>
      </c>
      <c r="E285" s="101" t="s">
        <v>100</v>
      </c>
      <c r="F285" s="96">
        <v>726</v>
      </c>
      <c r="G285" s="300">
        <v>33.6</v>
      </c>
      <c r="H285" s="300">
        <v>0</v>
      </c>
      <c r="I285" s="399">
        <f t="shared" si="43"/>
        <v>33.6</v>
      </c>
      <c r="J285" s="399">
        <f t="shared" si="42"/>
        <v>0</v>
      </c>
    </row>
    <row r="286" spans="1:10" s="5" customFormat="1" ht="21">
      <c r="A286" s="94" t="s">
        <v>212</v>
      </c>
      <c r="B286" s="92" t="s">
        <v>243</v>
      </c>
      <c r="C286" s="95"/>
      <c r="D286" s="95"/>
      <c r="E286" s="103"/>
      <c r="F286" s="91"/>
      <c r="G286" s="299">
        <f>G287+G300</f>
        <v>506.4</v>
      </c>
      <c r="H286" s="299">
        <f>H287+H300</f>
        <v>0</v>
      </c>
      <c r="I286" s="399">
        <f t="shared" si="43"/>
        <v>506.4</v>
      </c>
      <c r="J286" s="399">
        <f t="shared" si="42"/>
        <v>0</v>
      </c>
    </row>
    <row r="287" spans="1:10" s="5" customFormat="1" ht="12.75">
      <c r="A287" s="94" t="s">
        <v>8</v>
      </c>
      <c r="B287" s="92" t="s">
        <v>243</v>
      </c>
      <c r="C287" s="95" t="s">
        <v>67</v>
      </c>
      <c r="D287" s="95" t="s">
        <v>34</v>
      </c>
      <c r="E287" s="101"/>
      <c r="F287" s="96"/>
      <c r="G287" s="299">
        <f>G288+G292+G296</f>
        <v>456.4</v>
      </c>
      <c r="H287" s="299">
        <f>H288+H292+H296</f>
        <v>0</v>
      </c>
      <c r="I287" s="399">
        <f t="shared" si="43"/>
        <v>456.4</v>
      </c>
      <c r="J287" s="399">
        <f t="shared" si="42"/>
        <v>0</v>
      </c>
    </row>
    <row r="288" spans="1:10" s="5" customFormat="1" ht="12.75">
      <c r="A288" s="97" t="s">
        <v>9</v>
      </c>
      <c r="B288" s="98" t="s">
        <v>243</v>
      </c>
      <c r="C288" s="99" t="s">
        <v>67</v>
      </c>
      <c r="D288" s="99" t="s">
        <v>64</v>
      </c>
      <c r="E288" s="101"/>
      <c r="F288" s="96"/>
      <c r="G288" s="300">
        <f aca="true" t="shared" si="48" ref="G288:H290">G289</f>
        <v>124.5</v>
      </c>
      <c r="H288" s="300">
        <f t="shared" si="48"/>
        <v>0</v>
      </c>
      <c r="I288" s="399">
        <f t="shared" si="43"/>
        <v>124.5</v>
      </c>
      <c r="J288" s="399">
        <f t="shared" si="42"/>
        <v>0</v>
      </c>
    </row>
    <row r="289" spans="1:10" s="5" customFormat="1" ht="21">
      <c r="A289" s="100" t="s">
        <v>95</v>
      </c>
      <c r="B289" s="98" t="s">
        <v>243</v>
      </c>
      <c r="C289" s="99" t="s">
        <v>67</v>
      </c>
      <c r="D289" s="99" t="s">
        <v>64</v>
      </c>
      <c r="E289" s="101" t="s">
        <v>96</v>
      </c>
      <c r="F289" s="96"/>
      <c r="G289" s="300">
        <f t="shared" si="48"/>
        <v>124.5</v>
      </c>
      <c r="H289" s="300">
        <f t="shared" si="48"/>
        <v>0</v>
      </c>
      <c r="I289" s="399">
        <f t="shared" si="43"/>
        <v>124.5</v>
      </c>
      <c r="J289" s="399">
        <f t="shared" si="42"/>
        <v>0</v>
      </c>
    </row>
    <row r="290" spans="1:10" s="5" customFormat="1" ht="12.75">
      <c r="A290" s="100" t="s">
        <v>99</v>
      </c>
      <c r="B290" s="98" t="s">
        <v>243</v>
      </c>
      <c r="C290" s="99" t="s">
        <v>67</v>
      </c>
      <c r="D290" s="99" t="s">
        <v>64</v>
      </c>
      <c r="E290" s="101" t="s">
        <v>100</v>
      </c>
      <c r="F290" s="96"/>
      <c r="G290" s="300">
        <f t="shared" si="48"/>
        <v>124.5</v>
      </c>
      <c r="H290" s="300">
        <f t="shared" si="48"/>
        <v>0</v>
      </c>
      <c r="I290" s="399">
        <f t="shared" si="43"/>
        <v>124.5</v>
      </c>
      <c r="J290" s="399">
        <f t="shared" si="42"/>
        <v>0</v>
      </c>
    </row>
    <row r="291" spans="1:10" s="5" customFormat="1" ht="13.5" customHeight="1">
      <c r="A291" s="97" t="s">
        <v>133</v>
      </c>
      <c r="B291" s="98" t="s">
        <v>243</v>
      </c>
      <c r="C291" s="99" t="s">
        <v>67</v>
      </c>
      <c r="D291" s="99" t="s">
        <v>64</v>
      </c>
      <c r="E291" s="101" t="s">
        <v>100</v>
      </c>
      <c r="F291" s="96">
        <v>725</v>
      </c>
      <c r="G291" s="300">
        <v>124.5</v>
      </c>
      <c r="H291" s="300">
        <v>0</v>
      </c>
      <c r="I291" s="399">
        <f t="shared" si="43"/>
        <v>124.5</v>
      </c>
      <c r="J291" s="399">
        <f t="shared" si="42"/>
        <v>0</v>
      </c>
    </row>
    <row r="292" spans="1:10" s="5" customFormat="1" ht="12.75">
      <c r="A292" s="97" t="s">
        <v>372</v>
      </c>
      <c r="B292" s="98" t="s">
        <v>243</v>
      </c>
      <c r="C292" s="99" t="s">
        <v>67</v>
      </c>
      <c r="D292" s="99" t="s">
        <v>65</v>
      </c>
      <c r="E292" s="101"/>
      <c r="F292" s="96"/>
      <c r="G292" s="300">
        <f aca="true" t="shared" si="49" ref="G292:H294">G293</f>
        <v>293.5</v>
      </c>
      <c r="H292" s="300">
        <f t="shared" si="49"/>
        <v>0</v>
      </c>
      <c r="I292" s="399">
        <f t="shared" si="43"/>
        <v>293.5</v>
      </c>
      <c r="J292" s="399">
        <f t="shared" si="42"/>
        <v>0</v>
      </c>
    </row>
    <row r="293" spans="1:10" s="5" customFormat="1" ht="21">
      <c r="A293" s="100" t="s">
        <v>95</v>
      </c>
      <c r="B293" s="98" t="s">
        <v>243</v>
      </c>
      <c r="C293" s="99" t="s">
        <v>67</v>
      </c>
      <c r="D293" s="99" t="s">
        <v>65</v>
      </c>
      <c r="E293" s="101" t="s">
        <v>96</v>
      </c>
      <c r="F293" s="96"/>
      <c r="G293" s="300">
        <f t="shared" si="49"/>
        <v>293.5</v>
      </c>
      <c r="H293" s="300">
        <f t="shared" si="49"/>
        <v>0</v>
      </c>
      <c r="I293" s="399">
        <f t="shared" si="43"/>
        <v>293.5</v>
      </c>
      <c r="J293" s="399">
        <f t="shared" si="42"/>
        <v>0</v>
      </c>
    </row>
    <row r="294" spans="1:10" s="5" customFormat="1" ht="12.75">
      <c r="A294" s="100" t="s">
        <v>99</v>
      </c>
      <c r="B294" s="98" t="s">
        <v>243</v>
      </c>
      <c r="C294" s="99" t="s">
        <v>67</v>
      </c>
      <c r="D294" s="99" t="s">
        <v>65</v>
      </c>
      <c r="E294" s="101" t="s">
        <v>100</v>
      </c>
      <c r="F294" s="96"/>
      <c r="G294" s="300">
        <f t="shared" si="49"/>
        <v>293.5</v>
      </c>
      <c r="H294" s="300">
        <f t="shared" si="49"/>
        <v>0</v>
      </c>
      <c r="I294" s="399">
        <f t="shared" si="43"/>
        <v>293.5</v>
      </c>
      <c r="J294" s="399">
        <f t="shared" si="42"/>
        <v>0</v>
      </c>
    </row>
    <row r="295" spans="1:10" s="5" customFormat="1" ht="13.5" customHeight="1">
      <c r="A295" s="97" t="s">
        <v>133</v>
      </c>
      <c r="B295" s="98" t="s">
        <v>243</v>
      </c>
      <c r="C295" s="99" t="s">
        <v>67</v>
      </c>
      <c r="D295" s="99" t="s">
        <v>65</v>
      </c>
      <c r="E295" s="101" t="s">
        <v>100</v>
      </c>
      <c r="F295" s="96">
        <v>725</v>
      </c>
      <c r="G295" s="300">
        <v>293.5</v>
      </c>
      <c r="H295" s="300">
        <v>0</v>
      </c>
      <c r="I295" s="399">
        <f t="shared" si="43"/>
        <v>293.5</v>
      </c>
      <c r="J295" s="399">
        <f t="shared" si="42"/>
        <v>0</v>
      </c>
    </row>
    <row r="296" spans="1:10" s="78" customFormat="1" ht="12.75">
      <c r="A296" s="97" t="s">
        <v>318</v>
      </c>
      <c r="B296" s="98" t="s">
        <v>243</v>
      </c>
      <c r="C296" s="99" t="s">
        <v>67</v>
      </c>
      <c r="D296" s="99" t="s">
        <v>68</v>
      </c>
      <c r="E296" s="101"/>
      <c r="F296" s="96"/>
      <c r="G296" s="300">
        <f aca="true" t="shared" si="50" ref="G296:H298">G297</f>
        <v>38.4</v>
      </c>
      <c r="H296" s="300">
        <f t="shared" si="50"/>
        <v>0</v>
      </c>
      <c r="I296" s="399">
        <f t="shared" si="43"/>
        <v>38.4</v>
      </c>
      <c r="J296" s="399">
        <f t="shared" si="42"/>
        <v>0</v>
      </c>
    </row>
    <row r="297" spans="1:10" s="78" customFormat="1" ht="21">
      <c r="A297" s="100" t="s">
        <v>95</v>
      </c>
      <c r="B297" s="98" t="s">
        <v>243</v>
      </c>
      <c r="C297" s="99" t="s">
        <v>67</v>
      </c>
      <c r="D297" s="99" t="s">
        <v>68</v>
      </c>
      <c r="E297" s="101" t="s">
        <v>96</v>
      </c>
      <c r="F297" s="96"/>
      <c r="G297" s="300">
        <f t="shared" si="50"/>
        <v>38.4</v>
      </c>
      <c r="H297" s="300">
        <f t="shared" si="50"/>
        <v>0</v>
      </c>
      <c r="I297" s="399">
        <f t="shared" si="43"/>
        <v>38.4</v>
      </c>
      <c r="J297" s="399">
        <f t="shared" si="42"/>
        <v>0</v>
      </c>
    </row>
    <row r="298" spans="1:10" s="78" customFormat="1" ht="12.75">
      <c r="A298" s="100" t="s">
        <v>99</v>
      </c>
      <c r="B298" s="98" t="s">
        <v>243</v>
      </c>
      <c r="C298" s="99" t="s">
        <v>67</v>
      </c>
      <c r="D298" s="99" t="s">
        <v>68</v>
      </c>
      <c r="E298" s="101" t="s">
        <v>100</v>
      </c>
      <c r="F298" s="96"/>
      <c r="G298" s="300">
        <f t="shared" si="50"/>
        <v>38.4</v>
      </c>
      <c r="H298" s="300">
        <f t="shared" si="50"/>
        <v>0</v>
      </c>
      <c r="I298" s="399">
        <f t="shared" si="43"/>
        <v>38.4</v>
      </c>
      <c r="J298" s="399">
        <f t="shared" si="42"/>
        <v>0</v>
      </c>
    </row>
    <row r="299" spans="1:10" s="78" customFormat="1" ht="11.25" customHeight="1">
      <c r="A299" s="97" t="s">
        <v>133</v>
      </c>
      <c r="B299" s="98" t="s">
        <v>243</v>
      </c>
      <c r="C299" s="99" t="s">
        <v>67</v>
      </c>
      <c r="D299" s="99" t="s">
        <v>68</v>
      </c>
      <c r="E299" s="101" t="s">
        <v>100</v>
      </c>
      <c r="F299" s="96">
        <v>725</v>
      </c>
      <c r="G299" s="300">
        <v>38.4</v>
      </c>
      <c r="H299" s="300">
        <v>0</v>
      </c>
      <c r="I299" s="399">
        <f t="shared" si="43"/>
        <v>38.4</v>
      </c>
      <c r="J299" s="399">
        <f t="shared" si="42"/>
        <v>0</v>
      </c>
    </row>
    <row r="300" spans="1:10" s="78" customFormat="1" ht="11.25" customHeight="1">
      <c r="A300" s="104" t="s">
        <v>122</v>
      </c>
      <c r="B300" s="92" t="s">
        <v>243</v>
      </c>
      <c r="C300" s="95" t="s">
        <v>71</v>
      </c>
      <c r="D300" s="95" t="s">
        <v>34</v>
      </c>
      <c r="E300" s="101"/>
      <c r="F300" s="96"/>
      <c r="G300" s="299">
        <f aca="true" t="shared" si="51" ref="G300:H303">G301</f>
        <v>50</v>
      </c>
      <c r="H300" s="299">
        <f t="shared" si="51"/>
        <v>0</v>
      </c>
      <c r="I300" s="399">
        <f t="shared" si="43"/>
        <v>50</v>
      </c>
      <c r="J300" s="399">
        <f t="shared" si="42"/>
        <v>0</v>
      </c>
    </row>
    <row r="301" spans="1:10" s="5" customFormat="1" ht="12.75">
      <c r="A301" s="97" t="s">
        <v>12</v>
      </c>
      <c r="B301" s="98" t="s">
        <v>243</v>
      </c>
      <c r="C301" s="99" t="s">
        <v>71</v>
      </c>
      <c r="D301" s="99" t="s">
        <v>64</v>
      </c>
      <c r="E301" s="101"/>
      <c r="F301" s="96"/>
      <c r="G301" s="300">
        <f t="shared" si="51"/>
        <v>50</v>
      </c>
      <c r="H301" s="300">
        <f t="shared" si="51"/>
        <v>0</v>
      </c>
      <c r="I301" s="399">
        <f t="shared" si="43"/>
        <v>50</v>
      </c>
      <c r="J301" s="399">
        <f t="shared" si="42"/>
        <v>0</v>
      </c>
    </row>
    <row r="302" spans="1:10" s="5" customFormat="1" ht="21">
      <c r="A302" s="100" t="s">
        <v>95</v>
      </c>
      <c r="B302" s="98" t="s">
        <v>243</v>
      </c>
      <c r="C302" s="99" t="s">
        <v>71</v>
      </c>
      <c r="D302" s="99" t="s">
        <v>64</v>
      </c>
      <c r="E302" s="101" t="s">
        <v>96</v>
      </c>
      <c r="F302" s="96"/>
      <c r="G302" s="300">
        <f t="shared" si="51"/>
        <v>50</v>
      </c>
      <c r="H302" s="300">
        <f t="shared" si="51"/>
        <v>0</v>
      </c>
      <c r="I302" s="399">
        <f t="shared" si="43"/>
        <v>50</v>
      </c>
      <c r="J302" s="399">
        <f t="shared" si="42"/>
        <v>0</v>
      </c>
    </row>
    <row r="303" spans="1:10" s="5" customFormat="1" ht="12.75">
      <c r="A303" s="100" t="s">
        <v>99</v>
      </c>
      <c r="B303" s="98" t="s">
        <v>243</v>
      </c>
      <c r="C303" s="99" t="s">
        <v>71</v>
      </c>
      <c r="D303" s="99" t="s">
        <v>64</v>
      </c>
      <c r="E303" s="101" t="s">
        <v>100</v>
      </c>
      <c r="F303" s="96"/>
      <c r="G303" s="300">
        <f t="shared" si="51"/>
        <v>50</v>
      </c>
      <c r="H303" s="300">
        <f t="shared" si="51"/>
        <v>0</v>
      </c>
      <c r="I303" s="399">
        <f t="shared" si="43"/>
        <v>50</v>
      </c>
      <c r="J303" s="399">
        <f t="shared" si="42"/>
        <v>0</v>
      </c>
    </row>
    <row r="304" spans="1:10" s="5" customFormat="1" ht="21">
      <c r="A304" s="97" t="s">
        <v>134</v>
      </c>
      <c r="B304" s="98" t="s">
        <v>243</v>
      </c>
      <c r="C304" s="99" t="s">
        <v>71</v>
      </c>
      <c r="D304" s="99" t="s">
        <v>64</v>
      </c>
      <c r="E304" s="101" t="s">
        <v>100</v>
      </c>
      <c r="F304" s="96">
        <v>726</v>
      </c>
      <c r="G304" s="300">
        <v>50</v>
      </c>
      <c r="H304" s="300">
        <v>0</v>
      </c>
      <c r="I304" s="399">
        <f t="shared" si="43"/>
        <v>50</v>
      </c>
      <c r="J304" s="399">
        <f t="shared" si="42"/>
        <v>0</v>
      </c>
    </row>
    <row r="305" spans="1:10" s="5" customFormat="1" ht="31.5" customHeight="1">
      <c r="A305" s="94" t="s">
        <v>354</v>
      </c>
      <c r="B305" s="92" t="s">
        <v>244</v>
      </c>
      <c r="C305" s="95"/>
      <c r="D305" s="95"/>
      <c r="E305" s="103"/>
      <c r="F305" s="91"/>
      <c r="G305" s="299">
        <f>G306+G324+G319</f>
        <v>209.2</v>
      </c>
      <c r="H305" s="299">
        <f>H306+H324+H319</f>
        <v>92.8</v>
      </c>
      <c r="I305" s="399">
        <f t="shared" si="43"/>
        <v>116.39999999999999</v>
      </c>
      <c r="J305" s="399">
        <f t="shared" si="42"/>
        <v>44.35946462715105</v>
      </c>
    </row>
    <row r="306" spans="1:10" s="5" customFormat="1" ht="15.75" customHeight="1">
      <c r="A306" s="94" t="s">
        <v>8</v>
      </c>
      <c r="B306" s="92" t="s">
        <v>244</v>
      </c>
      <c r="C306" s="95" t="s">
        <v>67</v>
      </c>
      <c r="D306" s="95" t="s">
        <v>34</v>
      </c>
      <c r="E306" s="101"/>
      <c r="F306" s="96"/>
      <c r="G306" s="299">
        <f>G307+G311+G315</f>
        <v>94.7</v>
      </c>
      <c r="H306" s="299">
        <f>H307+H311+H315</f>
        <v>92.8</v>
      </c>
      <c r="I306" s="399">
        <f t="shared" si="43"/>
        <v>1.9000000000000057</v>
      </c>
      <c r="J306" s="399">
        <f t="shared" si="42"/>
        <v>97.9936642027455</v>
      </c>
    </row>
    <row r="307" spans="1:10" s="5" customFormat="1" ht="14.25" customHeight="1">
      <c r="A307" s="97" t="s">
        <v>9</v>
      </c>
      <c r="B307" s="98" t="s">
        <v>244</v>
      </c>
      <c r="C307" s="99" t="s">
        <v>67</v>
      </c>
      <c r="D307" s="99" t="s">
        <v>64</v>
      </c>
      <c r="E307" s="101"/>
      <c r="F307" s="96"/>
      <c r="G307" s="300">
        <f aca="true" t="shared" si="52" ref="G307:H309">G308</f>
        <v>21.1</v>
      </c>
      <c r="H307" s="300">
        <f t="shared" si="52"/>
        <v>19.2</v>
      </c>
      <c r="I307" s="399">
        <f t="shared" si="43"/>
        <v>1.9000000000000021</v>
      </c>
      <c r="J307" s="399">
        <f t="shared" si="42"/>
        <v>90.99526066350711</v>
      </c>
    </row>
    <row r="308" spans="1:10" s="5" customFormat="1" ht="21.75" customHeight="1">
      <c r="A308" s="100" t="s">
        <v>95</v>
      </c>
      <c r="B308" s="98" t="s">
        <v>244</v>
      </c>
      <c r="C308" s="99" t="s">
        <v>67</v>
      </c>
      <c r="D308" s="99" t="s">
        <v>64</v>
      </c>
      <c r="E308" s="101" t="s">
        <v>96</v>
      </c>
      <c r="F308" s="96"/>
      <c r="G308" s="300">
        <f t="shared" si="52"/>
        <v>21.1</v>
      </c>
      <c r="H308" s="300">
        <f t="shared" si="52"/>
        <v>19.2</v>
      </c>
      <c r="I308" s="399">
        <f t="shared" si="43"/>
        <v>1.9000000000000021</v>
      </c>
      <c r="J308" s="399">
        <f t="shared" si="42"/>
        <v>90.99526066350711</v>
      </c>
    </row>
    <row r="309" spans="1:10" s="5" customFormat="1" ht="13.5" customHeight="1">
      <c r="A309" s="100" t="s">
        <v>99</v>
      </c>
      <c r="B309" s="98" t="s">
        <v>244</v>
      </c>
      <c r="C309" s="99" t="s">
        <v>67</v>
      </c>
      <c r="D309" s="99" t="s">
        <v>64</v>
      </c>
      <c r="E309" s="101" t="s">
        <v>100</v>
      </c>
      <c r="F309" s="96"/>
      <c r="G309" s="300">
        <f t="shared" si="52"/>
        <v>21.1</v>
      </c>
      <c r="H309" s="300">
        <f t="shared" si="52"/>
        <v>19.2</v>
      </c>
      <c r="I309" s="399">
        <f t="shared" si="43"/>
        <v>1.9000000000000021</v>
      </c>
      <c r="J309" s="399">
        <f t="shared" si="42"/>
        <v>90.99526066350711</v>
      </c>
    </row>
    <row r="310" spans="1:10" s="5" customFormat="1" ht="15.75" customHeight="1">
      <c r="A310" s="97" t="s">
        <v>133</v>
      </c>
      <c r="B310" s="98" t="s">
        <v>244</v>
      </c>
      <c r="C310" s="99" t="s">
        <v>67</v>
      </c>
      <c r="D310" s="99" t="s">
        <v>64</v>
      </c>
      <c r="E310" s="101" t="s">
        <v>100</v>
      </c>
      <c r="F310" s="96">
        <v>725</v>
      </c>
      <c r="G310" s="300">
        <v>21.1</v>
      </c>
      <c r="H310" s="300">
        <v>19.2</v>
      </c>
      <c r="I310" s="399">
        <f t="shared" si="43"/>
        <v>1.9000000000000021</v>
      </c>
      <c r="J310" s="399">
        <f t="shared" si="42"/>
        <v>90.99526066350711</v>
      </c>
    </row>
    <row r="311" spans="1:10" s="5" customFormat="1" ht="11.25" customHeight="1">
      <c r="A311" s="97" t="s">
        <v>372</v>
      </c>
      <c r="B311" s="98" t="s">
        <v>244</v>
      </c>
      <c r="C311" s="99" t="s">
        <v>67</v>
      </c>
      <c r="D311" s="99" t="s">
        <v>65</v>
      </c>
      <c r="E311" s="101"/>
      <c r="F311" s="96"/>
      <c r="G311" s="300">
        <f aca="true" t="shared" si="53" ref="G311:H313">G312</f>
        <v>57.8</v>
      </c>
      <c r="H311" s="300">
        <f t="shared" si="53"/>
        <v>57.8</v>
      </c>
      <c r="I311" s="399">
        <f t="shared" si="43"/>
        <v>0</v>
      </c>
      <c r="J311" s="399">
        <f t="shared" si="42"/>
        <v>100</v>
      </c>
    </row>
    <row r="312" spans="1:10" s="5" customFormat="1" ht="24" customHeight="1">
      <c r="A312" s="100" t="s">
        <v>95</v>
      </c>
      <c r="B312" s="98" t="s">
        <v>244</v>
      </c>
      <c r="C312" s="99" t="s">
        <v>67</v>
      </c>
      <c r="D312" s="99" t="s">
        <v>65</v>
      </c>
      <c r="E312" s="101" t="s">
        <v>96</v>
      </c>
      <c r="F312" s="96"/>
      <c r="G312" s="300">
        <f t="shared" si="53"/>
        <v>57.8</v>
      </c>
      <c r="H312" s="300">
        <f t="shared" si="53"/>
        <v>57.8</v>
      </c>
      <c r="I312" s="399">
        <f t="shared" si="43"/>
        <v>0</v>
      </c>
      <c r="J312" s="399">
        <f t="shared" si="42"/>
        <v>100</v>
      </c>
    </row>
    <row r="313" spans="1:10" s="5" customFormat="1" ht="12.75" customHeight="1">
      <c r="A313" s="100" t="s">
        <v>99</v>
      </c>
      <c r="B313" s="98" t="s">
        <v>244</v>
      </c>
      <c r="C313" s="99" t="s">
        <v>67</v>
      </c>
      <c r="D313" s="99" t="s">
        <v>65</v>
      </c>
      <c r="E313" s="101" t="s">
        <v>100</v>
      </c>
      <c r="F313" s="96"/>
      <c r="G313" s="300">
        <f t="shared" si="53"/>
        <v>57.8</v>
      </c>
      <c r="H313" s="300">
        <f t="shared" si="53"/>
        <v>57.8</v>
      </c>
      <c r="I313" s="399">
        <f t="shared" si="43"/>
        <v>0</v>
      </c>
      <c r="J313" s="399">
        <f t="shared" si="42"/>
        <v>100</v>
      </c>
    </row>
    <row r="314" spans="1:10" s="5" customFormat="1" ht="15.75" customHeight="1">
      <c r="A314" s="97" t="s">
        <v>133</v>
      </c>
      <c r="B314" s="98" t="s">
        <v>244</v>
      </c>
      <c r="C314" s="99" t="s">
        <v>67</v>
      </c>
      <c r="D314" s="99" t="s">
        <v>65</v>
      </c>
      <c r="E314" s="101" t="s">
        <v>100</v>
      </c>
      <c r="F314" s="96">
        <v>725</v>
      </c>
      <c r="G314" s="300">
        <v>57.8</v>
      </c>
      <c r="H314" s="300">
        <v>57.8</v>
      </c>
      <c r="I314" s="399">
        <f t="shared" si="43"/>
        <v>0</v>
      </c>
      <c r="J314" s="399">
        <f t="shared" si="42"/>
        <v>100</v>
      </c>
    </row>
    <row r="315" spans="1:10" s="78" customFormat="1" ht="15.75" customHeight="1">
      <c r="A315" s="97" t="s">
        <v>318</v>
      </c>
      <c r="B315" s="98" t="s">
        <v>244</v>
      </c>
      <c r="C315" s="99" t="s">
        <v>67</v>
      </c>
      <c r="D315" s="99" t="s">
        <v>68</v>
      </c>
      <c r="E315" s="101"/>
      <c r="F315" s="96"/>
      <c r="G315" s="300">
        <f aca="true" t="shared" si="54" ref="G315:H317">G316</f>
        <v>15.8</v>
      </c>
      <c r="H315" s="300">
        <f t="shared" si="54"/>
        <v>15.8</v>
      </c>
      <c r="I315" s="399">
        <f t="shared" si="43"/>
        <v>0</v>
      </c>
      <c r="J315" s="399">
        <f t="shared" si="42"/>
        <v>100</v>
      </c>
    </row>
    <row r="316" spans="1:10" s="78" customFormat="1" ht="27.75" customHeight="1">
      <c r="A316" s="100" t="s">
        <v>95</v>
      </c>
      <c r="B316" s="98" t="s">
        <v>244</v>
      </c>
      <c r="C316" s="99" t="s">
        <v>67</v>
      </c>
      <c r="D316" s="99" t="s">
        <v>68</v>
      </c>
      <c r="E316" s="101" t="s">
        <v>96</v>
      </c>
      <c r="F316" s="96"/>
      <c r="G316" s="300">
        <f t="shared" si="54"/>
        <v>15.8</v>
      </c>
      <c r="H316" s="300">
        <f t="shared" si="54"/>
        <v>15.8</v>
      </c>
      <c r="I316" s="399">
        <f t="shared" si="43"/>
        <v>0</v>
      </c>
      <c r="J316" s="399">
        <f t="shared" si="42"/>
        <v>100</v>
      </c>
    </row>
    <row r="317" spans="1:10" s="78" customFormat="1" ht="14.25" customHeight="1">
      <c r="A317" s="100" t="s">
        <v>99</v>
      </c>
      <c r="B317" s="98" t="s">
        <v>244</v>
      </c>
      <c r="C317" s="99" t="s">
        <v>67</v>
      </c>
      <c r="D317" s="99" t="s">
        <v>68</v>
      </c>
      <c r="E317" s="101" t="s">
        <v>100</v>
      </c>
      <c r="F317" s="96"/>
      <c r="G317" s="300">
        <f t="shared" si="54"/>
        <v>15.8</v>
      </c>
      <c r="H317" s="300">
        <f t="shared" si="54"/>
        <v>15.8</v>
      </c>
      <c r="I317" s="399">
        <f t="shared" si="43"/>
        <v>0</v>
      </c>
      <c r="J317" s="399">
        <f t="shared" si="42"/>
        <v>100</v>
      </c>
    </row>
    <row r="318" spans="1:10" s="78" customFormat="1" ht="12.75" customHeight="1">
      <c r="A318" s="97" t="s">
        <v>133</v>
      </c>
      <c r="B318" s="98" t="s">
        <v>244</v>
      </c>
      <c r="C318" s="99" t="s">
        <v>67</v>
      </c>
      <c r="D318" s="99" t="s">
        <v>68</v>
      </c>
      <c r="E318" s="101" t="s">
        <v>100</v>
      </c>
      <c r="F318" s="96">
        <v>725</v>
      </c>
      <c r="G318" s="300">
        <v>15.8</v>
      </c>
      <c r="H318" s="300">
        <v>15.8</v>
      </c>
      <c r="I318" s="399">
        <f t="shared" si="43"/>
        <v>0</v>
      </c>
      <c r="J318" s="399">
        <f t="shared" si="42"/>
        <v>100</v>
      </c>
    </row>
    <row r="319" spans="1:10" s="73" customFormat="1" ht="12" customHeight="1">
      <c r="A319" s="104" t="s">
        <v>122</v>
      </c>
      <c r="B319" s="92" t="s">
        <v>244</v>
      </c>
      <c r="C319" s="95" t="s">
        <v>71</v>
      </c>
      <c r="D319" s="95" t="s">
        <v>34</v>
      </c>
      <c r="E319" s="103"/>
      <c r="F319" s="91"/>
      <c r="G319" s="299">
        <f aca="true" t="shared" si="55" ref="G319:H322">G320</f>
        <v>20</v>
      </c>
      <c r="H319" s="299">
        <f t="shared" si="55"/>
        <v>0</v>
      </c>
      <c r="I319" s="399">
        <f t="shared" si="43"/>
        <v>20</v>
      </c>
      <c r="J319" s="399">
        <f t="shared" si="42"/>
        <v>0</v>
      </c>
    </row>
    <row r="320" spans="1:10" s="5" customFormat="1" ht="12" customHeight="1">
      <c r="A320" s="97" t="s">
        <v>12</v>
      </c>
      <c r="B320" s="98" t="s">
        <v>244</v>
      </c>
      <c r="C320" s="99" t="s">
        <v>71</v>
      </c>
      <c r="D320" s="99" t="s">
        <v>64</v>
      </c>
      <c r="E320" s="101"/>
      <c r="F320" s="96"/>
      <c r="G320" s="300">
        <f t="shared" si="55"/>
        <v>20</v>
      </c>
      <c r="H320" s="300">
        <f t="shared" si="55"/>
        <v>0</v>
      </c>
      <c r="I320" s="399">
        <f t="shared" si="43"/>
        <v>20</v>
      </c>
      <c r="J320" s="399">
        <f t="shared" si="42"/>
        <v>0</v>
      </c>
    </row>
    <row r="321" spans="1:10" s="5" customFormat="1" ht="22.5" customHeight="1">
      <c r="A321" s="100" t="s">
        <v>95</v>
      </c>
      <c r="B321" s="98" t="s">
        <v>244</v>
      </c>
      <c r="C321" s="99" t="s">
        <v>71</v>
      </c>
      <c r="D321" s="99" t="s">
        <v>64</v>
      </c>
      <c r="E321" s="101" t="s">
        <v>96</v>
      </c>
      <c r="F321" s="96"/>
      <c r="G321" s="300">
        <f t="shared" si="55"/>
        <v>20</v>
      </c>
      <c r="H321" s="300">
        <f t="shared" si="55"/>
        <v>0</v>
      </c>
      <c r="I321" s="399">
        <f t="shared" si="43"/>
        <v>20</v>
      </c>
      <c r="J321" s="399">
        <f t="shared" si="42"/>
        <v>0</v>
      </c>
    </row>
    <row r="322" spans="1:10" s="5" customFormat="1" ht="12" customHeight="1">
      <c r="A322" s="100" t="s">
        <v>99</v>
      </c>
      <c r="B322" s="98" t="s">
        <v>244</v>
      </c>
      <c r="C322" s="99" t="s">
        <v>71</v>
      </c>
      <c r="D322" s="99" t="s">
        <v>64</v>
      </c>
      <c r="E322" s="101" t="s">
        <v>100</v>
      </c>
      <c r="F322" s="96"/>
      <c r="G322" s="300">
        <f t="shared" si="55"/>
        <v>20</v>
      </c>
      <c r="H322" s="300">
        <f t="shared" si="55"/>
        <v>0</v>
      </c>
      <c r="I322" s="399">
        <f t="shared" si="43"/>
        <v>20</v>
      </c>
      <c r="J322" s="399">
        <f t="shared" si="42"/>
        <v>0</v>
      </c>
    </row>
    <row r="323" spans="1:10" s="5" customFormat="1" ht="21">
      <c r="A323" s="97" t="s">
        <v>134</v>
      </c>
      <c r="B323" s="98" t="s">
        <v>244</v>
      </c>
      <c r="C323" s="99" t="s">
        <v>71</v>
      </c>
      <c r="D323" s="99" t="s">
        <v>64</v>
      </c>
      <c r="E323" s="101" t="s">
        <v>100</v>
      </c>
      <c r="F323" s="96">
        <v>726</v>
      </c>
      <c r="G323" s="300">
        <v>20</v>
      </c>
      <c r="H323" s="300">
        <v>0</v>
      </c>
      <c r="I323" s="399">
        <f t="shared" si="43"/>
        <v>20</v>
      </c>
      <c r="J323" s="399">
        <f t="shared" si="42"/>
        <v>0</v>
      </c>
    </row>
    <row r="324" spans="1:10" s="5" customFormat="1" ht="12.75" customHeight="1">
      <c r="A324" s="94" t="s">
        <v>81</v>
      </c>
      <c r="B324" s="92" t="s">
        <v>244</v>
      </c>
      <c r="C324" s="95" t="s">
        <v>72</v>
      </c>
      <c r="D324" s="95" t="s">
        <v>34</v>
      </c>
      <c r="E324" s="103"/>
      <c r="F324" s="91"/>
      <c r="G324" s="299">
        <f aca="true" t="shared" si="56" ref="G324:H327">G325</f>
        <v>94.5</v>
      </c>
      <c r="H324" s="299">
        <f t="shared" si="56"/>
        <v>0</v>
      </c>
      <c r="I324" s="399">
        <f t="shared" si="43"/>
        <v>94.5</v>
      </c>
      <c r="J324" s="399">
        <f t="shared" si="42"/>
        <v>0</v>
      </c>
    </row>
    <row r="325" spans="1:10" s="5" customFormat="1" ht="13.5" customHeight="1">
      <c r="A325" s="97" t="s">
        <v>82</v>
      </c>
      <c r="B325" s="98" t="s">
        <v>244</v>
      </c>
      <c r="C325" s="99" t="s">
        <v>72</v>
      </c>
      <c r="D325" s="99" t="s">
        <v>64</v>
      </c>
      <c r="E325" s="101"/>
      <c r="F325" s="96"/>
      <c r="G325" s="300">
        <f t="shared" si="56"/>
        <v>94.5</v>
      </c>
      <c r="H325" s="300">
        <f t="shared" si="56"/>
        <v>0</v>
      </c>
      <c r="I325" s="399">
        <f t="shared" si="43"/>
        <v>94.5</v>
      </c>
      <c r="J325" s="399">
        <f t="shared" si="42"/>
        <v>0</v>
      </c>
    </row>
    <row r="326" spans="1:10" s="5" customFormat="1" ht="23.25" customHeight="1">
      <c r="A326" s="100" t="s">
        <v>95</v>
      </c>
      <c r="B326" s="98" t="s">
        <v>244</v>
      </c>
      <c r="C326" s="99" t="s">
        <v>72</v>
      </c>
      <c r="D326" s="99" t="s">
        <v>64</v>
      </c>
      <c r="E326" s="101" t="s">
        <v>96</v>
      </c>
      <c r="F326" s="96"/>
      <c r="G326" s="300">
        <f t="shared" si="56"/>
        <v>94.5</v>
      </c>
      <c r="H326" s="300">
        <f t="shared" si="56"/>
        <v>0</v>
      </c>
      <c r="I326" s="399">
        <f t="shared" si="43"/>
        <v>94.5</v>
      </c>
      <c r="J326" s="399">
        <f aca="true" t="shared" si="57" ref="J326:J389">H326/G326*100</f>
        <v>0</v>
      </c>
    </row>
    <row r="327" spans="1:10" s="5" customFormat="1" ht="11.25" customHeight="1">
      <c r="A327" s="100" t="s">
        <v>99</v>
      </c>
      <c r="B327" s="98" t="s">
        <v>244</v>
      </c>
      <c r="C327" s="99" t="s">
        <v>72</v>
      </c>
      <c r="D327" s="99" t="s">
        <v>64</v>
      </c>
      <c r="E327" s="101" t="s">
        <v>100</v>
      </c>
      <c r="F327" s="96"/>
      <c r="G327" s="300">
        <f t="shared" si="56"/>
        <v>94.5</v>
      </c>
      <c r="H327" s="300">
        <f t="shared" si="56"/>
        <v>0</v>
      </c>
      <c r="I327" s="399">
        <f aca="true" t="shared" si="58" ref="I327:I390">G327-H327</f>
        <v>94.5</v>
      </c>
      <c r="J327" s="399">
        <f t="shared" si="57"/>
        <v>0</v>
      </c>
    </row>
    <row r="328" spans="1:10" s="5" customFormat="1" ht="25.5" customHeight="1">
      <c r="A328" s="97" t="s">
        <v>134</v>
      </c>
      <c r="B328" s="98" t="s">
        <v>244</v>
      </c>
      <c r="C328" s="99" t="s">
        <v>72</v>
      </c>
      <c r="D328" s="99" t="s">
        <v>64</v>
      </c>
      <c r="E328" s="101" t="s">
        <v>100</v>
      </c>
      <c r="F328" s="96">
        <v>726</v>
      </c>
      <c r="G328" s="300">
        <v>94.5</v>
      </c>
      <c r="H328" s="300">
        <v>0</v>
      </c>
      <c r="I328" s="399">
        <f t="shared" si="58"/>
        <v>94.5</v>
      </c>
      <c r="J328" s="399">
        <f t="shared" si="57"/>
        <v>0</v>
      </c>
    </row>
    <row r="329" spans="1:10" s="73" customFormat="1" ht="12.75">
      <c r="A329" s="94" t="s">
        <v>312</v>
      </c>
      <c r="B329" s="92" t="s">
        <v>313</v>
      </c>
      <c r="C329" s="95"/>
      <c r="D329" s="95"/>
      <c r="E329" s="103"/>
      <c r="F329" s="91"/>
      <c r="G329" s="299">
        <f>G330</f>
        <v>45</v>
      </c>
      <c r="H329" s="299">
        <f>H330</f>
        <v>0</v>
      </c>
      <c r="I329" s="399">
        <f t="shared" si="58"/>
        <v>45</v>
      </c>
      <c r="J329" s="399">
        <f t="shared" si="57"/>
        <v>0</v>
      </c>
    </row>
    <row r="330" spans="1:10" s="5" customFormat="1" ht="12.75" customHeight="1">
      <c r="A330" s="94" t="s">
        <v>8</v>
      </c>
      <c r="B330" s="92" t="s">
        <v>313</v>
      </c>
      <c r="C330" s="99" t="s">
        <v>67</v>
      </c>
      <c r="D330" s="99" t="s">
        <v>34</v>
      </c>
      <c r="E330" s="101"/>
      <c r="F330" s="96"/>
      <c r="G330" s="300">
        <f>G331+G335+G339</f>
        <v>45</v>
      </c>
      <c r="H330" s="300">
        <f>H331+H335+H339</f>
        <v>0</v>
      </c>
      <c r="I330" s="399">
        <f t="shared" si="58"/>
        <v>45</v>
      </c>
      <c r="J330" s="399">
        <f t="shared" si="57"/>
        <v>0</v>
      </c>
    </row>
    <row r="331" spans="1:10" s="5" customFormat="1" ht="10.5" customHeight="1">
      <c r="A331" s="97" t="s">
        <v>9</v>
      </c>
      <c r="B331" s="98" t="s">
        <v>313</v>
      </c>
      <c r="C331" s="99" t="s">
        <v>67</v>
      </c>
      <c r="D331" s="99" t="s">
        <v>64</v>
      </c>
      <c r="E331" s="101"/>
      <c r="F331" s="96"/>
      <c r="G331" s="300">
        <f aca="true" t="shared" si="59" ref="G331:H333">G332</f>
        <v>10</v>
      </c>
      <c r="H331" s="300">
        <f t="shared" si="59"/>
        <v>0</v>
      </c>
      <c r="I331" s="399">
        <f t="shared" si="58"/>
        <v>10</v>
      </c>
      <c r="J331" s="399">
        <f t="shared" si="57"/>
        <v>0</v>
      </c>
    </row>
    <row r="332" spans="1:10" s="5" customFormat="1" ht="22.5" customHeight="1">
      <c r="A332" s="100" t="s">
        <v>95</v>
      </c>
      <c r="B332" s="98" t="s">
        <v>313</v>
      </c>
      <c r="C332" s="99" t="s">
        <v>67</v>
      </c>
      <c r="D332" s="99" t="s">
        <v>64</v>
      </c>
      <c r="E332" s="101" t="s">
        <v>96</v>
      </c>
      <c r="F332" s="96"/>
      <c r="G332" s="300">
        <f t="shared" si="59"/>
        <v>10</v>
      </c>
      <c r="H332" s="300">
        <f t="shared" si="59"/>
        <v>0</v>
      </c>
      <c r="I332" s="399">
        <f t="shared" si="58"/>
        <v>10</v>
      </c>
      <c r="J332" s="399">
        <f t="shared" si="57"/>
        <v>0</v>
      </c>
    </row>
    <row r="333" spans="1:10" s="5" customFormat="1" ht="12.75">
      <c r="A333" s="100" t="s">
        <v>99</v>
      </c>
      <c r="B333" s="98" t="s">
        <v>313</v>
      </c>
      <c r="C333" s="99" t="s">
        <v>67</v>
      </c>
      <c r="D333" s="99" t="s">
        <v>64</v>
      </c>
      <c r="E333" s="101" t="s">
        <v>100</v>
      </c>
      <c r="F333" s="96"/>
      <c r="G333" s="300">
        <f t="shared" si="59"/>
        <v>10</v>
      </c>
      <c r="H333" s="300">
        <f t="shared" si="59"/>
        <v>0</v>
      </c>
      <c r="I333" s="399">
        <f t="shared" si="58"/>
        <v>10</v>
      </c>
      <c r="J333" s="399">
        <f t="shared" si="57"/>
        <v>0</v>
      </c>
    </row>
    <row r="334" spans="1:10" s="5" customFormat="1" ht="12" customHeight="1">
      <c r="A334" s="97" t="s">
        <v>133</v>
      </c>
      <c r="B334" s="98" t="s">
        <v>313</v>
      </c>
      <c r="C334" s="99" t="s">
        <v>67</v>
      </c>
      <c r="D334" s="99" t="s">
        <v>64</v>
      </c>
      <c r="E334" s="101" t="s">
        <v>100</v>
      </c>
      <c r="F334" s="96">
        <v>725</v>
      </c>
      <c r="G334" s="300">
        <v>10</v>
      </c>
      <c r="H334" s="300">
        <v>0</v>
      </c>
      <c r="I334" s="399">
        <f t="shared" si="58"/>
        <v>10</v>
      </c>
      <c r="J334" s="399">
        <f t="shared" si="57"/>
        <v>0</v>
      </c>
    </row>
    <row r="335" spans="1:10" s="5" customFormat="1" ht="12.75">
      <c r="A335" s="97" t="s">
        <v>372</v>
      </c>
      <c r="B335" s="98" t="s">
        <v>313</v>
      </c>
      <c r="C335" s="99" t="s">
        <v>67</v>
      </c>
      <c r="D335" s="99" t="s">
        <v>65</v>
      </c>
      <c r="E335" s="101"/>
      <c r="F335" s="96"/>
      <c r="G335" s="300">
        <f aca="true" t="shared" si="60" ref="G335:H337">G336</f>
        <v>25</v>
      </c>
      <c r="H335" s="300">
        <f t="shared" si="60"/>
        <v>0</v>
      </c>
      <c r="I335" s="399">
        <f t="shared" si="58"/>
        <v>25</v>
      </c>
      <c r="J335" s="399">
        <f t="shared" si="57"/>
        <v>0</v>
      </c>
    </row>
    <row r="336" spans="1:10" s="5" customFormat="1" ht="21">
      <c r="A336" s="100" t="s">
        <v>95</v>
      </c>
      <c r="B336" s="98" t="s">
        <v>313</v>
      </c>
      <c r="C336" s="99" t="s">
        <v>67</v>
      </c>
      <c r="D336" s="99" t="s">
        <v>65</v>
      </c>
      <c r="E336" s="101" t="s">
        <v>96</v>
      </c>
      <c r="F336" s="96"/>
      <c r="G336" s="300">
        <f t="shared" si="60"/>
        <v>25</v>
      </c>
      <c r="H336" s="300">
        <f t="shared" si="60"/>
        <v>0</v>
      </c>
      <c r="I336" s="399">
        <f t="shared" si="58"/>
        <v>25</v>
      </c>
      <c r="J336" s="399">
        <f t="shared" si="57"/>
        <v>0</v>
      </c>
    </row>
    <row r="337" spans="1:10" s="5" customFormat="1" ht="12.75">
      <c r="A337" s="100" t="s">
        <v>99</v>
      </c>
      <c r="B337" s="98" t="s">
        <v>313</v>
      </c>
      <c r="C337" s="99" t="s">
        <v>67</v>
      </c>
      <c r="D337" s="99" t="s">
        <v>65</v>
      </c>
      <c r="E337" s="101" t="s">
        <v>100</v>
      </c>
      <c r="F337" s="96"/>
      <c r="G337" s="300">
        <f t="shared" si="60"/>
        <v>25</v>
      </c>
      <c r="H337" s="300">
        <f t="shared" si="60"/>
        <v>0</v>
      </c>
      <c r="I337" s="399">
        <f t="shared" si="58"/>
        <v>25</v>
      </c>
      <c r="J337" s="399">
        <f t="shared" si="57"/>
        <v>0</v>
      </c>
    </row>
    <row r="338" spans="1:10" s="5" customFormat="1" ht="13.5" customHeight="1">
      <c r="A338" s="97" t="s">
        <v>133</v>
      </c>
      <c r="B338" s="98" t="s">
        <v>313</v>
      </c>
      <c r="C338" s="99" t="s">
        <v>67</v>
      </c>
      <c r="D338" s="99" t="s">
        <v>65</v>
      </c>
      <c r="E338" s="101" t="s">
        <v>100</v>
      </c>
      <c r="F338" s="96">
        <v>725</v>
      </c>
      <c r="G338" s="300">
        <v>25</v>
      </c>
      <c r="H338" s="300">
        <v>0</v>
      </c>
      <c r="I338" s="399">
        <f t="shared" si="58"/>
        <v>25</v>
      </c>
      <c r="J338" s="399">
        <f t="shared" si="57"/>
        <v>0</v>
      </c>
    </row>
    <row r="339" spans="1:10" s="78" customFormat="1" ht="11.25" customHeight="1">
      <c r="A339" s="97" t="s">
        <v>318</v>
      </c>
      <c r="B339" s="98" t="s">
        <v>313</v>
      </c>
      <c r="C339" s="99" t="s">
        <v>67</v>
      </c>
      <c r="D339" s="99" t="s">
        <v>68</v>
      </c>
      <c r="E339" s="101"/>
      <c r="F339" s="96"/>
      <c r="G339" s="300">
        <f aca="true" t="shared" si="61" ref="G339:H341">G340</f>
        <v>10</v>
      </c>
      <c r="H339" s="300">
        <f t="shared" si="61"/>
        <v>0</v>
      </c>
      <c r="I339" s="399">
        <f t="shared" si="58"/>
        <v>10</v>
      </c>
      <c r="J339" s="399">
        <f t="shared" si="57"/>
        <v>0</v>
      </c>
    </row>
    <row r="340" spans="1:10" s="78" customFormat="1" ht="22.5" customHeight="1">
      <c r="A340" s="100" t="s">
        <v>95</v>
      </c>
      <c r="B340" s="98" t="s">
        <v>313</v>
      </c>
      <c r="C340" s="99" t="s">
        <v>67</v>
      </c>
      <c r="D340" s="99" t="s">
        <v>68</v>
      </c>
      <c r="E340" s="101" t="s">
        <v>96</v>
      </c>
      <c r="F340" s="96"/>
      <c r="G340" s="300">
        <f t="shared" si="61"/>
        <v>10</v>
      </c>
      <c r="H340" s="300">
        <f t="shared" si="61"/>
        <v>0</v>
      </c>
      <c r="I340" s="399">
        <f t="shared" si="58"/>
        <v>10</v>
      </c>
      <c r="J340" s="399">
        <f t="shared" si="57"/>
        <v>0</v>
      </c>
    </row>
    <row r="341" spans="1:10" s="78" customFormat="1" ht="13.5" customHeight="1">
      <c r="A341" s="100" t="s">
        <v>99</v>
      </c>
      <c r="B341" s="98" t="s">
        <v>313</v>
      </c>
      <c r="C341" s="99" t="s">
        <v>67</v>
      </c>
      <c r="D341" s="99" t="s">
        <v>68</v>
      </c>
      <c r="E341" s="101" t="s">
        <v>100</v>
      </c>
      <c r="F341" s="96"/>
      <c r="G341" s="300">
        <f t="shared" si="61"/>
        <v>10</v>
      </c>
      <c r="H341" s="300">
        <f t="shared" si="61"/>
        <v>0</v>
      </c>
      <c r="I341" s="399">
        <f t="shared" si="58"/>
        <v>10</v>
      </c>
      <c r="J341" s="399">
        <f t="shared" si="57"/>
        <v>0</v>
      </c>
    </row>
    <row r="342" spans="1:10" s="78" customFormat="1" ht="12" customHeight="1">
      <c r="A342" s="97" t="s">
        <v>133</v>
      </c>
      <c r="B342" s="98" t="s">
        <v>313</v>
      </c>
      <c r="C342" s="99" t="s">
        <v>67</v>
      </c>
      <c r="D342" s="99" t="s">
        <v>68</v>
      </c>
      <c r="E342" s="101" t="s">
        <v>100</v>
      </c>
      <c r="F342" s="96">
        <v>725</v>
      </c>
      <c r="G342" s="300">
        <v>10</v>
      </c>
      <c r="H342" s="300">
        <v>0</v>
      </c>
      <c r="I342" s="399">
        <f t="shared" si="58"/>
        <v>10</v>
      </c>
      <c r="J342" s="399">
        <f t="shared" si="57"/>
        <v>0</v>
      </c>
    </row>
    <row r="343" spans="1:10" s="63" customFormat="1" ht="13.5" customHeight="1">
      <c r="A343" s="94" t="s">
        <v>409</v>
      </c>
      <c r="B343" s="92" t="s">
        <v>410</v>
      </c>
      <c r="C343" s="103"/>
      <c r="D343" s="95"/>
      <c r="E343" s="103"/>
      <c r="F343" s="91"/>
      <c r="G343" s="299">
        <f aca="true" t="shared" si="62" ref="G343:H347">G344</f>
        <v>123</v>
      </c>
      <c r="H343" s="299">
        <f t="shared" si="62"/>
        <v>0</v>
      </c>
      <c r="I343" s="399">
        <f t="shared" si="58"/>
        <v>123</v>
      </c>
      <c r="J343" s="399">
        <f t="shared" si="57"/>
        <v>0</v>
      </c>
    </row>
    <row r="344" spans="1:10" s="63" customFormat="1" ht="13.5" customHeight="1">
      <c r="A344" s="94" t="s">
        <v>8</v>
      </c>
      <c r="B344" s="92" t="s">
        <v>410</v>
      </c>
      <c r="C344" s="95" t="s">
        <v>67</v>
      </c>
      <c r="D344" s="95" t="s">
        <v>34</v>
      </c>
      <c r="E344" s="103"/>
      <c r="F344" s="91"/>
      <c r="G344" s="299">
        <f t="shared" si="62"/>
        <v>123</v>
      </c>
      <c r="H344" s="299">
        <f t="shared" si="62"/>
        <v>0</v>
      </c>
      <c r="I344" s="399">
        <f t="shared" si="58"/>
        <v>123</v>
      </c>
      <c r="J344" s="399">
        <f t="shared" si="57"/>
        <v>0</v>
      </c>
    </row>
    <row r="345" spans="1:10" s="11" customFormat="1" ht="13.5" customHeight="1">
      <c r="A345" s="97" t="s">
        <v>372</v>
      </c>
      <c r="B345" s="98" t="s">
        <v>410</v>
      </c>
      <c r="C345" s="99" t="s">
        <v>67</v>
      </c>
      <c r="D345" s="99" t="s">
        <v>65</v>
      </c>
      <c r="E345" s="101"/>
      <c r="F345" s="96"/>
      <c r="G345" s="300">
        <f t="shared" si="62"/>
        <v>123</v>
      </c>
      <c r="H345" s="300">
        <f t="shared" si="62"/>
        <v>0</v>
      </c>
      <c r="I345" s="399">
        <f t="shared" si="58"/>
        <v>123</v>
      </c>
      <c r="J345" s="399">
        <f t="shared" si="57"/>
        <v>0</v>
      </c>
    </row>
    <row r="346" spans="1:10" s="11" customFormat="1" ht="21">
      <c r="A346" s="100" t="s">
        <v>95</v>
      </c>
      <c r="B346" s="98" t="s">
        <v>410</v>
      </c>
      <c r="C346" s="99" t="s">
        <v>67</v>
      </c>
      <c r="D346" s="99" t="s">
        <v>65</v>
      </c>
      <c r="E346" s="101" t="s">
        <v>96</v>
      </c>
      <c r="F346" s="96"/>
      <c r="G346" s="300">
        <f t="shared" si="62"/>
        <v>123</v>
      </c>
      <c r="H346" s="300">
        <f t="shared" si="62"/>
        <v>0</v>
      </c>
      <c r="I346" s="399">
        <f t="shared" si="58"/>
        <v>123</v>
      </c>
      <c r="J346" s="399">
        <f t="shared" si="57"/>
        <v>0</v>
      </c>
    </row>
    <row r="347" spans="1:10" s="11" customFormat="1" ht="12.75">
      <c r="A347" s="100" t="s">
        <v>99</v>
      </c>
      <c r="B347" s="98" t="s">
        <v>410</v>
      </c>
      <c r="C347" s="99" t="s">
        <v>67</v>
      </c>
      <c r="D347" s="99" t="s">
        <v>65</v>
      </c>
      <c r="E347" s="101" t="s">
        <v>100</v>
      </c>
      <c r="F347" s="96"/>
      <c r="G347" s="300">
        <f t="shared" si="62"/>
        <v>123</v>
      </c>
      <c r="H347" s="300">
        <f t="shared" si="62"/>
        <v>0</v>
      </c>
      <c r="I347" s="399">
        <f t="shared" si="58"/>
        <v>123</v>
      </c>
      <c r="J347" s="399">
        <f t="shared" si="57"/>
        <v>0</v>
      </c>
    </row>
    <row r="348" spans="1:10" s="11" customFormat="1" ht="12.75">
      <c r="A348" s="97" t="s">
        <v>133</v>
      </c>
      <c r="B348" s="98" t="s">
        <v>410</v>
      </c>
      <c r="C348" s="99" t="s">
        <v>67</v>
      </c>
      <c r="D348" s="99" t="s">
        <v>65</v>
      </c>
      <c r="E348" s="101" t="s">
        <v>100</v>
      </c>
      <c r="F348" s="96">
        <v>725</v>
      </c>
      <c r="G348" s="300">
        <v>123</v>
      </c>
      <c r="H348" s="300">
        <v>0</v>
      </c>
      <c r="I348" s="399">
        <f t="shared" si="58"/>
        <v>123</v>
      </c>
      <c r="J348" s="399">
        <f t="shared" si="57"/>
        <v>0</v>
      </c>
    </row>
    <row r="349" spans="1:10" s="63" customFormat="1" ht="12.75">
      <c r="A349" s="94" t="s">
        <v>411</v>
      </c>
      <c r="B349" s="92" t="s">
        <v>412</v>
      </c>
      <c r="C349" s="95"/>
      <c r="D349" s="95"/>
      <c r="E349" s="103"/>
      <c r="F349" s="91"/>
      <c r="G349" s="299">
        <f aca="true" t="shared" si="63" ref="G349:H353">G350</f>
        <v>21</v>
      </c>
      <c r="H349" s="299">
        <f t="shared" si="63"/>
        <v>0</v>
      </c>
      <c r="I349" s="399">
        <f t="shared" si="58"/>
        <v>21</v>
      </c>
      <c r="J349" s="399">
        <f t="shared" si="57"/>
        <v>0</v>
      </c>
    </row>
    <row r="350" spans="1:10" s="63" customFormat="1" ht="12.75">
      <c r="A350" s="94" t="s">
        <v>81</v>
      </c>
      <c r="B350" s="92" t="s">
        <v>412</v>
      </c>
      <c r="C350" s="95" t="s">
        <v>72</v>
      </c>
      <c r="D350" s="95" t="s">
        <v>34</v>
      </c>
      <c r="E350" s="103"/>
      <c r="F350" s="91"/>
      <c r="G350" s="299">
        <f t="shared" si="63"/>
        <v>21</v>
      </c>
      <c r="H350" s="299">
        <f t="shared" si="63"/>
        <v>0</v>
      </c>
      <c r="I350" s="399">
        <f t="shared" si="58"/>
        <v>21</v>
      </c>
      <c r="J350" s="399">
        <f t="shared" si="57"/>
        <v>0</v>
      </c>
    </row>
    <row r="351" spans="1:10" s="11" customFormat="1" ht="12.75">
      <c r="A351" s="97" t="s">
        <v>82</v>
      </c>
      <c r="B351" s="98" t="s">
        <v>412</v>
      </c>
      <c r="C351" s="99" t="s">
        <v>72</v>
      </c>
      <c r="D351" s="99" t="s">
        <v>64</v>
      </c>
      <c r="E351" s="101"/>
      <c r="F351" s="96"/>
      <c r="G351" s="300">
        <f t="shared" si="63"/>
        <v>21</v>
      </c>
      <c r="H351" s="300">
        <f t="shared" si="63"/>
        <v>0</v>
      </c>
      <c r="I351" s="399">
        <f t="shared" si="58"/>
        <v>21</v>
      </c>
      <c r="J351" s="399">
        <f t="shared" si="57"/>
        <v>0</v>
      </c>
    </row>
    <row r="352" spans="1:10" s="73" customFormat="1" ht="21">
      <c r="A352" s="100" t="s">
        <v>95</v>
      </c>
      <c r="B352" s="98" t="s">
        <v>412</v>
      </c>
      <c r="C352" s="99" t="s">
        <v>72</v>
      </c>
      <c r="D352" s="99" t="s">
        <v>64</v>
      </c>
      <c r="E352" s="101" t="s">
        <v>96</v>
      </c>
      <c r="F352" s="96"/>
      <c r="G352" s="300">
        <f t="shared" si="63"/>
        <v>21</v>
      </c>
      <c r="H352" s="300">
        <f t="shared" si="63"/>
        <v>0</v>
      </c>
      <c r="I352" s="399">
        <f t="shared" si="58"/>
        <v>21</v>
      </c>
      <c r="J352" s="399">
        <f t="shared" si="57"/>
        <v>0</v>
      </c>
    </row>
    <row r="353" spans="1:10" s="73" customFormat="1" ht="12.75">
      <c r="A353" s="100" t="s">
        <v>99</v>
      </c>
      <c r="B353" s="98" t="s">
        <v>412</v>
      </c>
      <c r="C353" s="99" t="s">
        <v>72</v>
      </c>
      <c r="D353" s="99" t="s">
        <v>64</v>
      </c>
      <c r="E353" s="101" t="s">
        <v>100</v>
      </c>
      <c r="F353" s="96"/>
      <c r="G353" s="300">
        <f t="shared" si="63"/>
        <v>21</v>
      </c>
      <c r="H353" s="300">
        <f t="shared" si="63"/>
        <v>0</v>
      </c>
      <c r="I353" s="399">
        <f t="shared" si="58"/>
        <v>21</v>
      </c>
      <c r="J353" s="399">
        <f t="shared" si="57"/>
        <v>0</v>
      </c>
    </row>
    <row r="354" spans="1:10" s="11" customFormat="1" ht="21">
      <c r="A354" s="97" t="s">
        <v>134</v>
      </c>
      <c r="B354" s="98" t="s">
        <v>412</v>
      </c>
      <c r="C354" s="99" t="s">
        <v>72</v>
      </c>
      <c r="D354" s="99" t="s">
        <v>64</v>
      </c>
      <c r="E354" s="101" t="s">
        <v>100</v>
      </c>
      <c r="F354" s="96">
        <v>726</v>
      </c>
      <c r="G354" s="300">
        <v>21</v>
      </c>
      <c r="H354" s="300">
        <v>0</v>
      </c>
      <c r="I354" s="399">
        <f t="shared" si="58"/>
        <v>21</v>
      </c>
      <c r="J354" s="399">
        <f t="shared" si="57"/>
        <v>0</v>
      </c>
    </row>
    <row r="355" spans="1:10" s="347" customFormat="1" ht="20.25" customHeight="1">
      <c r="A355" s="243" t="s">
        <v>413</v>
      </c>
      <c r="B355" s="241" t="s">
        <v>159</v>
      </c>
      <c r="C355" s="244"/>
      <c r="D355" s="244"/>
      <c r="E355" s="247"/>
      <c r="F355" s="245"/>
      <c r="G355" s="392">
        <f>G356+G371+G467+G477+G487</f>
        <v>212125.59999999998</v>
      </c>
      <c r="H355" s="392">
        <f>H356+H371+H467+H477+H487</f>
        <v>47732.1</v>
      </c>
      <c r="I355" s="398">
        <f t="shared" si="58"/>
        <v>164393.49999999997</v>
      </c>
      <c r="J355" s="398">
        <f t="shared" si="57"/>
        <v>22.501810248268008</v>
      </c>
    </row>
    <row r="356" spans="1:10" s="5" customFormat="1" ht="12.75">
      <c r="A356" s="94" t="s">
        <v>194</v>
      </c>
      <c r="B356" s="92" t="s">
        <v>255</v>
      </c>
      <c r="C356" s="95"/>
      <c r="D356" s="95"/>
      <c r="E356" s="101"/>
      <c r="F356" s="96"/>
      <c r="G356" s="299">
        <f>G364+G357</f>
        <v>157</v>
      </c>
      <c r="H356" s="299">
        <f>H364+H357</f>
        <v>25</v>
      </c>
      <c r="I356" s="399">
        <f t="shared" si="58"/>
        <v>132</v>
      </c>
      <c r="J356" s="399">
        <f t="shared" si="57"/>
        <v>15.92356687898089</v>
      </c>
    </row>
    <row r="357" spans="1:10" s="5" customFormat="1" ht="12.75">
      <c r="A357" s="94" t="s">
        <v>326</v>
      </c>
      <c r="B357" s="92" t="s">
        <v>256</v>
      </c>
      <c r="C357" s="95"/>
      <c r="D357" s="95"/>
      <c r="E357" s="103"/>
      <c r="F357" s="91"/>
      <c r="G357" s="299">
        <f aca="true" t="shared" si="64" ref="G357:H361">G358</f>
        <v>42</v>
      </c>
      <c r="H357" s="299">
        <f t="shared" si="64"/>
        <v>0</v>
      </c>
      <c r="I357" s="399">
        <f t="shared" si="58"/>
        <v>42</v>
      </c>
      <c r="J357" s="399">
        <f t="shared" si="57"/>
        <v>0</v>
      </c>
    </row>
    <row r="358" spans="1:10" s="5" customFormat="1" ht="12.75">
      <c r="A358" s="94" t="s">
        <v>8</v>
      </c>
      <c r="B358" s="92" t="s">
        <v>256</v>
      </c>
      <c r="C358" s="95" t="s">
        <v>67</v>
      </c>
      <c r="D358" s="95" t="s">
        <v>34</v>
      </c>
      <c r="E358" s="103"/>
      <c r="F358" s="91"/>
      <c r="G358" s="299">
        <f t="shared" si="64"/>
        <v>42</v>
      </c>
      <c r="H358" s="299">
        <f t="shared" si="64"/>
        <v>0</v>
      </c>
      <c r="I358" s="399">
        <f t="shared" si="58"/>
        <v>42</v>
      </c>
      <c r="J358" s="399">
        <f t="shared" si="57"/>
        <v>0</v>
      </c>
    </row>
    <row r="359" spans="1:10" s="5" customFormat="1" ht="12.75">
      <c r="A359" s="97" t="s">
        <v>11</v>
      </c>
      <c r="B359" s="98" t="s">
        <v>256</v>
      </c>
      <c r="C359" s="99" t="s">
        <v>67</v>
      </c>
      <c r="D359" s="99" t="s">
        <v>73</v>
      </c>
      <c r="E359" s="101"/>
      <c r="F359" s="96"/>
      <c r="G359" s="300">
        <f t="shared" si="64"/>
        <v>42</v>
      </c>
      <c r="H359" s="300">
        <f t="shared" si="64"/>
        <v>0</v>
      </c>
      <c r="I359" s="399">
        <f t="shared" si="58"/>
        <v>42</v>
      </c>
      <c r="J359" s="399">
        <f t="shared" si="57"/>
        <v>0</v>
      </c>
    </row>
    <row r="360" spans="1:10" s="5" customFormat="1" ht="21">
      <c r="A360" s="100" t="s">
        <v>353</v>
      </c>
      <c r="B360" s="98" t="s">
        <v>256</v>
      </c>
      <c r="C360" s="99" t="s">
        <v>67</v>
      </c>
      <c r="D360" s="99" t="s">
        <v>73</v>
      </c>
      <c r="E360" s="101" t="s">
        <v>94</v>
      </c>
      <c r="F360" s="96"/>
      <c r="G360" s="300">
        <f t="shared" si="64"/>
        <v>42</v>
      </c>
      <c r="H360" s="300">
        <f t="shared" si="64"/>
        <v>0</v>
      </c>
      <c r="I360" s="399">
        <f t="shared" si="58"/>
        <v>42</v>
      </c>
      <c r="J360" s="399">
        <f t="shared" si="57"/>
        <v>0</v>
      </c>
    </row>
    <row r="361" spans="1:10" s="5" customFormat="1" ht="21">
      <c r="A361" s="100" t="s">
        <v>635</v>
      </c>
      <c r="B361" s="98" t="s">
        <v>256</v>
      </c>
      <c r="C361" s="99" t="s">
        <v>67</v>
      </c>
      <c r="D361" s="99" t="s">
        <v>73</v>
      </c>
      <c r="E361" s="101" t="s">
        <v>91</v>
      </c>
      <c r="F361" s="96"/>
      <c r="G361" s="300">
        <f t="shared" si="64"/>
        <v>42</v>
      </c>
      <c r="H361" s="300">
        <f t="shared" si="64"/>
        <v>0</v>
      </c>
      <c r="I361" s="399">
        <f t="shared" si="58"/>
        <v>42</v>
      </c>
      <c r="J361" s="399">
        <f t="shared" si="57"/>
        <v>0</v>
      </c>
    </row>
    <row r="362" spans="1:10" s="5" customFormat="1" ht="26.25" customHeight="1">
      <c r="A362" s="97" t="s">
        <v>133</v>
      </c>
      <c r="B362" s="98" t="s">
        <v>256</v>
      </c>
      <c r="C362" s="99" t="s">
        <v>67</v>
      </c>
      <c r="D362" s="99" t="s">
        <v>73</v>
      </c>
      <c r="E362" s="101" t="s">
        <v>91</v>
      </c>
      <c r="F362" s="96">
        <v>725</v>
      </c>
      <c r="G362" s="300">
        <v>42</v>
      </c>
      <c r="H362" s="300">
        <v>0</v>
      </c>
      <c r="I362" s="399">
        <f t="shared" si="58"/>
        <v>42</v>
      </c>
      <c r="J362" s="399">
        <f t="shared" si="57"/>
        <v>0</v>
      </c>
    </row>
    <row r="363" spans="1:10" s="5" customFormat="1" ht="37.5" customHeight="1">
      <c r="A363" s="94" t="s">
        <v>160</v>
      </c>
      <c r="B363" s="92" t="s">
        <v>257</v>
      </c>
      <c r="C363" s="99"/>
      <c r="D363" s="99"/>
      <c r="E363" s="101"/>
      <c r="F363" s="96"/>
      <c r="G363" s="299">
        <f>G364</f>
        <v>115</v>
      </c>
      <c r="H363" s="299">
        <f>H364</f>
        <v>25</v>
      </c>
      <c r="I363" s="399">
        <f t="shared" si="58"/>
        <v>90</v>
      </c>
      <c r="J363" s="399">
        <f t="shared" si="57"/>
        <v>21.73913043478261</v>
      </c>
    </row>
    <row r="364" spans="1:10" s="5" customFormat="1" ht="12.75">
      <c r="A364" s="94" t="s">
        <v>8</v>
      </c>
      <c r="B364" s="92" t="s">
        <v>257</v>
      </c>
      <c r="C364" s="95" t="s">
        <v>67</v>
      </c>
      <c r="D364" s="95" t="s">
        <v>34</v>
      </c>
      <c r="E364" s="101"/>
      <c r="F364" s="96"/>
      <c r="G364" s="299">
        <f>G365+G369</f>
        <v>115</v>
      </c>
      <c r="H364" s="299">
        <f>H365+H369</f>
        <v>25</v>
      </c>
      <c r="I364" s="399">
        <f t="shared" si="58"/>
        <v>90</v>
      </c>
      <c r="J364" s="399">
        <f t="shared" si="57"/>
        <v>21.73913043478261</v>
      </c>
    </row>
    <row r="365" spans="1:10" s="5" customFormat="1" ht="12.75">
      <c r="A365" s="97" t="s">
        <v>11</v>
      </c>
      <c r="B365" s="98" t="s">
        <v>257</v>
      </c>
      <c r="C365" s="99" t="s">
        <v>67</v>
      </c>
      <c r="D365" s="99" t="s">
        <v>73</v>
      </c>
      <c r="E365" s="101"/>
      <c r="F365" s="96"/>
      <c r="G365" s="300">
        <f aca="true" t="shared" si="65" ref="G365:H367">G366</f>
        <v>75</v>
      </c>
      <c r="H365" s="300">
        <f t="shared" si="65"/>
        <v>25</v>
      </c>
      <c r="I365" s="399">
        <f t="shared" si="58"/>
        <v>50</v>
      </c>
      <c r="J365" s="399">
        <f t="shared" si="57"/>
        <v>33.33333333333333</v>
      </c>
    </row>
    <row r="366" spans="1:10" s="5" customFormat="1" ht="21">
      <c r="A366" s="100" t="s">
        <v>353</v>
      </c>
      <c r="B366" s="98" t="s">
        <v>257</v>
      </c>
      <c r="C366" s="99" t="s">
        <v>67</v>
      </c>
      <c r="D366" s="99" t="s">
        <v>73</v>
      </c>
      <c r="E366" s="101" t="s">
        <v>94</v>
      </c>
      <c r="F366" s="96"/>
      <c r="G366" s="300">
        <f t="shared" si="65"/>
        <v>75</v>
      </c>
      <c r="H366" s="300">
        <f t="shared" si="65"/>
        <v>25</v>
      </c>
      <c r="I366" s="399">
        <f t="shared" si="58"/>
        <v>50</v>
      </c>
      <c r="J366" s="399">
        <f t="shared" si="57"/>
        <v>33.33333333333333</v>
      </c>
    </row>
    <row r="367" spans="1:10" s="5" customFormat="1" ht="21">
      <c r="A367" s="100" t="s">
        <v>635</v>
      </c>
      <c r="B367" s="98" t="s">
        <v>257</v>
      </c>
      <c r="C367" s="99" t="s">
        <v>67</v>
      </c>
      <c r="D367" s="99" t="s">
        <v>73</v>
      </c>
      <c r="E367" s="101" t="s">
        <v>91</v>
      </c>
      <c r="F367" s="96"/>
      <c r="G367" s="300">
        <f t="shared" si="65"/>
        <v>75</v>
      </c>
      <c r="H367" s="300">
        <f t="shared" si="65"/>
        <v>25</v>
      </c>
      <c r="I367" s="399">
        <f t="shared" si="58"/>
        <v>50</v>
      </c>
      <c r="J367" s="399">
        <f t="shared" si="57"/>
        <v>33.33333333333333</v>
      </c>
    </row>
    <row r="368" spans="1:10" s="5" customFormat="1" ht="12" customHeight="1">
      <c r="A368" s="97" t="s">
        <v>133</v>
      </c>
      <c r="B368" s="98" t="s">
        <v>257</v>
      </c>
      <c r="C368" s="99" t="s">
        <v>67</v>
      </c>
      <c r="D368" s="99" t="s">
        <v>73</v>
      </c>
      <c r="E368" s="101" t="s">
        <v>91</v>
      </c>
      <c r="F368" s="96">
        <v>725</v>
      </c>
      <c r="G368" s="300">
        <v>75</v>
      </c>
      <c r="H368" s="300">
        <v>25</v>
      </c>
      <c r="I368" s="399">
        <f t="shared" si="58"/>
        <v>50</v>
      </c>
      <c r="J368" s="399">
        <f t="shared" si="57"/>
        <v>33.33333333333333</v>
      </c>
    </row>
    <row r="369" spans="1:10" s="5" customFormat="1" ht="12.75">
      <c r="A369" s="100" t="s">
        <v>101</v>
      </c>
      <c r="B369" s="98" t="s">
        <v>257</v>
      </c>
      <c r="C369" s="99" t="s">
        <v>67</v>
      </c>
      <c r="D369" s="99" t="s">
        <v>73</v>
      </c>
      <c r="E369" s="101" t="s">
        <v>102</v>
      </c>
      <c r="F369" s="96"/>
      <c r="G369" s="300">
        <f>G370</f>
        <v>40</v>
      </c>
      <c r="H369" s="300">
        <f>H370</f>
        <v>0</v>
      </c>
      <c r="I369" s="399">
        <f t="shared" si="58"/>
        <v>40</v>
      </c>
      <c r="J369" s="399">
        <f t="shared" si="57"/>
        <v>0</v>
      </c>
    </row>
    <row r="370" spans="1:10" s="5" customFormat="1" ht="13.5" customHeight="1">
      <c r="A370" s="97" t="s">
        <v>133</v>
      </c>
      <c r="B370" s="98" t="s">
        <v>257</v>
      </c>
      <c r="C370" s="99" t="s">
        <v>67</v>
      </c>
      <c r="D370" s="99" t="s">
        <v>73</v>
      </c>
      <c r="E370" s="101" t="s">
        <v>125</v>
      </c>
      <c r="F370" s="96">
        <v>725</v>
      </c>
      <c r="G370" s="300">
        <f>20+60+40-80</f>
        <v>40</v>
      </c>
      <c r="H370" s="300">
        <v>0</v>
      </c>
      <c r="I370" s="399">
        <f t="shared" si="58"/>
        <v>40</v>
      </c>
      <c r="J370" s="399">
        <f t="shared" si="57"/>
        <v>0</v>
      </c>
    </row>
    <row r="371" spans="1:10" s="63" customFormat="1" ht="12.75">
      <c r="A371" s="104" t="s">
        <v>384</v>
      </c>
      <c r="B371" s="103" t="s">
        <v>358</v>
      </c>
      <c r="C371" s="103"/>
      <c r="D371" s="103"/>
      <c r="E371" s="103"/>
      <c r="F371" s="91"/>
      <c r="G371" s="299">
        <f>G392+G398+G413+G53364+G434+G440+G455+G372+G428+G461+G382</f>
        <v>205040.49999999997</v>
      </c>
      <c r="H371" s="299">
        <f>H392+H398+H413+H53364+H434+H440+H455+H372+H428+H461+H382</f>
        <v>47195.1</v>
      </c>
      <c r="I371" s="399">
        <f t="shared" si="58"/>
        <v>157845.39999999997</v>
      </c>
      <c r="J371" s="399">
        <f t="shared" si="57"/>
        <v>23.017452649598496</v>
      </c>
    </row>
    <row r="372" spans="1:10" s="63" customFormat="1" ht="61.5">
      <c r="A372" s="284" t="s">
        <v>625</v>
      </c>
      <c r="B372" s="133" t="s">
        <v>626</v>
      </c>
      <c r="C372" s="103"/>
      <c r="D372" s="103"/>
      <c r="E372" s="103"/>
      <c r="F372" s="91"/>
      <c r="G372" s="304">
        <f>G373</f>
        <v>122</v>
      </c>
      <c r="H372" s="304">
        <f>H373</f>
        <v>0</v>
      </c>
      <c r="I372" s="399">
        <f t="shared" si="58"/>
        <v>122</v>
      </c>
      <c r="J372" s="399">
        <f t="shared" si="57"/>
        <v>0</v>
      </c>
    </row>
    <row r="373" spans="1:10" s="63" customFormat="1" ht="12.75">
      <c r="A373" s="124" t="s">
        <v>8</v>
      </c>
      <c r="B373" s="133" t="s">
        <v>626</v>
      </c>
      <c r="C373" s="133" t="s">
        <v>67</v>
      </c>
      <c r="D373" s="133" t="s">
        <v>34</v>
      </c>
      <c r="E373" s="133"/>
      <c r="F373" s="127"/>
      <c r="G373" s="304">
        <f>G374+G378</f>
        <v>122</v>
      </c>
      <c r="H373" s="304">
        <f>H374+H378</f>
        <v>0</v>
      </c>
      <c r="I373" s="399">
        <f t="shared" si="58"/>
        <v>122</v>
      </c>
      <c r="J373" s="399">
        <f t="shared" si="57"/>
        <v>0</v>
      </c>
    </row>
    <row r="374" spans="1:10" s="63" customFormat="1" ht="12.75">
      <c r="A374" s="129" t="s">
        <v>9</v>
      </c>
      <c r="B374" s="134" t="s">
        <v>626</v>
      </c>
      <c r="C374" s="134" t="s">
        <v>67</v>
      </c>
      <c r="D374" s="134" t="s">
        <v>64</v>
      </c>
      <c r="E374" s="134"/>
      <c r="F374" s="132"/>
      <c r="G374" s="305">
        <f aca="true" t="shared" si="66" ref="G374:H376">G375</f>
        <v>40.7</v>
      </c>
      <c r="H374" s="305">
        <f t="shared" si="66"/>
        <v>0</v>
      </c>
      <c r="I374" s="399">
        <f t="shared" si="58"/>
        <v>40.7</v>
      </c>
      <c r="J374" s="399">
        <f t="shared" si="57"/>
        <v>0</v>
      </c>
    </row>
    <row r="375" spans="1:10" s="63" customFormat="1" ht="21">
      <c r="A375" s="129" t="s">
        <v>95</v>
      </c>
      <c r="B375" s="134" t="s">
        <v>626</v>
      </c>
      <c r="C375" s="134" t="s">
        <v>67</v>
      </c>
      <c r="D375" s="134" t="s">
        <v>64</v>
      </c>
      <c r="E375" s="134" t="s">
        <v>96</v>
      </c>
      <c r="F375" s="132"/>
      <c r="G375" s="305">
        <f t="shared" si="66"/>
        <v>40.7</v>
      </c>
      <c r="H375" s="305">
        <f t="shared" si="66"/>
        <v>0</v>
      </c>
      <c r="I375" s="399">
        <f t="shared" si="58"/>
        <v>40.7</v>
      </c>
      <c r="J375" s="399">
        <f t="shared" si="57"/>
        <v>0</v>
      </c>
    </row>
    <row r="376" spans="1:10" s="63" customFormat="1" ht="12.75">
      <c r="A376" s="129" t="s">
        <v>99</v>
      </c>
      <c r="B376" s="134" t="s">
        <v>626</v>
      </c>
      <c r="C376" s="134" t="s">
        <v>67</v>
      </c>
      <c r="D376" s="134" t="s">
        <v>64</v>
      </c>
      <c r="E376" s="134" t="s">
        <v>100</v>
      </c>
      <c r="F376" s="132"/>
      <c r="G376" s="305">
        <f t="shared" si="66"/>
        <v>40.7</v>
      </c>
      <c r="H376" s="305">
        <f t="shared" si="66"/>
        <v>0</v>
      </c>
      <c r="I376" s="399">
        <f t="shared" si="58"/>
        <v>40.7</v>
      </c>
      <c r="J376" s="399">
        <f t="shared" si="57"/>
        <v>0</v>
      </c>
    </row>
    <row r="377" spans="1:10" s="63" customFormat="1" ht="12.75">
      <c r="A377" s="123" t="s">
        <v>133</v>
      </c>
      <c r="B377" s="134" t="s">
        <v>626</v>
      </c>
      <c r="C377" s="134" t="s">
        <v>67</v>
      </c>
      <c r="D377" s="134" t="s">
        <v>64</v>
      </c>
      <c r="E377" s="134" t="s">
        <v>100</v>
      </c>
      <c r="F377" s="132">
        <v>725</v>
      </c>
      <c r="G377" s="305">
        <v>40.7</v>
      </c>
      <c r="H377" s="305">
        <v>0</v>
      </c>
      <c r="I377" s="399">
        <f t="shared" si="58"/>
        <v>40.7</v>
      </c>
      <c r="J377" s="399">
        <f t="shared" si="57"/>
        <v>0</v>
      </c>
    </row>
    <row r="378" spans="1:10" s="63" customFormat="1" ht="12.75">
      <c r="A378" s="129" t="s">
        <v>10</v>
      </c>
      <c r="B378" s="134" t="s">
        <v>626</v>
      </c>
      <c r="C378" s="134" t="s">
        <v>67</v>
      </c>
      <c r="D378" s="134" t="s">
        <v>65</v>
      </c>
      <c r="E378" s="134"/>
      <c r="F378" s="132"/>
      <c r="G378" s="305">
        <f aca="true" t="shared" si="67" ref="G378:H380">G379</f>
        <v>81.3</v>
      </c>
      <c r="H378" s="305">
        <f t="shared" si="67"/>
        <v>0</v>
      </c>
      <c r="I378" s="399">
        <f t="shared" si="58"/>
        <v>81.3</v>
      </c>
      <c r="J378" s="399">
        <f t="shared" si="57"/>
        <v>0</v>
      </c>
    </row>
    <row r="379" spans="1:10" s="63" customFormat="1" ht="21">
      <c r="A379" s="129" t="s">
        <v>95</v>
      </c>
      <c r="B379" s="134" t="s">
        <v>626</v>
      </c>
      <c r="C379" s="134" t="s">
        <v>67</v>
      </c>
      <c r="D379" s="134" t="s">
        <v>65</v>
      </c>
      <c r="E379" s="134" t="s">
        <v>96</v>
      </c>
      <c r="F379" s="132"/>
      <c r="G379" s="305">
        <f t="shared" si="67"/>
        <v>81.3</v>
      </c>
      <c r="H379" s="305">
        <f t="shared" si="67"/>
        <v>0</v>
      </c>
      <c r="I379" s="399">
        <f t="shared" si="58"/>
        <v>81.3</v>
      </c>
      <c r="J379" s="399">
        <f t="shared" si="57"/>
        <v>0</v>
      </c>
    </row>
    <row r="380" spans="1:10" s="63" customFormat="1" ht="12.75">
      <c r="A380" s="129" t="s">
        <v>99</v>
      </c>
      <c r="B380" s="134" t="s">
        <v>626</v>
      </c>
      <c r="C380" s="134" t="s">
        <v>67</v>
      </c>
      <c r="D380" s="134" t="s">
        <v>65</v>
      </c>
      <c r="E380" s="134" t="s">
        <v>100</v>
      </c>
      <c r="F380" s="132"/>
      <c r="G380" s="305">
        <f t="shared" si="67"/>
        <v>81.3</v>
      </c>
      <c r="H380" s="305">
        <f t="shared" si="67"/>
        <v>0</v>
      </c>
      <c r="I380" s="399">
        <f t="shared" si="58"/>
        <v>81.3</v>
      </c>
      <c r="J380" s="399">
        <f t="shared" si="57"/>
        <v>0</v>
      </c>
    </row>
    <row r="381" spans="1:10" s="63" customFormat="1" ht="12.75">
      <c r="A381" s="123" t="s">
        <v>133</v>
      </c>
      <c r="B381" s="134" t="s">
        <v>626</v>
      </c>
      <c r="C381" s="134" t="s">
        <v>67</v>
      </c>
      <c r="D381" s="134" t="s">
        <v>65</v>
      </c>
      <c r="E381" s="134" t="s">
        <v>100</v>
      </c>
      <c r="F381" s="132">
        <v>725</v>
      </c>
      <c r="G381" s="305">
        <v>81.3</v>
      </c>
      <c r="H381" s="305">
        <v>0</v>
      </c>
      <c r="I381" s="399">
        <f t="shared" si="58"/>
        <v>81.3</v>
      </c>
      <c r="J381" s="399">
        <f t="shared" si="57"/>
        <v>0</v>
      </c>
    </row>
    <row r="382" spans="1:10" s="63" customFormat="1" ht="30.75">
      <c r="A382" s="104" t="s">
        <v>651</v>
      </c>
      <c r="B382" s="311" t="s">
        <v>652</v>
      </c>
      <c r="C382" s="103"/>
      <c r="D382" s="103"/>
      <c r="E382" s="103"/>
      <c r="F382" s="91"/>
      <c r="G382" s="302">
        <f>G383</f>
        <v>20</v>
      </c>
      <c r="H382" s="302">
        <f>H383</f>
        <v>0</v>
      </c>
      <c r="I382" s="399">
        <f t="shared" si="58"/>
        <v>20</v>
      </c>
      <c r="J382" s="399">
        <f t="shared" si="57"/>
        <v>0</v>
      </c>
    </row>
    <row r="383" spans="1:10" s="63" customFormat="1" ht="12.75">
      <c r="A383" s="94" t="s">
        <v>8</v>
      </c>
      <c r="B383" s="311" t="s">
        <v>652</v>
      </c>
      <c r="C383" s="103" t="s">
        <v>67</v>
      </c>
      <c r="D383" s="103" t="s">
        <v>34</v>
      </c>
      <c r="E383" s="103"/>
      <c r="F383" s="91"/>
      <c r="G383" s="302">
        <f>G384+G388</f>
        <v>20</v>
      </c>
      <c r="H383" s="302">
        <f>H384+H388</f>
        <v>0</v>
      </c>
      <c r="I383" s="399">
        <f t="shared" si="58"/>
        <v>20</v>
      </c>
      <c r="J383" s="399">
        <f t="shared" si="57"/>
        <v>0</v>
      </c>
    </row>
    <row r="384" spans="1:10" s="63" customFormat="1" ht="12.75">
      <c r="A384" s="100" t="s">
        <v>9</v>
      </c>
      <c r="B384" s="312" t="s">
        <v>652</v>
      </c>
      <c r="C384" s="101" t="s">
        <v>67</v>
      </c>
      <c r="D384" s="101" t="s">
        <v>64</v>
      </c>
      <c r="E384" s="101"/>
      <c r="F384" s="96"/>
      <c r="G384" s="302">
        <f aca="true" t="shared" si="68" ref="G384:H386">G385</f>
        <v>10</v>
      </c>
      <c r="H384" s="302">
        <f t="shared" si="68"/>
        <v>0</v>
      </c>
      <c r="I384" s="399">
        <f t="shared" si="58"/>
        <v>10</v>
      </c>
      <c r="J384" s="399">
        <f t="shared" si="57"/>
        <v>0</v>
      </c>
    </row>
    <row r="385" spans="1:10" s="63" customFormat="1" ht="21">
      <c r="A385" s="100" t="s">
        <v>95</v>
      </c>
      <c r="B385" s="312" t="s">
        <v>652</v>
      </c>
      <c r="C385" s="101" t="s">
        <v>67</v>
      </c>
      <c r="D385" s="101" t="s">
        <v>64</v>
      </c>
      <c r="E385" s="101" t="s">
        <v>96</v>
      </c>
      <c r="F385" s="96"/>
      <c r="G385" s="302">
        <f t="shared" si="68"/>
        <v>10</v>
      </c>
      <c r="H385" s="302">
        <f t="shared" si="68"/>
        <v>0</v>
      </c>
      <c r="I385" s="399">
        <f t="shared" si="58"/>
        <v>10</v>
      </c>
      <c r="J385" s="399">
        <f t="shared" si="57"/>
        <v>0</v>
      </c>
    </row>
    <row r="386" spans="1:10" s="63" customFormat="1" ht="12.75">
      <c r="A386" s="100" t="s">
        <v>99</v>
      </c>
      <c r="B386" s="312" t="s">
        <v>652</v>
      </c>
      <c r="C386" s="101" t="s">
        <v>67</v>
      </c>
      <c r="D386" s="101" t="s">
        <v>64</v>
      </c>
      <c r="E386" s="101" t="s">
        <v>100</v>
      </c>
      <c r="F386" s="96"/>
      <c r="G386" s="302">
        <f t="shared" si="68"/>
        <v>10</v>
      </c>
      <c r="H386" s="302">
        <f t="shared" si="68"/>
        <v>0</v>
      </c>
      <c r="I386" s="399">
        <f t="shared" si="58"/>
        <v>10</v>
      </c>
      <c r="J386" s="399">
        <f t="shared" si="57"/>
        <v>0</v>
      </c>
    </row>
    <row r="387" spans="1:10" s="63" customFormat="1" ht="12.75">
      <c r="A387" s="97" t="s">
        <v>133</v>
      </c>
      <c r="B387" s="312" t="s">
        <v>652</v>
      </c>
      <c r="C387" s="101" t="s">
        <v>67</v>
      </c>
      <c r="D387" s="101" t="s">
        <v>64</v>
      </c>
      <c r="E387" s="101" t="s">
        <v>100</v>
      </c>
      <c r="F387" s="96">
        <v>725</v>
      </c>
      <c r="G387" s="302">
        <v>10</v>
      </c>
      <c r="H387" s="302">
        <v>0</v>
      </c>
      <c r="I387" s="399">
        <f t="shared" si="58"/>
        <v>10</v>
      </c>
      <c r="J387" s="399">
        <f t="shared" si="57"/>
        <v>0</v>
      </c>
    </row>
    <row r="388" spans="1:10" s="63" customFormat="1" ht="12.75">
      <c r="A388" s="122" t="s">
        <v>10</v>
      </c>
      <c r="B388" s="312" t="s">
        <v>652</v>
      </c>
      <c r="C388" s="101" t="s">
        <v>67</v>
      </c>
      <c r="D388" s="101" t="s">
        <v>65</v>
      </c>
      <c r="E388" s="101"/>
      <c r="F388" s="96"/>
      <c r="G388" s="302">
        <f aca="true" t="shared" si="69" ref="G388:H390">G389</f>
        <v>10</v>
      </c>
      <c r="H388" s="302">
        <f t="shared" si="69"/>
        <v>0</v>
      </c>
      <c r="I388" s="399">
        <f t="shared" si="58"/>
        <v>10</v>
      </c>
      <c r="J388" s="399">
        <f t="shared" si="57"/>
        <v>0</v>
      </c>
    </row>
    <row r="389" spans="1:10" s="63" customFormat="1" ht="21">
      <c r="A389" s="100" t="s">
        <v>95</v>
      </c>
      <c r="B389" s="312" t="s">
        <v>652</v>
      </c>
      <c r="C389" s="101" t="s">
        <v>67</v>
      </c>
      <c r="D389" s="101" t="s">
        <v>65</v>
      </c>
      <c r="E389" s="101" t="s">
        <v>96</v>
      </c>
      <c r="F389" s="96"/>
      <c r="G389" s="302">
        <f t="shared" si="69"/>
        <v>10</v>
      </c>
      <c r="H389" s="302">
        <f t="shared" si="69"/>
        <v>0</v>
      </c>
      <c r="I389" s="399">
        <f t="shared" si="58"/>
        <v>10</v>
      </c>
      <c r="J389" s="399">
        <f t="shared" si="57"/>
        <v>0</v>
      </c>
    </row>
    <row r="390" spans="1:10" s="63" customFormat="1" ht="12.75">
      <c r="A390" s="100" t="s">
        <v>99</v>
      </c>
      <c r="B390" s="312" t="s">
        <v>652</v>
      </c>
      <c r="C390" s="101" t="s">
        <v>67</v>
      </c>
      <c r="D390" s="101" t="s">
        <v>65</v>
      </c>
      <c r="E390" s="101" t="s">
        <v>100</v>
      </c>
      <c r="F390" s="96"/>
      <c r="G390" s="302">
        <f t="shared" si="69"/>
        <v>10</v>
      </c>
      <c r="H390" s="302">
        <f t="shared" si="69"/>
        <v>0</v>
      </c>
      <c r="I390" s="399">
        <f t="shared" si="58"/>
        <v>10</v>
      </c>
      <c r="J390" s="399">
        <f aca="true" t="shared" si="70" ref="J390:J453">H390/G390*100</f>
        <v>0</v>
      </c>
    </row>
    <row r="391" spans="1:10" s="63" customFormat="1" ht="12.75">
      <c r="A391" s="97" t="s">
        <v>133</v>
      </c>
      <c r="B391" s="312" t="s">
        <v>652</v>
      </c>
      <c r="C391" s="101" t="s">
        <v>67</v>
      </c>
      <c r="D391" s="101" t="s">
        <v>65</v>
      </c>
      <c r="E391" s="101" t="s">
        <v>100</v>
      </c>
      <c r="F391" s="96">
        <v>725</v>
      </c>
      <c r="G391" s="302">
        <v>10</v>
      </c>
      <c r="H391" s="302">
        <v>0</v>
      </c>
      <c r="I391" s="399">
        <f aca="true" t="shared" si="71" ref="I391:I454">G391-H391</f>
        <v>10</v>
      </c>
      <c r="J391" s="399">
        <f t="shared" si="70"/>
        <v>0</v>
      </c>
    </row>
    <row r="392" spans="1:10" s="74" customFormat="1" ht="30.75">
      <c r="A392" s="125" t="s">
        <v>414</v>
      </c>
      <c r="B392" s="133" t="s">
        <v>363</v>
      </c>
      <c r="C392" s="133"/>
      <c r="D392" s="133"/>
      <c r="E392" s="133"/>
      <c r="F392" s="127"/>
      <c r="G392" s="304">
        <f aca="true" t="shared" si="72" ref="G392:H396">G393</f>
        <v>115723.5</v>
      </c>
      <c r="H392" s="304">
        <f t="shared" si="72"/>
        <v>31987</v>
      </c>
      <c r="I392" s="399">
        <f t="shared" si="71"/>
        <v>83736.5</v>
      </c>
      <c r="J392" s="399">
        <f t="shared" si="70"/>
        <v>27.640885386287138</v>
      </c>
    </row>
    <row r="393" spans="1:10" s="74" customFormat="1" ht="12.75">
      <c r="A393" s="124" t="s">
        <v>8</v>
      </c>
      <c r="B393" s="133" t="s">
        <v>363</v>
      </c>
      <c r="C393" s="133" t="s">
        <v>67</v>
      </c>
      <c r="D393" s="133" t="s">
        <v>34</v>
      </c>
      <c r="E393" s="133"/>
      <c r="F393" s="127"/>
      <c r="G393" s="304">
        <f t="shared" si="72"/>
        <v>115723.5</v>
      </c>
      <c r="H393" s="304">
        <f t="shared" si="72"/>
        <v>31987</v>
      </c>
      <c r="I393" s="399">
        <f t="shared" si="71"/>
        <v>83736.5</v>
      </c>
      <c r="J393" s="399">
        <f t="shared" si="70"/>
        <v>27.640885386287138</v>
      </c>
    </row>
    <row r="394" spans="1:10" s="76" customFormat="1" ht="12.75">
      <c r="A394" s="129" t="s">
        <v>10</v>
      </c>
      <c r="B394" s="134" t="s">
        <v>363</v>
      </c>
      <c r="C394" s="134" t="s">
        <v>67</v>
      </c>
      <c r="D394" s="134" t="s">
        <v>65</v>
      </c>
      <c r="E394" s="134"/>
      <c r="F394" s="132"/>
      <c r="G394" s="305">
        <f t="shared" si="72"/>
        <v>115723.5</v>
      </c>
      <c r="H394" s="305">
        <f t="shared" si="72"/>
        <v>31987</v>
      </c>
      <c r="I394" s="399">
        <f t="shared" si="71"/>
        <v>83736.5</v>
      </c>
      <c r="J394" s="399">
        <f t="shared" si="70"/>
        <v>27.640885386287138</v>
      </c>
    </row>
    <row r="395" spans="1:10" s="76" customFormat="1" ht="21">
      <c r="A395" s="129" t="s">
        <v>95</v>
      </c>
      <c r="B395" s="134" t="s">
        <v>363</v>
      </c>
      <c r="C395" s="134" t="s">
        <v>67</v>
      </c>
      <c r="D395" s="134" t="s">
        <v>65</v>
      </c>
      <c r="E395" s="134" t="s">
        <v>96</v>
      </c>
      <c r="F395" s="132"/>
      <c r="G395" s="305">
        <f t="shared" si="72"/>
        <v>115723.5</v>
      </c>
      <c r="H395" s="305">
        <f t="shared" si="72"/>
        <v>31987</v>
      </c>
      <c r="I395" s="399">
        <f t="shared" si="71"/>
        <v>83736.5</v>
      </c>
      <c r="J395" s="399">
        <f t="shared" si="70"/>
        <v>27.640885386287138</v>
      </c>
    </row>
    <row r="396" spans="1:10" s="76" customFormat="1" ht="12.75">
      <c r="A396" s="129" t="s">
        <v>99</v>
      </c>
      <c r="B396" s="134" t="s">
        <v>363</v>
      </c>
      <c r="C396" s="134" t="s">
        <v>67</v>
      </c>
      <c r="D396" s="134" t="s">
        <v>65</v>
      </c>
      <c r="E396" s="134" t="s">
        <v>100</v>
      </c>
      <c r="F396" s="132"/>
      <c r="G396" s="305">
        <f t="shared" si="72"/>
        <v>115723.5</v>
      </c>
      <c r="H396" s="305">
        <f t="shared" si="72"/>
        <v>31987</v>
      </c>
      <c r="I396" s="399">
        <f t="shared" si="71"/>
        <v>83736.5</v>
      </c>
      <c r="J396" s="399">
        <f t="shared" si="70"/>
        <v>27.640885386287138</v>
      </c>
    </row>
    <row r="397" spans="1:10" s="76" customFormat="1" ht="12.75" customHeight="1">
      <c r="A397" s="123" t="s">
        <v>133</v>
      </c>
      <c r="B397" s="134" t="s">
        <v>363</v>
      </c>
      <c r="C397" s="134" t="s">
        <v>67</v>
      </c>
      <c r="D397" s="134" t="s">
        <v>65</v>
      </c>
      <c r="E397" s="134" t="s">
        <v>100</v>
      </c>
      <c r="F397" s="132">
        <v>725</v>
      </c>
      <c r="G397" s="308">
        <v>115723.5</v>
      </c>
      <c r="H397" s="308">
        <v>31987</v>
      </c>
      <c r="I397" s="399">
        <f t="shared" si="71"/>
        <v>83736.5</v>
      </c>
      <c r="J397" s="399">
        <f t="shared" si="70"/>
        <v>27.640885386287138</v>
      </c>
    </row>
    <row r="398" spans="1:10" s="74" customFormat="1" ht="39" customHeight="1">
      <c r="A398" s="125" t="s">
        <v>415</v>
      </c>
      <c r="B398" s="133" t="s">
        <v>359</v>
      </c>
      <c r="C398" s="133"/>
      <c r="D398" s="133"/>
      <c r="E398" s="133"/>
      <c r="F398" s="127"/>
      <c r="G398" s="304">
        <f>G399</f>
        <v>1891.6999999999998</v>
      </c>
      <c r="H398" s="304">
        <f>H399</f>
        <v>406.7</v>
      </c>
      <c r="I398" s="399">
        <f t="shared" si="71"/>
        <v>1484.9999999999998</v>
      </c>
      <c r="J398" s="399">
        <f t="shared" si="70"/>
        <v>21.49918063117831</v>
      </c>
    </row>
    <row r="399" spans="1:10" s="74" customFormat="1" ht="12.75">
      <c r="A399" s="124" t="s">
        <v>8</v>
      </c>
      <c r="B399" s="133" t="s">
        <v>359</v>
      </c>
      <c r="C399" s="133" t="s">
        <v>67</v>
      </c>
      <c r="D399" s="133" t="s">
        <v>34</v>
      </c>
      <c r="E399" s="133"/>
      <c r="F399" s="127"/>
      <c r="G399" s="304">
        <f>G400+G404+G408</f>
        <v>1891.6999999999998</v>
      </c>
      <c r="H399" s="304">
        <f>H400+H404+H408</f>
        <v>406.7</v>
      </c>
      <c r="I399" s="399">
        <f t="shared" si="71"/>
        <v>1484.9999999999998</v>
      </c>
      <c r="J399" s="399">
        <f t="shared" si="70"/>
        <v>21.49918063117831</v>
      </c>
    </row>
    <row r="400" spans="1:10" s="76" customFormat="1" ht="12.75">
      <c r="A400" s="129" t="s">
        <v>9</v>
      </c>
      <c r="B400" s="134" t="s">
        <v>359</v>
      </c>
      <c r="C400" s="134" t="s">
        <v>67</v>
      </c>
      <c r="D400" s="134" t="s">
        <v>64</v>
      </c>
      <c r="E400" s="134"/>
      <c r="F400" s="132"/>
      <c r="G400" s="305">
        <f aca="true" t="shared" si="73" ref="G400:H402">G401</f>
        <v>297.1</v>
      </c>
      <c r="H400" s="305">
        <f t="shared" si="73"/>
        <v>74.1</v>
      </c>
      <c r="I400" s="399">
        <f t="shared" si="71"/>
        <v>223.00000000000003</v>
      </c>
      <c r="J400" s="399">
        <f t="shared" si="70"/>
        <v>24.941097273645234</v>
      </c>
    </row>
    <row r="401" spans="1:10" s="76" customFormat="1" ht="21">
      <c r="A401" s="129" t="s">
        <v>95</v>
      </c>
      <c r="B401" s="134" t="s">
        <v>359</v>
      </c>
      <c r="C401" s="134" t="s">
        <v>67</v>
      </c>
      <c r="D401" s="134" t="s">
        <v>64</v>
      </c>
      <c r="E401" s="134" t="s">
        <v>96</v>
      </c>
      <c r="F401" s="132"/>
      <c r="G401" s="305">
        <f t="shared" si="73"/>
        <v>297.1</v>
      </c>
      <c r="H401" s="305">
        <f t="shared" si="73"/>
        <v>74.1</v>
      </c>
      <c r="I401" s="399">
        <f t="shared" si="71"/>
        <v>223.00000000000003</v>
      </c>
      <c r="J401" s="399">
        <f t="shared" si="70"/>
        <v>24.941097273645234</v>
      </c>
    </row>
    <row r="402" spans="1:10" s="76" customFormat="1" ht="12.75">
      <c r="A402" s="129" t="s">
        <v>99</v>
      </c>
      <c r="B402" s="134" t="s">
        <v>359</v>
      </c>
      <c r="C402" s="134" t="s">
        <v>67</v>
      </c>
      <c r="D402" s="134" t="s">
        <v>64</v>
      </c>
      <c r="E402" s="134" t="s">
        <v>100</v>
      </c>
      <c r="F402" s="132"/>
      <c r="G402" s="305">
        <f t="shared" si="73"/>
        <v>297.1</v>
      </c>
      <c r="H402" s="305">
        <f t="shared" si="73"/>
        <v>74.1</v>
      </c>
      <c r="I402" s="399">
        <f t="shared" si="71"/>
        <v>223.00000000000003</v>
      </c>
      <c r="J402" s="399">
        <f t="shared" si="70"/>
        <v>24.941097273645234</v>
      </c>
    </row>
    <row r="403" spans="1:10" s="76" customFormat="1" ht="12" customHeight="1">
      <c r="A403" s="123" t="s">
        <v>133</v>
      </c>
      <c r="B403" s="134" t="s">
        <v>359</v>
      </c>
      <c r="C403" s="134" t="s">
        <v>67</v>
      </c>
      <c r="D403" s="134" t="s">
        <v>64</v>
      </c>
      <c r="E403" s="134" t="s">
        <v>100</v>
      </c>
      <c r="F403" s="132">
        <v>725</v>
      </c>
      <c r="G403" s="308">
        <v>297.1</v>
      </c>
      <c r="H403" s="308">
        <v>74.1</v>
      </c>
      <c r="I403" s="399">
        <f t="shared" si="71"/>
        <v>223.00000000000003</v>
      </c>
      <c r="J403" s="399">
        <f t="shared" si="70"/>
        <v>24.941097273645234</v>
      </c>
    </row>
    <row r="404" spans="1:10" s="76" customFormat="1" ht="12.75">
      <c r="A404" s="123" t="s">
        <v>10</v>
      </c>
      <c r="B404" s="134" t="s">
        <v>359</v>
      </c>
      <c r="C404" s="134" t="s">
        <v>67</v>
      </c>
      <c r="D404" s="134" t="s">
        <v>65</v>
      </c>
      <c r="E404" s="134"/>
      <c r="F404" s="132"/>
      <c r="G404" s="305">
        <f aca="true" t="shared" si="74" ref="G404:H406">G405</f>
        <v>1186.1</v>
      </c>
      <c r="H404" s="305">
        <f t="shared" si="74"/>
        <v>260.3</v>
      </c>
      <c r="I404" s="399">
        <f t="shared" si="71"/>
        <v>925.8</v>
      </c>
      <c r="J404" s="399">
        <f t="shared" si="70"/>
        <v>21.945873029255548</v>
      </c>
    </row>
    <row r="405" spans="1:10" s="76" customFormat="1" ht="21">
      <c r="A405" s="129" t="s">
        <v>95</v>
      </c>
      <c r="B405" s="134" t="s">
        <v>359</v>
      </c>
      <c r="C405" s="134" t="s">
        <v>67</v>
      </c>
      <c r="D405" s="134" t="s">
        <v>65</v>
      </c>
      <c r="E405" s="134" t="s">
        <v>96</v>
      </c>
      <c r="F405" s="132"/>
      <c r="G405" s="305">
        <f t="shared" si="74"/>
        <v>1186.1</v>
      </c>
      <c r="H405" s="305">
        <f t="shared" si="74"/>
        <v>260.3</v>
      </c>
      <c r="I405" s="399">
        <f t="shared" si="71"/>
        <v>925.8</v>
      </c>
      <c r="J405" s="399">
        <f t="shared" si="70"/>
        <v>21.945873029255548</v>
      </c>
    </row>
    <row r="406" spans="1:10" s="76" customFormat="1" ht="12.75">
      <c r="A406" s="129" t="s">
        <v>99</v>
      </c>
      <c r="B406" s="134" t="s">
        <v>359</v>
      </c>
      <c r="C406" s="134" t="s">
        <v>67</v>
      </c>
      <c r="D406" s="134" t="s">
        <v>65</v>
      </c>
      <c r="E406" s="134" t="s">
        <v>100</v>
      </c>
      <c r="F406" s="132"/>
      <c r="G406" s="305">
        <f t="shared" si="74"/>
        <v>1186.1</v>
      </c>
      <c r="H406" s="305">
        <f t="shared" si="74"/>
        <v>260.3</v>
      </c>
      <c r="I406" s="399">
        <f t="shared" si="71"/>
        <v>925.8</v>
      </c>
      <c r="J406" s="399">
        <f t="shared" si="70"/>
        <v>21.945873029255548</v>
      </c>
    </row>
    <row r="407" spans="1:10" s="76" customFormat="1" ht="12.75" customHeight="1">
      <c r="A407" s="123" t="s">
        <v>133</v>
      </c>
      <c r="B407" s="134" t="s">
        <v>359</v>
      </c>
      <c r="C407" s="134" t="s">
        <v>67</v>
      </c>
      <c r="D407" s="134" t="s">
        <v>65</v>
      </c>
      <c r="E407" s="134" t="s">
        <v>100</v>
      </c>
      <c r="F407" s="132">
        <v>725</v>
      </c>
      <c r="G407" s="305">
        <v>1186.1</v>
      </c>
      <c r="H407" s="305">
        <v>260.3</v>
      </c>
      <c r="I407" s="399">
        <f t="shared" si="71"/>
        <v>925.8</v>
      </c>
      <c r="J407" s="399">
        <f t="shared" si="70"/>
        <v>21.945873029255548</v>
      </c>
    </row>
    <row r="408" spans="1:10" s="76" customFormat="1" ht="12.75">
      <c r="A408" s="123" t="s">
        <v>318</v>
      </c>
      <c r="B408" s="134" t="s">
        <v>359</v>
      </c>
      <c r="C408" s="134" t="s">
        <v>67</v>
      </c>
      <c r="D408" s="134" t="s">
        <v>68</v>
      </c>
      <c r="E408" s="134"/>
      <c r="F408" s="132"/>
      <c r="G408" s="305">
        <f>G409</f>
        <v>408.5</v>
      </c>
      <c r="H408" s="305">
        <f>H409</f>
        <v>72.3</v>
      </c>
      <c r="I408" s="399">
        <f t="shared" si="71"/>
        <v>336.2</v>
      </c>
      <c r="J408" s="399">
        <f t="shared" si="70"/>
        <v>17.69889840881273</v>
      </c>
    </row>
    <row r="409" spans="1:10" s="76" customFormat="1" ht="21">
      <c r="A409" s="129" t="s">
        <v>95</v>
      </c>
      <c r="B409" s="134" t="s">
        <v>359</v>
      </c>
      <c r="C409" s="134" t="s">
        <v>67</v>
      </c>
      <c r="D409" s="134" t="s">
        <v>68</v>
      </c>
      <c r="E409" s="134" t="s">
        <v>96</v>
      </c>
      <c r="F409" s="132"/>
      <c r="G409" s="305">
        <f>G410</f>
        <v>408.5</v>
      </c>
      <c r="H409" s="305">
        <f>H410</f>
        <v>72.3</v>
      </c>
      <c r="I409" s="399">
        <f t="shared" si="71"/>
        <v>336.2</v>
      </c>
      <c r="J409" s="399">
        <f t="shared" si="70"/>
        <v>17.69889840881273</v>
      </c>
    </row>
    <row r="410" spans="1:10" s="76" customFormat="1" ht="12.75">
      <c r="A410" s="129" t="s">
        <v>99</v>
      </c>
      <c r="B410" s="134" t="s">
        <v>359</v>
      </c>
      <c r="C410" s="134" t="s">
        <v>67</v>
      </c>
      <c r="D410" s="134" t="s">
        <v>68</v>
      </c>
      <c r="E410" s="134" t="s">
        <v>100</v>
      </c>
      <c r="F410" s="132"/>
      <c r="G410" s="305">
        <f>G411+G412</f>
        <v>408.5</v>
      </c>
      <c r="H410" s="305">
        <f>H411+H412</f>
        <v>72.3</v>
      </c>
      <c r="I410" s="399">
        <f t="shared" si="71"/>
        <v>336.2</v>
      </c>
      <c r="J410" s="399">
        <f t="shared" si="70"/>
        <v>17.69889840881273</v>
      </c>
    </row>
    <row r="411" spans="1:10" s="76" customFormat="1" ht="12" customHeight="1">
      <c r="A411" s="123" t="s">
        <v>133</v>
      </c>
      <c r="B411" s="134" t="s">
        <v>359</v>
      </c>
      <c r="C411" s="134" t="s">
        <v>67</v>
      </c>
      <c r="D411" s="134" t="s">
        <v>68</v>
      </c>
      <c r="E411" s="134" t="s">
        <v>100</v>
      </c>
      <c r="F411" s="132">
        <v>725</v>
      </c>
      <c r="G411" s="305">
        <v>156.5</v>
      </c>
      <c r="H411" s="305">
        <v>41.6</v>
      </c>
      <c r="I411" s="399">
        <f t="shared" si="71"/>
        <v>114.9</v>
      </c>
      <c r="J411" s="399">
        <f t="shared" si="70"/>
        <v>26.5814696485623</v>
      </c>
    </row>
    <row r="412" spans="1:10" s="76" customFormat="1" ht="21">
      <c r="A412" s="123" t="s">
        <v>134</v>
      </c>
      <c r="B412" s="134" t="s">
        <v>359</v>
      </c>
      <c r="C412" s="134" t="s">
        <v>67</v>
      </c>
      <c r="D412" s="134" t="s">
        <v>68</v>
      </c>
      <c r="E412" s="134" t="s">
        <v>100</v>
      </c>
      <c r="F412" s="132">
        <v>726</v>
      </c>
      <c r="G412" s="305">
        <v>252</v>
      </c>
      <c r="H412" s="305">
        <v>30.7</v>
      </c>
      <c r="I412" s="399">
        <f t="shared" si="71"/>
        <v>221.3</v>
      </c>
      <c r="J412" s="399">
        <f t="shared" si="70"/>
        <v>12.182539682539682</v>
      </c>
    </row>
    <row r="413" spans="1:10" s="74" customFormat="1" ht="47.25" customHeight="1">
      <c r="A413" s="125" t="s">
        <v>606</v>
      </c>
      <c r="B413" s="133" t="s">
        <v>360</v>
      </c>
      <c r="C413" s="133"/>
      <c r="D413" s="133"/>
      <c r="E413" s="133"/>
      <c r="F413" s="127"/>
      <c r="G413" s="304">
        <f>G414</f>
        <v>5766.299999999999</v>
      </c>
      <c r="H413" s="304">
        <f>H414</f>
        <v>945.2</v>
      </c>
      <c r="I413" s="399">
        <f t="shared" si="71"/>
        <v>4821.099999999999</v>
      </c>
      <c r="J413" s="399">
        <f t="shared" si="70"/>
        <v>16.391793697865182</v>
      </c>
    </row>
    <row r="414" spans="1:10" s="74" customFormat="1" ht="12.75">
      <c r="A414" s="124" t="s">
        <v>8</v>
      </c>
      <c r="B414" s="133" t="s">
        <v>360</v>
      </c>
      <c r="C414" s="133" t="s">
        <v>67</v>
      </c>
      <c r="D414" s="133" t="s">
        <v>34</v>
      </c>
      <c r="E414" s="133"/>
      <c r="F414" s="127"/>
      <c r="G414" s="304">
        <f>G415+G419+G423</f>
        <v>5766.299999999999</v>
      </c>
      <c r="H414" s="304">
        <f>H415+H419+H423</f>
        <v>945.2</v>
      </c>
      <c r="I414" s="399">
        <f t="shared" si="71"/>
        <v>4821.099999999999</v>
      </c>
      <c r="J414" s="399">
        <f t="shared" si="70"/>
        <v>16.391793697865182</v>
      </c>
    </row>
    <row r="415" spans="1:10" s="76" customFormat="1" ht="12.75">
      <c r="A415" s="129" t="s">
        <v>9</v>
      </c>
      <c r="B415" s="134" t="s">
        <v>360</v>
      </c>
      <c r="C415" s="134" t="s">
        <v>67</v>
      </c>
      <c r="D415" s="134" t="s">
        <v>64</v>
      </c>
      <c r="E415" s="134"/>
      <c r="F415" s="132"/>
      <c r="G415" s="305">
        <f aca="true" t="shared" si="75" ref="G415:H417">G416</f>
        <v>1136.2</v>
      </c>
      <c r="H415" s="305">
        <f t="shared" si="75"/>
        <v>173.6</v>
      </c>
      <c r="I415" s="399">
        <f t="shared" si="71"/>
        <v>962.6</v>
      </c>
      <c r="J415" s="399">
        <f t="shared" si="70"/>
        <v>15.279000176025345</v>
      </c>
    </row>
    <row r="416" spans="1:10" s="76" customFormat="1" ht="21">
      <c r="A416" s="129" t="s">
        <v>95</v>
      </c>
      <c r="B416" s="134" t="s">
        <v>360</v>
      </c>
      <c r="C416" s="134" t="s">
        <v>67</v>
      </c>
      <c r="D416" s="134" t="s">
        <v>64</v>
      </c>
      <c r="E416" s="134" t="s">
        <v>96</v>
      </c>
      <c r="F416" s="132"/>
      <c r="G416" s="305">
        <f t="shared" si="75"/>
        <v>1136.2</v>
      </c>
      <c r="H416" s="305">
        <f t="shared" si="75"/>
        <v>173.6</v>
      </c>
      <c r="I416" s="399">
        <f t="shared" si="71"/>
        <v>962.6</v>
      </c>
      <c r="J416" s="399">
        <f t="shared" si="70"/>
        <v>15.279000176025345</v>
      </c>
    </row>
    <row r="417" spans="1:10" s="76" customFormat="1" ht="12.75">
      <c r="A417" s="129" t="s">
        <v>99</v>
      </c>
      <c r="B417" s="134" t="s">
        <v>360</v>
      </c>
      <c r="C417" s="134" t="s">
        <v>67</v>
      </c>
      <c r="D417" s="134" t="s">
        <v>64</v>
      </c>
      <c r="E417" s="134" t="s">
        <v>100</v>
      </c>
      <c r="F417" s="132"/>
      <c r="G417" s="305">
        <f t="shared" si="75"/>
        <v>1136.2</v>
      </c>
      <c r="H417" s="305">
        <f t="shared" si="75"/>
        <v>173.6</v>
      </c>
      <c r="I417" s="399">
        <f t="shared" si="71"/>
        <v>962.6</v>
      </c>
      <c r="J417" s="399">
        <f t="shared" si="70"/>
        <v>15.279000176025345</v>
      </c>
    </row>
    <row r="418" spans="1:10" s="76" customFormat="1" ht="13.5" customHeight="1">
      <c r="A418" s="123" t="s">
        <v>133</v>
      </c>
      <c r="B418" s="134" t="s">
        <v>360</v>
      </c>
      <c r="C418" s="134" t="s">
        <v>67</v>
      </c>
      <c r="D418" s="134" t="s">
        <v>64</v>
      </c>
      <c r="E418" s="134" t="s">
        <v>100</v>
      </c>
      <c r="F418" s="132">
        <v>725</v>
      </c>
      <c r="G418" s="305">
        <v>1136.2</v>
      </c>
      <c r="H418" s="305">
        <v>173.6</v>
      </c>
      <c r="I418" s="399">
        <f t="shared" si="71"/>
        <v>962.6</v>
      </c>
      <c r="J418" s="399">
        <f t="shared" si="70"/>
        <v>15.279000176025345</v>
      </c>
    </row>
    <row r="419" spans="1:10" s="76" customFormat="1" ht="12.75">
      <c r="A419" s="123" t="s">
        <v>10</v>
      </c>
      <c r="B419" s="134" t="s">
        <v>360</v>
      </c>
      <c r="C419" s="134" t="s">
        <v>67</v>
      </c>
      <c r="D419" s="134" t="s">
        <v>65</v>
      </c>
      <c r="E419" s="134"/>
      <c r="F419" s="132"/>
      <c r="G419" s="305">
        <f aca="true" t="shared" si="76" ref="G419:H421">G420</f>
        <v>3329.5</v>
      </c>
      <c r="H419" s="305">
        <f t="shared" si="76"/>
        <v>575.3</v>
      </c>
      <c r="I419" s="399">
        <f t="shared" si="71"/>
        <v>2754.2</v>
      </c>
      <c r="J419" s="399">
        <f t="shared" si="70"/>
        <v>17.278870701306502</v>
      </c>
    </row>
    <row r="420" spans="1:10" s="76" customFormat="1" ht="21">
      <c r="A420" s="129" t="s">
        <v>95</v>
      </c>
      <c r="B420" s="134" t="s">
        <v>360</v>
      </c>
      <c r="C420" s="134" t="s">
        <v>67</v>
      </c>
      <c r="D420" s="134" t="s">
        <v>65</v>
      </c>
      <c r="E420" s="134" t="s">
        <v>96</v>
      </c>
      <c r="F420" s="132"/>
      <c r="G420" s="305">
        <f t="shared" si="76"/>
        <v>3329.5</v>
      </c>
      <c r="H420" s="305">
        <f t="shared" si="76"/>
        <v>575.3</v>
      </c>
      <c r="I420" s="399">
        <f t="shared" si="71"/>
        <v>2754.2</v>
      </c>
      <c r="J420" s="399">
        <f t="shared" si="70"/>
        <v>17.278870701306502</v>
      </c>
    </row>
    <row r="421" spans="1:10" s="76" customFormat="1" ht="12.75">
      <c r="A421" s="129" t="s">
        <v>99</v>
      </c>
      <c r="B421" s="134" t="s">
        <v>360</v>
      </c>
      <c r="C421" s="134" t="s">
        <v>67</v>
      </c>
      <c r="D421" s="134" t="s">
        <v>65</v>
      </c>
      <c r="E421" s="134" t="s">
        <v>100</v>
      </c>
      <c r="F421" s="132"/>
      <c r="G421" s="305">
        <f t="shared" si="76"/>
        <v>3329.5</v>
      </c>
      <c r="H421" s="305">
        <f t="shared" si="76"/>
        <v>575.3</v>
      </c>
      <c r="I421" s="399">
        <f t="shared" si="71"/>
        <v>2754.2</v>
      </c>
      <c r="J421" s="399">
        <f t="shared" si="70"/>
        <v>17.278870701306502</v>
      </c>
    </row>
    <row r="422" spans="1:10" s="76" customFormat="1" ht="11.25" customHeight="1">
      <c r="A422" s="123" t="s">
        <v>133</v>
      </c>
      <c r="B422" s="134" t="s">
        <v>360</v>
      </c>
      <c r="C422" s="134" t="s">
        <v>67</v>
      </c>
      <c r="D422" s="134" t="s">
        <v>65</v>
      </c>
      <c r="E422" s="134" t="s">
        <v>100</v>
      </c>
      <c r="F422" s="132">
        <v>725</v>
      </c>
      <c r="G422" s="305">
        <v>3329.5</v>
      </c>
      <c r="H422" s="305">
        <v>575.3</v>
      </c>
      <c r="I422" s="399">
        <f t="shared" si="71"/>
        <v>2754.2</v>
      </c>
      <c r="J422" s="399">
        <f t="shared" si="70"/>
        <v>17.278870701306502</v>
      </c>
    </row>
    <row r="423" spans="1:10" s="76" customFormat="1" ht="12.75">
      <c r="A423" s="123" t="s">
        <v>318</v>
      </c>
      <c r="B423" s="134" t="s">
        <v>360</v>
      </c>
      <c r="C423" s="134" t="s">
        <v>67</v>
      </c>
      <c r="D423" s="134" t="s">
        <v>68</v>
      </c>
      <c r="E423" s="134"/>
      <c r="F423" s="132"/>
      <c r="G423" s="305">
        <f>G424</f>
        <v>1300.6</v>
      </c>
      <c r="H423" s="305">
        <f>H424</f>
        <v>196.3</v>
      </c>
      <c r="I423" s="399">
        <f t="shared" si="71"/>
        <v>1104.3</v>
      </c>
      <c r="J423" s="399">
        <f t="shared" si="70"/>
        <v>15.093033984314932</v>
      </c>
    </row>
    <row r="424" spans="1:10" s="76" customFormat="1" ht="21">
      <c r="A424" s="129" t="s">
        <v>95</v>
      </c>
      <c r="B424" s="134" t="s">
        <v>360</v>
      </c>
      <c r="C424" s="134" t="s">
        <v>67</v>
      </c>
      <c r="D424" s="134" t="s">
        <v>68</v>
      </c>
      <c r="E424" s="134" t="s">
        <v>96</v>
      </c>
      <c r="F424" s="132"/>
      <c r="G424" s="305">
        <f>G425</f>
        <v>1300.6</v>
      </c>
      <c r="H424" s="305">
        <f>H425</f>
        <v>196.3</v>
      </c>
      <c r="I424" s="399">
        <f t="shared" si="71"/>
        <v>1104.3</v>
      </c>
      <c r="J424" s="399">
        <f t="shared" si="70"/>
        <v>15.093033984314932</v>
      </c>
    </row>
    <row r="425" spans="1:10" s="76" customFormat="1" ht="12.75">
      <c r="A425" s="129" t="s">
        <v>99</v>
      </c>
      <c r="B425" s="134" t="s">
        <v>360</v>
      </c>
      <c r="C425" s="134" t="s">
        <v>67</v>
      </c>
      <c r="D425" s="134" t="s">
        <v>68</v>
      </c>
      <c r="E425" s="134" t="s">
        <v>100</v>
      </c>
      <c r="F425" s="132"/>
      <c r="G425" s="305">
        <f>G426+G427</f>
        <v>1300.6</v>
      </c>
      <c r="H425" s="305">
        <f>H426+H427</f>
        <v>196.3</v>
      </c>
      <c r="I425" s="399">
        <f t="shared" si="71"/>
        <v>1104.3</v>
      </c>
      <c r="J425" s="399">
        <f t="shared" si="70"/>
        <v>15.093033984314932</v>
      </c>
    </row>
    <row r="426" spans="1:10" s="76" customFormat="1" ht="11.25" customHeight="1">
      <c r="A426" s="123" t="s">
        <v>133</v>
      </c>
      <c r="B426" s="134" t="s">
        <v>360</v>
      </c>
      <c r="C426" s="134" t="s">
        <v>67</v>
      </c>
      <c r="D426" s="134" t="s">
        <v>68</v>
      </c>
      <c r="E426" s="134" t="s">
        <v>100</v>
      </c>
      <c r="F426" s="132">
        <v>725</v>
      </c>
      <c r="G426" s="305">
        <v>719.8</v>
      </c>
      <c r="H426" s="305">
        <v>117.4</v>
      </c>
      <c r="I426" s="399">
        <f t="shared" si="71"/>
        <v>602.4</v>
      </c>
      <c r="J426" s="399">
        <f t="shared" si="70"/>
        <v>16.310086135037512</v>
      </c>
    </row>
    <row r="427" spans="1:10" s="76" customFormat="1" ht="21">
      <c r="A427" s="123" t="s">
        <v>134</v>
      </c>
      <c r="B427" s="134" t="s">
        <v>360</v>
      </c>
      <c r="C427" s="134" t="s">
        <v>67</v>
      </c>
      <c r="D427" s="134" t="s">
        <v>68</v>
      </c>
      <c r="E427" s="134" t="s">
        <v>100</v>
      </c>
      <c r="F427" s="132">
        <v>726</v>
      </c>
      <c r="G427" s="305">
        <v>580.8</v>
      </c>
      <c r="H427" s="305">
        <v>78.9</v>
      </c>
      <c r="I427" s="399">
        <f t="shared" si="71"/>
        <v>501.9</v>
      </c>
      <c r="J427" s="399">
        <f t="shared" si="70"/>
        <v>13.584710743801656</v>
      </c>
    </row>
    <row r="428" spans="1:10" s="74" customFormat="1" ht="42.75" customHeight="1">
      <c r="A428" s="125" t="s">
        <v>416</v>
      </c>
      <c r="B428" s="133" t="s">
        <v>361</v>
      </c>
      <c r="C428" s="133"/>
      <c r="D428" s="133"/>
      <c r="E428" s="133"/>
      <c r="F428" s="127"/>
      <c r="G428" s="304">
        <f aca="true" t="shared" si="77" ref="G428:H432">G429</f>
        <v>65545.3</v>
      </c>
      <c r="H428" s="304">
        <f t="shared" si="77"/>
        <v>10998</v>
      </c>
      <c r="I428" s="399">
        <f t="shared" si="71"/>
        <v>54547.3</v>
      </c>
      <c r="J428" s="399">
        <f t="shared" si="70"/>
        <v>16.779235124410143</v>
      </c>
    </row>
    <row r="429" spans="1:10" s="74" customFormat="1" ht="12.75">
      <c r="A429" s="124" t="s">
        <v>8</v>
      </c>
      <c r="B429" s="133" t="s">
        <v>361</v>
      </c>
      <c r="C429" s="133" t="s">
        <v>67</v>
      </c>
      <c r="D429" s="133" t="s">
        <v>34</v>
      </c>
      <c r="E429" s="133"/>
      <c r="F429" s="127"/>
      <c r="G429" s="304">
        <f t="shared" si="77"/>
        <v>65545.3</v>
      </c>
      <c r="H429" s="304">
        <f t="shared" si="77"/>
        <v>10998</v>
      </c>
      <c r="I429" s="399">
        <f t="shared" si="71"/>
        <v>54547.3</v>
      </c>
      <c r="J429" s="399">
        <f t="shared" si="70"/>
        <v>16.779235124410143</v>
      </c>
    </row>
    <row r="430" spans="1:10" s="76" customFormat="1" ht="12.75">
      <c r="A430" s="129" t="s">
        <v>9</v>
      </c>
      <c r="B430" s="134" t="s">
        <v>361</v>
      </c>
      <c r="C430" s="134" t="s">
        <v>67</v>
      </c>
      <c r="D430" s="134" t="s">
        <v>64</v>
      </c>
      <c r="E430" s="134"/>
      <c r="F430" s="132"/>
      <c r="G430" s="305">
        <f t="shared" si="77"/>
        <v>65545.3</v>
      </c>
      <c r="H430" s="305">
        <f t="shared" si="77"/>
        <v>10998</v>
      </c>
      <c r="I430" s="399">
        <f t="shared" si="71"/>
        <v>54547.3</v>
      </c>
      <c r="J430" s="399">
        <f t="shared" si="70"/>
        <v>16.779235124410143</v>
      </c>
    </row>
    <row r="431" spans="1:10" s="76" customFormat="1" ht="21">
      <c r="A431" s="129" t="s">
        <v>95</v>
      </c>
      <c r="B431" s="134" t="s">
        <v>361</v>
      </c>
      <c r="C431" s="134" t="s">
        <v>67</v>
      </c>
      <c r="D431" s="134" t="s">
        <v>64</v>
      </c>
      <c r="E431" s="134" t="s">
        <v>96</v>
      </c>
      <c r="F431" s="132"/>
      <c r="G431" s="305">
        <f t="shared" si="77"/>
        <v>65545.3</v>
      </c>
      <c r="H431" s="305">
        <f t="shared" si="77"/>
        <v>10998</v>
      </c>
      <c r="I431" s="399">
        <f t="shared" si="71"/>
        <v>54547.3</v>
      </c>
      <c r="J431" s="399">
        <f t="shared" si="70"/>
        <v>16.779235124410143</v>
      </c>
    </row>
    <row r="432" spans="1:10" s="76" customFormat="1" ht="12.75">
      <c r="A432" s="129" t="s">
        <v>99</v>
      </c>
      <c r="B432" s="134" t="s">
        <v>361</v>
      </c>
      <c r="C432" s="134" t="s">
        <v>67</v>
      </c>
      <c r="D432" s="134" t="s">
        <v>64</v>
      </c>
      <c r="E432" s="134" t="s">
        <v>100</v>
      </c>
      <c r="F432" s="132"/>
      <c r="G432" s="305">
        <f t="shared" si="77"/>
        <v>65545.3</v>
      </c>
      <c r="H432" s="305">
        <f t="shared" si="77"/>
        <v>10998</v>
      </c>
      <c r="I432" s="399">
        <f t="shared" si="71"/>
        <v>54547.3</v>
      </c>
      <c r="J432" s="399">
        <f t="shared" si="70"/>
        <v>16.779235124410143</v>
      </c>
    </row>
    <row r="433" spans="1:10" s="76" customFormat="1" ht="10.5" customHeight="1">
      <c r="A433" s="123" t="s">
        <v>133</v>
      </c>
      <c r="B433" s="134" t="s">
        <v>361</v>
      </c>
      <c r="C433" s="134" t="s">
        <v>67</v>
      </c>
      <c r="D433" s="134" t="s">
        <v>64</v>
      </c>
      <c r="E433" s="134" t="s">
        <v>100</v>
      </c>
      <c r="F433" s="132">
        <v>725</v>
      </c>
      <c r="G433" s="305">
        <v>65545.3</v>
      </c>
      <c r="H433" s="305">
        <v>10998</v>
      </c>
      <c r="I433" s="399">
        <f t="shared" si="71"/>
        <v>54547.3</v>
      </c>
      <c r="J433" s="399">
        <f t="shared" si="70"/>
        <v>16.779235124410143</v>
      </c>
    </row>
    <row r="434" spans="1:10" s="74" customFormat="1" ht="21">
      <c r="A434" s="125" t="s">
        <v>417</v>
      </c>
      <c r="B434" s="133" t="s">
        <v>364</v>
      </c>
      <c r="C434" s="133"/>
      <c r="D434" s="133"/>
      <c r="E434" s="133"/>
      <c r="F434" s="127"/>
      <c r="G434" s="304">
        <f aca="true" t="shared" si="78" ref="G434:H438">G435</f>
        <v>1210.9</v>
      </c>
      <c r="H434" s="304">
        <f t="shared" si="78"/>
        <v>232.2</v>
      </c>
      <c r="I434" s="399">
        <f t="shared" si="71"/>
        <v>978.7</v>
      </c>
      <c r="J434" s="399">
        <f t="shared" si="70"/>
        <v>19.17581963828557</v>
      </c>
    </row>
    <row r="435" spans="1:10" s="74" customFormat="1" ht="12.75">
      <c r="A435" s="124" t="s">
        <v>8</v>
      </c>
      <c r="B435" s="133" t="s">
        <v>364</v>
      </c>
      <c r="C435" s="133" t="s">
        <v>67</v>
      </c>
      <c r="D435" s="133" t="s">
        <v>34</v>
      </c>
      <c r="E435" s="133"/>
      <c r="F435" s="127"/>
      <c r="G435" s="304">
        <f t="shared" si="78"/>
        <v>1210.9</v>
      </c>
      <c r="H435" s="304">
        <f t="shared" si="78"/>
        <v>232.2</v>
      </c>
      <c r="I435" s="399">
        <f t="shared" si="71"/>
        <v>978.7</v>
      </c>
      <c r="J435" s="399">
        <f t="shared" si="70"/>
        <v>19.17581963828557</v>
      </c>
    </row>
    <row r="436" spans="1:10" s="76" customFormat="1" ht="12.75">
      <c r="A436" s="129" t="s">
        <v>10</v>
      </c>
      <c r="B436" s="134" t="s">
        <v>364</v>
      </c>
      <c r="C436" s="134" t="s">
        <v>67</v>
      </c>
      <c r="D436" s="134" t="s">
        <v>65</v>
      </c>
      <c r="E436" s="134"/>
      <c r="F436" s="132"/>
      <c r="G436" s="305">
        <f t="shared" si="78"/>
        <v>1210.9</v>
      </c>
      <c r="H436" s="305">
        <f t="shared" si="78"/>
        <v>232.2</v>
      </c>
      <c r="I436" s="399">
        <f t="shared" si="71"/>
        <v>978.7</v>
      </c>
      <c r="J436" s="399">
        <f t="shared" si="70"/>
        <v>19.17581963828557</v>
      </c>
    </row>
    <row r="437" spans="1:10" s="76" customFormat="1" ht="21">
      <c r="A437" s="129" t="s">
        <v>95</v>
      </c>
      <c r="B437" s="134" t="s">
        <v>364</v>
      </c>
      <c r="C437" s="134" t="s">
        <v>67</v>
      </c>
      <c r="D437" s="134" t="s">
        <v>65</v>
      </c>
      <c r="E437" s="134" t="s">
        <v>96</v>
      </c>
      <c r="F437" s="132"/>
      <c r="G437" s="305">
        <f t="shared" si="78"/>
        <v>1210.9</v>
      </c>
      <c r="H437" s="305">
        <f t="shared" si="78"/>
        <v>232.2</v>
      </c>
      <c r="I437" s="399">
        <f t="shared" si="71"/>
        <v>978.7</v>
      </c>
      <c r="J437" s="399">
        <f t="shared" si="70"/>
        <v>19.17581963828557</v>
      </c>
    </row>
    <row r="438" spans="1:10" s="76" customFormat="1" ht="12.75">
      <c r="A438" s="129" t="s">
        <v>99</v>
      </c>
      <c r="B438" s="134" t="s">
        <v>364</v>
      </c>
      <c r="C438" s="134" t="s">
        <v>67</v>
      </c>
      <c r="D438" s="134" t="s">
        <v>65</v>
      </c>
      <c r="E438" s="134" t="s">
        <v>100</v>
      </c>
      <c r="F438" s="132"/>
      <c r="G438" s="305">
        <f t="shared" si="78"/>
        <v>1210.9</v>
      </c>
      <c r="H438" s="305">
        <f t="shared" si="78"/>
        <v>232.2</v>
      </c>
      <c r="I438" s="399">
        <f t="shared" si="71"/>
        <v>978.7</v>
      </c>
      <c r="J438" s="399">
        <f t="shared" si="70"/>
        <v>19.17581963828557</v>
      </c>
    </row>
    <row r="439" spans="1:10" s="76" customFormat="1" ht="12.75" customHeight="1">
      <c r="A439" s="123" t="s">
        <v>133</v>
      </c>
      <c r="B439" s="134" t="s">
        <v>364</v>
      </c>
      <c r="C439" s="134" t="s">
        <v>67</v>
      </c>
      <c r="D439" s="134" t="s">
        <v>65</v>
      </c>
      <c r="E439" s="134" t="s">
        <v>100</v>
      </c>
      <c r="F439" s="132">
        <v>725</v>
      </c>
      <c r="G439" s="305">
        <v>1210.9</v>
      </c>
      <c r="H439" s="305">
        <v>232.2</v>
      </c>
      <c r="I439" s="399">
        <f t="shared" si="71"/>
        <v>978.7</v>
      </c>
      <c r="J439" s="399">
        <f t="shared" si="70"/>
        <v>19.17581963828557</v>
      </c>
    </row>
    <row r="440" spans="1:10" s="74" customFormat="1" ht="32.25" customHeight="1">
      <c r="A440" s="125" t="s">
        <v>418</v>
      </c>
      <c r="B440" s="133" t="s">
        <v>362</v>
      </c>
      <c r="C440" s="133"/>
      <c r="D440" s="133"/>
      <c r="E440" s="133"/>
      <c r="F440" s="127"/>
      <c r="G440" s="304">
        <f>G441</f>
        <v>12745.8</v>
      </c>
      <c r="H440" s="304">
        <f>H441</f>
        <v>2626</v>
      </c>
      <c r="I440" s="399">
        <f t="shared" si="71"/>
        <v>10119.8</v>
      </c>
      <c r="J440" s="399">
        <f t="shared" si="70"/>
        <v>20.602865257575047</v>
      </c>
    </row>
    <row r="441" spans="1:10" s="74" customFormat="1" ht="12.75">
      <c r="A441" s="124" t="s">
        <v>8</v>
      </c>
      <c r="B441" s="133" t="s">
        <v>362</v>
      </c>
      <c r="C441" s="133" t="s">
        <v>67</v>
      </c>
      <c r="D441" s="133" t="s">
        <v>34</v>
      </c>
      <c r="E441" s="133"/>
      <c r="F441" s="127"/>
      <c r="G441" s="304">
        <f>G442+G446+G450</f>
        <v>12745.8</v>
      </c>
      <c r="H441" s="304">
        <f>H442+H446+H450</f>
        <v>2626</v>
      </c>
      <c r="I441" s="399">
        <f t="shared" si="71"/>
        <v>10119.8</v>
      </c>
      <c r="J441" s="399">
        <f t="shared" si="70"/>
        <v>20.602865257575047</v>
      </c>
    </row>
    <row r="442" spans="1:10" s="76" customFormat="1" ht="12.75">
      <c r="A442" s="129" t="s">
        <v>9</v>
      </c>
      <c r="B442" s="134" t="s">
        <v>362</v>
      </c>
      <c r="C442" s="134" t="s">
        <v>67</v>
      </c>
      <c r="D442" s="134" t="s">
        <v>64</v>
      </c>
      <c r="E442" s="134"/>
      <c r="F442" s="132"/>
      <c r="G442" s="305">
        <f aca="true" t="shared" si="79" ref="G442:H444">G443</f>
        <v>1771.5</v>
      </c>
      <c r="H442" s="305">
        <f t="shared" si="79"/>
        <v>823.5</v>
      </c>
      <c r="I442" s="399">
        <f t="shared" si="71"/>
        <v>948</v>
      </c>
      <c r="J442" s="399">
        <f t="shared" si="70"/>
        <v>46.48602878916173</v>
      </c>
    </row>
    <row r="443" spans="1:10" s="76" customFormat="1" ht="21">
      <c r="A443" s="129" t="s">
        <v>95</v>
      </c>
      <c r="B443" s="134" t="s">
        <v>362</v>
      </c>
      <c r="C443" s="134" t="s">
        <v>67</v>
      </c>
      <c r="D443" s="134" t="s">
        <v>64</v>
      </c>
      <c r="E443" s="134" t="s">
        <v>96</v>
      </c>
      <c r="F443" s="132"/>
      <c r="G443" s="305">
        <f t="shared" si="79"/>
        <v>1771.5</v>
      </c>
      <c r="H443" s="305">
        <f t="shared" si="79"/>
        <v>823.5</v>
      </c>
      <c r="I443" s="399">
        <f t="shared" si="71"/>
        <v>948</v>
      </c>
      <c r="J443" s="399">
        <f t="shared" si="70"/>
        <v>46.48602878916173</v>
      </c>
    </row>
    <row r="444" spans="1:10" s="76" customFormat="1" ht="12.75">
      <c r="A444" s="129" t="s">
        <v>99</v>
      </c>
      <c r="B444" s="134" t="s">
        <v>362</v>
      </c>
      <c r="C444" s="134" t="s">
        <v>67</v>
      </c>
      <c r="D444" s="134" t="s">
        <v>64</v>
      </c>
      <c r="E444" s="134" t="s">
        <v>100</v>
      </c>
      <c r="F444" s="132"/>
      <c r="G444" s="305">
        <f t="shared" si="79"/>
        <v>1771.5</v>
      </c>
      <c r="H444" s="305">
        <f t="shared" si="79"/>
        <v>823.5</v>
      </c>
      <c r="I444" s="399">
        <f t="shared" si="71"/>
        <v>948</v>
      </c>
      <c r="J444" s="399">
        <f t="shared" si="70"/>
        <v>46.48602878916173</v>
      </c>
    </row>
    <row r="445" spans="1:10" s="76" customFormat="1" ht="13.5" customHeight="1">
      <c r="A445" s="123" t="s">
        <v>133</v>
      </c>
      <c r="B445" s="134" t="s">
        <v>362</v>
      </c>
      <c r="C445" s="134" t="s">
        <v>67</v>
      </c>
      <c r="D445" s="134" t="s">
        <v>64</v>
      </c>
      <c r="E445" s="134" t="s">
        <v>100</v>
      </c>
      <c r="F445" s="132">
        <v>725</v>
      </c>
      <c r="G445" s="305">
        <v>1771.5</v>
      </c>
      <c r="H445" s="305">
        <v>823.5</v>
      </c>
      <c r="I445" s="399">
        <f t="shared" si="71"/>
        <v>948</v>
      </c>
      <c r="J445" s="399">
        <f t="shared" si="70"/>
        <v>46.48602878916173</v>
      </c>
    </row>
    <row r="446" spans="1:10" s="76" customFormat="1" ht="12.75">
      <c r="A446" s="129" t="s">
        <v>10</v>
      </c>
      <c r="B446" s="134" t="s">
        <v>362</v>
      </c>
      <c r="C446" s="134" t="s">
        <v>67</v>
      </c>
      <c r="D446" s="134" t="s">
        <v>65</v>
      </c>
      <c r="E446" s="134"/>
      <c r="F446" s="132"/>
      <c r="G446" s="305">
        <f>G447</f>
        <v>8914.3</v>
      </c>
      <c r="H446" s="305">
        <f>H447</f>
        <v>1307.9</v>
      </c>
      <c r="I446" s="399">
        <f t="shared" si="71"/>
        <v>7606.4</v>
      </c>
      <c r="J446" s="399">
        <f t="shared" si="70"/>
        <v>14.671931615494207</v>
      </c>
    </row>
    <row r="447" spans="1:10" s="76" customFormat="1" ht="21">
      <c r="A447" s="129" t="s">
        <v>95</v>
      </c>
      <c r="B447" s="134" t="s">
        <v>362</v>
      </c>
      <c r="C447" s="134" t="s">
        <v>67</v>
      </c>
      <c r="D447" s="134" t="s">
        <v>65</v>
      </c>
      <c r="E447" s="134" t="s">
        <v>96</v>
      </c>
      <c r="F447" s="132"/>
      <c r="G447" s="305">
        <f>G449</f>
        <v>8914.3</v>
      </c>
      <c r="H447" s="305">
        <f>H449</f>
        <v>1307.9</v>
      </c>
      <c r="I447" s="399">
        <f t="shared" si="71"/>
        <v>7606.4</v>
      </c>
      <c r="J447" s="399">
        <f t="shared" si="70"/>
        <v>14.671931615494207</v>
      </c>
    </row>
    <row r="448" spans="1:10" s="76" customFormat="1" ht="12.75">
      <c r="A448" s="129" t="s">
        <v>99</v>
      </c>
      <c r="B448" s="134" t="s">
        <v>362</v>
      </c>
      <c r="C448" s="134" t="s">
        <v>67</v>
      </c>
      <c r="D448" s="134" t="s">
        <v>65</v>
      </c>
      <c r="E448" s="134" t="s">
        <v>100</v>
      </c>
      <c r="F448" s="132"/>
      <c r="G448" s="305">
        <f>G449</f>
        <v>8914.3</v>
      </c>
      <c r="H448" s="305">
        <f>H449</f>
        <v>1307.9</v>
      </c>
      <c r="I448" s="399">
        <f t="shared" si="71"/>
        <v>7606.4</v>
      </c>
      <c r="J448" s="399">
        <f t="shared" si="70"/>
        <v>14.671931615494207</v>
      </c>
    </row>
    <row r="449" spans="1:10" s="76" customFormat="1" ht="12" customHeight="1">
      <c r="A449" s="123" t="s">
        <v>133</v>
      </c>
      <c r="B449" s="134" t="s">
        <v>362</v>
      </c>
      <c r="C449" s="134" t="s">
        <v>67</v>
      </c>
      <c r="D449" s="134" t="s">
        <v>65</v>
      </c>
      <c r="E449" s="134" t="s">
        <v>100</v>
      </c>
      <c r="F449" s="132">
        <v>725</v>
      </c>
      <c r="G449" s="305">
        <v>8914.3</v>
      </c>
      <c r="H449" s="305">
        <v>1307.9</v>
      </c>
      <c r="I449" s="399">
        <f t="shared" si="71"/>
        <v>7606.4</v>
      </c>
      <c r="J449" s="399">
        <f t="shared" si="70"/>
        <v>14.671931615494207</v>
      </c>
    </row>
    <row r="450" spans="1:10" s="76" customFormat="1" ht="12.75">
      <c r="A450" s="123" t="s">
        <v>318</v>
      </c>
      <c r="B450" s="134" t="s">
        <v>362</v>
      </c>
      <c r="C450" s="134" t="s">
        <v>67</v>
      </c>
      <c r="D450" s="134" t="s">
        <v>68</v>
      </c>
      <c r="E450" s="134"/>
      <c r="F450" s="132"/>
      <c r="G450" s="305">
        <f>G451</f>
        <v>2060</v>
      </c>
      <c r="H450" s="305">
        <f>H451</f>
        <v>494.6</v>
      </c>
      <c r="I450" s="399">
        <f t="shared" si="71"/>
        <v>1565.4</v>
      </c>
      <c r="J450" s="399">
        <f t="shared" si="70"/>
        <v>24.00970873786408</v>
      </c>
    </row>
    <row r="451" spans="1:10" s="76" customFormat="1" ht="21">
      <c r="A451" s="129" t="s">
        <v>95</v>
      </c>
      <c r="B451" s="134" t="s">
        <v>362</v>
      </c>
      <c r="C451" s="134" t="s">
        <v>67</v>
      </c>
      <c r="D451" s="134" t="s">
        <v>68</v>
      </c>
      <c r="E451" s="134" t="s">
        <v>96</v>
      </c>
      <c r="F451" s="132"/>
      <c r="G451" s="305">
        <f>G452</f>
        <v>2060</v>
      </c>
      <c r="H451" s="305">
        <f>H452</f>
        <v>494.6</v>
      </c>
      <c r="I451" s="399">
        <f t="shared" si="71"/>
        <v>1565.4</v>
      </c>
      <c r="J451" s="399">
        <f t="shared" si="70"/>
        <v>24.00970873786408</v>
      </c>
    </row>
    <row r="452" spans="1:10" s="76" customFormat="1" ht="12.75">
      <c r="A452" s="129" t="s">
        <v>99</v>
      </c>
      <c r="B452" s="134" t="s">
        <v>362</v>
      </c>
      <c r="C452" s="134" t="s">
        <v>67</v>
      </c>
      <c r="D452" s="134" t="s">
        <v>68</v>
      </c>
      <c r="E452" s="134" t="s">
        <v>100</v>
      </c>
      <c r="F452" s="132"/>
      <c r="G452" s="305">
        <f>G453+G454</f>
        <v>2060</v>
      </c>
      <c r="H452" s="305">
        <f>H453+H454</f>
        <v>494.6</v>
      </c>
      <c r="I452" s="399">
        <f t="shared" si="71"/>
        <v>1565.4</v>
      </c>
      <c r="J452" s="399">
        <f t="shared" si="70"/>
        <v>24.00970873786408</v>
      </c>
    </row>
    <row r="453" spans="1:10" s="76" customFormat="1" ht="12" customHeight="1">
      <c r="A453" s="123" t="s">
        <v>133</v>
      </c>
      <c r="B453" s="134" t="s">
        <v>362</v>
      </c>
      <c r="C453" s="134" t="s">
        <v>67</v>
      </c>
      <c r="D453" s="134" t="s">
        <v>68</v>
      </c>
      <c r="E453" s="134" t="s">
        <v>100</v>
      </c>
      <c r="F453" s="132">
        <v>725</v>
      </c>
      <c r="G453" s="305">
        <v>950</v>
      </c>
      <c r="H453" s="305">
        <v>290.6</v>
      </c>
      <c r="I453" s="399">
        <f t="shared" si="71"/>
        <v>659.4</v>
      </c>
      <c r="J453" s="399">
        <f t="shared" si="70"/>
        <v>30.589473684210528</v>
      </c>
    </row>
    <row r="454" spans="1:10" s="76" customFormat="1" ht="21">
      <c r="A454" s="123" t="s">
        <v>134</v>
      </c>
      <c r="B454" s="134" t="s">
        <v>362</v>
      </c>
      <c r="C454" s="134" t="s">
        <v>67</v>
      </c>
      <c r="D454" s="134" t="s">
        <v>68</v>
      </c>
      <c r="E454" s="134" t="s">
        <v>100</v>
      </c>
      <c r="F454" s="132">
        <v>726</v>
      </c>
      <c r="G454" s="305">
        <f>878+232</f>
        <v>1110</v>
      </c>
      <c r="H454" s="305">
        <v>204</v>
      </c>
      <c r="I454" s="399">
        <f t="shared" si="71"/>
        <v>906</v>
      </c>
      <c r="J454" s="399">
        <f aca="true" t="shared" si="80" ref="J454:J517">H454/G454*100</f>
        <v>18.37837837837838</v>
      </c>
    </row>
    <row r="455" spans="1:10" s="76" customFormat="1" ht="12.75">
      <c r="A455" s="252" t="s">
        <v>628</v>
      </c>
      <c r="B455" s="254" t="s">
        <v>643</v>
      </c>
      <c r="C455" s="133"/>
      <c r="D455" s="133"/>
      <c r="E455" s="133"/>
      <c r="F455" s="127"/>
      <c r="G455" s="304">
        <f aca="true" t="shared" si="81" ref="G455:H464">G456</f>
        <v>1636.4</v>
      </c>
      <c r="H455" s="304">
        <f t="shared" si="81"/>
        <v>0</v>
      </c>
      <c r="I455" s="399">
        <f aca="true" t="shared" si="82" ref="I455:I518">G455-H455</f>
        <v>1636.4</v>
      </c>
      <c r="J455" s="399">
        <f t="shared" si="80"/>
        <v>0</v>
      </c>
    </row>
    <row r="456" spans="1:10" s="76" customFormat="1" ht="12.75">
      <c r="A456" s="124" t="s">
        <v>8</v>
      </c>
      <c r="B456" s="253" t="s">
        <v>643</v>
      </c>
      <c r="C456" s="133" t="s">
        <v>67</v>
      </c>
      <c r="D456" s="133" t="s">
        <v>34</v>
      </c>
      <c r="E456" s="134"/>
      <c r="F456" s="132"/>
      <c r="G456" s="305">
        <f t="shared" si="81"/>
        <v>1636.4</v>
      </c>
      <c r="H456" s="305">
        <f t="shared" si="81"/>
        <v>0</v>
      </c>
      <c r="I456" s="399">
        <f t="shared" si="82"/>
        <v>1636.4</v>
      </c>
      <c r="J456" s="399">
        <f t="shared" si="80"/>
        <v>0</v>
      </c>
    </row>
    <row r="457" spans="1:10" s="76" customFormat="1" ht="12.75">
      <c r="A457" s="129" t="s">
        <v>10</v>
      </c>
      <c r="B457" s="253" t="s">
        <v>643</v>
      </c>
      <c r="C457" s="134" t="s">
        <v>67</v>
      </c>
      <c r="D457" s="134" t="s">
        <v>65</v>
      </c>
      <c r="E457" s="134"/>
      <c r="F457" s="132"/>
      <c r="G457" s="305">
        <f t="shared" si="81"/>
        <v>1636.4</v>
      </c>
      <c r="H457" s="305">
        <f t="shared" si="81"/>
        <v>0</v>
      </c>
      <c r="I457" s="399">
        <f t="shared" si="82"/>
        <v>1636.4</v>
      </c>
      <c r="J457" s="399">
        <f t="shared" si="80"/>
        <v>0</v>
      </c>
    </row>
    <row r="458" spans="1:10" s="76" customFormat="1" ht="21">
      <c r="A458" s="129" t="s">
        <v>95</v>
      </c>
      <c r="B458" s="253" t="s">
        <v>643</v>
      </c>
      <c r="C458" s="134" t="s">
        <v>67</v>
      </c>
      <c r="D458" s="134" t="s">
        <v>65</v>
      </c>
      <c r="E458" s="134" t="s">
        <v>96</v>
      </c>
      <c r="F458" s="132"/>
      <c r="G458" s="305">
        <f t="shared" si="81"/>
        <v>1636.4</v>
      </c>
      <c r="H458" s="305">
        <f t="shared" si="81"/>
        <v>0</v>
      </c>
      <c r="I458" s="399">
        <f t="shared" si="82"/>
        <v>1636.4</v>
      </c>
      <c r="J458" s="399">
        <f t="shared" si="80"/>
        <v>0</v>
      </c>
    </row>
    <row r="459" spans="1:10" s="76" customFormat="1" ht="12.75">
      <c r="A459" s="129" t="s">
        <v>99</v>
      </c>
      <c r="B459" s="253" t="s">
        <v>643</v>
      </c>
      <c r="C459" s="134" t="s">
        <v>67</v>
      </c>
      <c r="D459" s="134" t="s">
        <v>65</v>
      </c>
      <c r="E459" s="134" t="s">
        <v>100</v>
      </c>
      <c r="F459" s="132"/>
      <c r="G459" s="305">
        <f>G460</f>
        <v>1636.4</v>
      </c>
      <c r="H459" s="305">
        <f>H460</f>
        <v>0</v>
      </c>
      <c r="I459" s="399">
        <f t="shared" si="82"/>
        <v>1636.4</v>
      </c>
      <c r="J459" s="399">
        <f t="shared" si="80"/>
        <v>0</v>
      </c>
    </row>
    <row r="460" spans="1:10" s="76" customFormat="1" ht="12.75">
      <c r="A460" s="123" t="s">
        <v>133</v>
      </c>
      <c r="B460" s="253" t="s">
        <v>643</v>
      </c>
      <c r="C460" s="134" t="s">
        <v>67</v>
      </c>
      <c r="D460" s="134" t="s">
        <v>65</v>
      </c>
      <c r="E460" s="134" t="s">
        <v>100</v>
      </c>
      <c r="F460" s="132">
        <v>725</v>
      </c>
      <c r="G460" s="305">
        <v>1636.4</v>
      </c>
      <c r="H460" s="305">
        <v>0</v>
      </c>
      <c r="I460" s="399">
        <f t="shared" si="82"/>
        <v>1636.4</v>
      </c>
      <c r="J460" s="399">
        <f t="shared" si="80"/>
        <v>0</v>
      </c>
    </row>
    <row r="461" spans="1:10" s="76" customFormat="1" ht="12.75">
      <c r="A461" s="279" t="s">
        <v>642</v>
      </c>
      <c r="B461" s="280" t="s">
        <v>629</v>
      </c>
      <c r="C461" s="103"/>
      <c r="D461" s="103"/>
      <c r="E461" s="103"/>
      <c r="F461" s="91"/>
      <c r="G461" s="299">
        <f t="shared" si="81"/>
        <v>378.6</v>
      </c>
      <c r="H461" s="299">
        <f t="shared" si="81"/>
        <v>0</v>
      </c>
      <c r="I461" s="399">
        <f t="shared" si="82"/>
        <v>378.6</v>
      </c>
      <c r="J461" s="399">
        <f t="shared" si="80"/>
        <v>0</v>
      </c>
    </row>
    <row r="462" spans="1:10" s="76" customFormat="1" ht="12.75">
      <c r="A462" s="94" t="s">
        <v>8</v>
      </c>
      <c r="B462" s="281" t="s">
        <v>629</v>
      </c>
      <c r="C462" s="103" t="s">
        <v>67</v>
      </c>
      <c r="D462" s="103" t="s">
        <v>34</v>
      </c>
      <c r="E462" s="101"/>
      <c r="F462" s="96"/>
      <c r="G462" s="300">
        <f t="shared" si="81"/>
        <v>378.6</v>
      </c>
      <c r="H462" s="300">
        <f t="shared" si="81"/>
        <v>0</v>
      </c>
      <c r="I462" s="399">
        <f t="shared" si="82"/>
        <v>378.6</v>
      </c>
      <c r="J462" s="399">
        <f t="shared" si="80"/>
        <v>0</v>
      </c>
    </row>
    <row r="463" spans="1:10" s="76" customFormat="1" ht="12.75">
      <c r="A463" s="100" t="s">
        <v>10</v>
      </c>
      <c r="B463" s="281" t="s">
        <v>629</v>
      </c>
      <c r="C463" s="101" t="s">
        <v>67</v>
      </c>
      <c r="D463" s="101" t="s">
        <v>65</v>
      </c>
      <c r="E463" s="101"/>
      <c r="F463" s="96"/>
      <c r="G463" s="300">
        <f t="shared" si="81"/>
        <v>378.6</v>
      </c>
      <c r="H463" s="300">
        <f t="shared" si="81"/>
        <v>0</v>
      </c>
      <c r="I463" s="399">
        <f t="shared" si="82"/>
        <v>378.6</v>
      </c>
      <c r="J463" s="399">
        <f t="shared" si="80"/>
        <v>0</v>
      </c>
    </row>
    <row r="464" spans="1:10" s="76" customFormat="1" ht="21">
      <c r="A464" s="100" t="s">
        <v>95</v>
      </c>
      <c r="B464" s="281" t="s">
        <v>629</v>
      </c>
      <c r="C464" s="101" t="s">
        <v>67</v>
      </c>
      <c r="D464" s="101" t="s">
        <v>65</v>
      </c>
      <c r="E464" s="101" t="s">
        <v>96</v>
      </c>
      <c r="F464" s="96"/>
      <c r="G464" s="300">
        <f t="shared" si="81"/>
        <v>378.6</v>
      </c>
      <c r="H464" s="300">
        <f t="shared" si="81"/>
        <v>0</v>
      </c>
      <c r="I464" s="399">
        <f t="shared" si="82"/>
        <v>378.6</v>
      </c>
      <c r="J464" s="399">
        <f t="shared" si="80"/>
        <v>0</v>
      </c>
    </row>
    <row r="465" spans="1:10" s="76" customFormat="1" ht="12.75">
      <c r="A465" s="100" t="s">
        <v>99</v>
      </c>
      <c r="B465" s="281" t="s">
        <v>629</v>
      </c>
      <c r="C465" s="101" t="s">
        <v>67</v>
      </c>
      <c r="D465" s="101" t="s">
        <v>65</v>
      </c>
      <c r="E465" s="101" t="s">
        <v>100</v>
      </c>
      <c r="F465" s="96"/>
      <c r="G465" s="300">
        <f>G466</f>
        <v>378.6</v>
      </c>
      <c r="H465" s="300">
        <f>H466</f>
        <v>0</v>
      </c>
      <c r="I465" s="399">
        <f t="shared" si="82"/>
        <v>378.6</v>
      </c>
      <c r="J465" s="399">
        <f t="shared" si="80"/>
        <v>0</v>
      </c>
    </row>
    <row r="466" spans="1:10" s="76" customFormat="1" ht="12.75">
      <c r="A466" s="97" t="s">
        <v>133</v>
      </c>
      <c r="B466" s="281" t="s">
        <v>629</v>
      </c>
      <c r="C466" s="101" t="s">
        <v>67</v>
      </c>
      <c r="D466" s="101" t="s">
        <v>65</v>
      </c>
      <c r="E466" s="101" t="s">
        <v>100</v>
      </c>
      <c r="F466" s="96">
        <v>725</v>
      </c>
      <c r="G466" s="300">
        <v>378.6</v>
      </c>
      <c r="H466" s="300">
        <v>0</v>
      </c>
      <c r="I466" s="399">
        <f t="shared" si="82"/>
        <v>378.6</v>
      </c>
      <c r="J466" s="399">
        <f t="shared" si="80"/>
        <v>0</v>
      </c>
    </row>
    <row r="467" spans="1:10" s="74" customFormat="1" ht="36" customHeight="1">
      <c r="A467" s="172" t="s">
        <v>420</v>
      </c>
      <c r="B467" s="133" t="s">
        <v>309</v>
      </c>
      <c r="C467" s="133"/>
      <c r="D467" s="133"/>
      <c r="E467" s="133"/>
      <c r="F467" s="127"/>
      <c r="G467" s="304">
        <f aca="true" t="shared" si="83" ref="G467:H469">G468</f>
        <v>2871</v>
      </c>
      <c r="H467" s="304">
        <f t="shared" si="83"/>
        <v>338.80000000000007</v>
      </c>
      <c r="I467" s="399">
        <f t="shared" si="82"/>
        <v>2532.2</v>
      </c>
      <c r="J467" s="399">
        <f t="shared" si="80"/>
        <v>11.800766283524906</v>
      </c>
    </row>
    <row r="468" spans="1:10" s="75" customFormat="1" ht="33.75" customHeight="1">
      <c r="A468" s="125" t="s">
        <v>419</v>
      </c>
      <c r="B468" s="133" t="s">
        <v>357</v>
      </c>
      <c r="C468" s="133"/>
      <c r="D468" s="133"/>
      <c r="E468" s="133"/>
      <c r="F468" s="127"/>
      <c r="G468" s="304">
        <f t="shared" si="83"/>
        <v>2871</v>
      </c>
      <c r="H468" s="304">
        <f t="shared" si="83"/>
        <v>338.80000000000007</v>
      </c>
      <c r="I468" s="399">
        <f t="shared" si="82"/>
        <v>2532.2</v>
      </c>
      <c r="J468" s="399">
        <f t="shared" si="80"/>
        <v>11.800766283524906</v>
      </c>
    </row>
    <row r="469" spans="1:10" s="75" customFormat="1" ht="12.75">
      <c r="A469" s="124" t="s">
        <v>8</v>
      </c>
      <c r="B469" s="133" t="s">
        <v>357</v>
      </c>
      <c r="C469" s="133" t="s">
        <v>67</v>
      </c>
      <c r="D469" s="133" t="s">
        <v>34</v>
      </c>
      <c r="E469" s="133"/>
      <c r="F469" s="127"/>
      <c r="G469" s="304">
        <f t="shared" si="83"/>
        <v>2871</v>
      </c>
      <c r="H469" s="304">
        <f t="shared" si="83"/>
        <v>338.80000000000007</v>
      </c>
      <c r="I469" s="399">
        <f t="shared" si="82"/>
        <v>2532.2</v>
      </c>
      <c r="J469" s="399">
        <f t="shared" si="80"/>
        <v>11.800766283524906</v>
      </c>
    </row>
    <row r="470" spans="1:10" s="75" customFormat="1" ht="12.75">
      <c r="A470" s="129" t="s">
        <v>11</v>
      </c>
      <c r="B470" s="134" t="s">
        <v>357</v>
      </c>
      <c r="C470" s="133" t="s">
        <v>67</v>
      </c>
      <c r="D470" s="133" t="s">
        <v>73</v>
      </c>
      <c r="E470" s="133"/>
      <c r="F470" s="127"/>
      <c r="G470" s="304">
        <f>G471+G474</f>
        <v>2871</v>
      </c>
      <c r="H470" s="304">
        <f>H471+H474</f>
        <v>338.80000000000007</v>
      </c>
      <c r="I470" s="399">
        <f t="shared" si="82"/>
        <v>2532.2</v>
      </c>
      <c r="J470" s="399">
        <f t="shared" si="80"/>
        <v>11.800766283524906</v>
      </c>
    </row>
    <row r="471" spans="1:10" s="77" customFormat="1" ht="41.25">
      <c r="A471" s="129" t="s">
        <v>92</v>
      </c>
      <c r="B471" s="134" t="s">
        <v>357</v>
      </c>
      <c r="C471" s="134" t="s">
        <v>67</v>
      </c>
      <c r="D471" s="134" t="s">
        <v>73</v>
      </c>
      <c r="E471" s="134" t="s">
        <v>93</v>
      </c>
      <c r="F471" s="132"/>
      <c r="G471" s="305">
        <f>G472</f>
        <v>2500.6</v>
      </c>
      <c r="H471" s="305">
        <f>H472</f>
        <v>338.20000000000005</v>
      </c>
      <c r="I471" s="399">
        <f t="shared" si="82"/>
        <v>2162.3999999999996</v>
      </c>
      <c r="J471" s="399">
        <f t="shared" si="80"/>
        <v>13.524754059025836</v>
      </c>
    </row>
    <row r="472" spans="1:10" s="77" customFormat="1" ht="12.75">
      <c r="A472" s="129" t="s">
        <v>89</v>
      </c>
      <c r="B472" s="134" t="s">
        <v>357</v>
      </c>
      <c r="C472" s="134" t="s">
        <v>67</v>
      </c>
      <c r="D472" s="134" t="s">
        <v>73</v>
      </c>
      <c r="E472" s="134" t="s">
        <v>90</v>
      </c>
      <c r="F472" s="132"/>
      <c r="G472" s="305">
        <f>G473</f>
        <v>2500.6</v>
      </c>
      <c r="H472" s="305">
        <f>H473</f>
        <v>338.20000000000005</v>
      </c>
      <c r="I472" s="399">
        <f t="shared" si="82"/>
        <v>2162.3999999999996</v>
      </c>
      <c r="J472" s="399">
        <f t="shared" si="80"/>
        <v>13.524754059025836</v>
      </c>
    </row>
    <row r="473" spans="1:10" s="77" customFormat="1" ht="12.75">
      <c r="A473" s="129" t="s">
        <v>130</v>
      </c>
      <c r="B473" s="134" t="s">
        <v>357</v>
      </c>
      <c r="C473" s="134" t="s">
        <v>67</v>
      </c>
      <c r="D473" s="134" t="s">
        <v>73</v>
      </c>
      <c r="E473" s="134" t="s">
        <v>90</v>
      </c>
      <c r="F473" s="132">
        <v>721</v>
      </c>
      <c r="G473" s="305">
        <f>1929.7+570.9</f>
        <v>2500.6</v>
      </c>
      <c r="H473" s="305">
        <f>266.3+71.9</f>
        <v>338.20000000000005</v>
      </c>
      <c r="I473" s="399">
        <f t="shared" si="82"/>
        <v>2162.3999999999996</v>
      </c>
      <c r="J473" s="399">
        <f t="shared" si="80"/>
        <v>13.524754059025836</v>
      </c>
    </row>
    <row r="474" spans="1:10" s="77" customFormat="1" ht="21">
      <c r="A474" s="129" t="s">
        <v>353</v>
      </c>
      <c r="B474" s="134" t="s">
        <v>357</v>
      </c>
      <c r="C474" s="134" t="s">
        <v>67</v>
      </c>
      <c r="D474" s="134" t="s">
        <v>73</v>
      </c>
      <c r="E474" s="134" t="s">
        <v>94</v>
      </c>
      <c r="F474" s="132"/>
      <c r="G474" s="305">
        <f>G475</f>
        <v>370.4</v>
      </c>
      <c r="H474" s="305">
        <f>H475</f>
        <v>0.6</v>
      </c>
      <c r="I474" s="399">
        <f t="shared" si="82"/>
        <v>369.79999999999995</v>
      </c>
      <c r="J474" s="399">
        <f t="shared" si="80"/>
        <v>0.16198704103671707</v>
      </c>
    </row>
    <row r="475" spans="1:10" s="77" customFormat="1" ht="21">
      <c r="A475" s="129" t="s">
        <v>635</v>
      </c>
      <c r="B475" s="134" t="s">
        <v>357</v>
      </c>
      <c r="C475" s="134" t="s">
        <v>67</v>
      </c>
      <c r="D475" s="134" t="s">
        <v>73</v>
      </c>
      <c r="E475" s="134" t="s">
        <v>91</v>
      </c>
      <c r="F475" s="132"/>
      <c r="G475" s="305">
        <f>G476</f>
        <v>370.4</v>
      </c>
      <c r="H475" s="305">
        <f>H476</f>
        <v>0.6</v>
      </c>
      <c r="I475" s="399">
        <f t="shared" si="82"/>
        <v>369.79999999999995</v>
      </c>
      <c r="J475" s="399">
        <f t="shared" si="80"/>
        <v>0.16198704103671707</v>
      </c>
    </row>
    <row r="476" spans="1:10" s="77" customFormat="1" ht="12.75">
      <c r="A476" s="129" t="s">
        <v>130</v>
      </c>
      <c r="B476" s="134" t="s">
        <v>357</v>
      </c>
      <c r="C476" s="134" t="s">
        <v>67</v>
      </c>
      <c r="D476" s="134" t="s">
        <v>73</v>
      </c>
      <c r="E476" s="134" t="s">
        <v>91</v>
      </c>
      <c r="F476" s="132">
        <v>721</v>
      </c>
      <c r="G476" s="305">
        <v>370.4</v>
      </c>
      <c r="H476" s="305">
        <v>0.6</v>
      </c>
      <c r="I476" s="399">
        <f t="shared" si="82"/>
        <v>369.79999999999995</v>
      </c>
      <c r="J476" s="399">
        <f t="shared" si="80"/>
        <v>0.16198704103671707</v>
      </c>
    </row>
    <row r="477" spans="1:10" s="75" customFormat="1" ht="30.75">
      <c r="A477" s="125" t="s">
        <v>421</v>
      </c>
      <c r="B477" s="133" t="s">
        <v>422</v>
      </c>
      <c r="C477" s="133"/>
      <c r="D477" s="133"/>
      <c r="E477" s="133"/>
      <c r="F477" s="127"/>
      <c r="G477" s="304">
        <f aca="true" t="shared" si="84" ref="G477:H479">G478</f>
        <v>2603.8999999999996</v>
      </c>
      <c r="H477" s="304">
        <f t="shared" si="84"/>
        <v>173.2</v>
      </c>
      <c r="I477" s="399">
        <f t="shared" si="82"/>
        <v>2430.7</v>
      </c>
      <c r="J477" s="399">
        <f t="shared" si="80"/>
        <v>6.651561119858675</v>
      </c>
    </row>
    <row r="478" spans="1:10" s="74" customFormat="1" ht="21">
      <c r="A478" s="125" t="s">
        <v>600</v>
      </c>
      <c r="B478" s="133" t="s">
        <v>423</v>
      </c>
      <c r="C478" s="133"/>
      <c r="D478" s="133"/>
      <c r="E478" s="133"/>
      <c r="F478" s="127"/>
      <c r="G478" s="304">
        <f t="shared" si="84"/>
        <v>2603.8999999999996</v>
      </c>
      <c r="H478" s="304">
        <f t="shared" si="84"/>
        <v>173.2</v>
      </c>
      <c r="I478" s="399">
        <f t="shared" si="82"/>
        <v>2430.7</v>
      </c>
      <c r="J478" s="399">
        <f t="shared" si="80"/>
        <v>6.651561119858675</v>
      </c>
    </row>
    <row r="479" spans="1:10" s="74" customFormat="1" ht="12.75">
      <c r="A479" s="125" t="s">
        <v>60</v>
      </c>
      <c r="B479" s="133" t="s">
        <v>423</v>
      </c>
      <c r="C479" s="133" t="s">
        <v>69</v>
      </c>
      <c r="D479" s="133" t="s">
        <v>34</v>
      </c>
      <c r="E479" s="133"/>
      <c r="F479" s="127"/>
      <c r="G479" s="304">
        <f t="shared" si="84"/>
        <v>2603.8999999999996</v>
      </c>
      <c r="H479" s="304">
        <f t="shared" si="84"/>
        <v>173.2</v>
      </c>
      <c r="I479" s="399">
        <f t="shared" si="82"/>
        <v>2430.7</v>
      </c>
      <c r="J479" s="399">
        <f t="shared" si="80"/>
        <v>6.651561119858675</v>
      </c>
    </row>
    <row r="480" spans="1:10" s="74" customFormat="1" ht="12.75">
      <c r="A480" s="129" t="s">
        <v>129</v>
      </c>
      <c r="B480" s="134" t="s">
        <v>423</v>
      </c>
      <c r="C480" s="134" t="s">
        <v>69</v>
      </c>
      <c r="D480" s="134" t="s">
        <v>74</v>
      </c>
      <c r="E480" s="133"/>
      <c r="F480" s="127"/>
      <c r="G480" s="304">
        <f>G481+G484</f>
        <v>2603.8999999999996</v>
      </c>
      <c r="H480" s="304">
        <f>H481+H484</f>
        <v>173.2</v>
      </c>
      <c r="I480" s="399">
        <f t="shared" si="82"/>
        <v>2430.7</v>
      </c>
      <c r="J480" s="399">
        <f t="shared" si="80"/>
        <v>6.651561119858675</v>
      </c>
    </row>
    <row r="481" spans="1:10" s="76" customFormat="1" ht="41.25">
      <c r="A481" s="129" t="s">
        <v>92</v>
      </c>
      <c r="B481" s="134" t="s">
        <v>423</v>
      </c>
      <c r="C481" s="134" t="s">
        <v>69</v>
      </c>
      <c r="D481" s="134" t="s">
        <v>74</v>
      </c>
      <c r="E481" s="134" t="s">
        <v>93</v>
      </c>
      <c r="F481" s="132"/>
      <c r="G481" s="305">
        <f>G482</f>
        <v>2420.2</v>
      </c>
      <c r="H481" s="305">
        <f>H482</f>
        <v>165.39999999999998</v>
      </c>
      <c r="I481" s="399">
        <f t="shared" si="82"/>
        <v>2254.7999999999997</v>
      </c>
      <c r="J481" s="399">
        <f t="shared" si="80"/>
        <v>6.834145938352202</v>
      </c>
    </row>
    <row r="482" spans="1:10" s="76" customFormat="1" ht="12.75">
      <c r="A482" s="129" t="s">
        <v>89</v>
      </c>
      <c r="B482" s="134" t="s">
        <v>423</v>
      </c>
      <c r="C482" s="134" t="s">
        <v>69</v>
      </c>
      <c r="D482" s="134" t="s">
        <v>74</v>
      </c>
      <c r="E482" s="134" t="s">
        <v>90</v>
      </c>
      <c r="F482" s="132"/>
      <c r="G482" s="305">
        <f>G483</f>
        <v>2420.2</v>
      </c>
      <c r="H482" s="305">
        <f>H483</f>
        <v>165.39999999999998</v>
      </c>
      <c r="I482" s="399">
        <f t="shared" si="82"/>
        <v>2254.7999999999997</v>
      </c>
      <c r="J482" s="399">
        <f t="shared" si="80"/>
        <v>6.834145938352202</v>
      </c>
    </row>
    <row r="483" spans="1:10" s="76" customFormat="1" ht="12.75">
      <c r="A483" s="129" t="s">
        <v>130</v>
      </c>
      <c r="B483" s="134" t="s">
        <v>423</v>
      </c>
      <c r="C483" s="134" t="s">
        <v>69</v>
      </c>
      <c r="D483" s="134" t="s">
        <v>74</v>
      </c>
      <c r="E483" s="134" t="s">
        <v>90</v>
      </c>
      <c r="F483" s="132">
        <v>721</v>
      </c>
      <c r="G483" s="305">
        <f>1812.6+100+507.6</f>
        <v>2420.2</v>
      </c>
      <c r="H483" s="305">
        <f>147.7+17.7</f>
        <v>165.39999999999998</v>
      </c>
      <c r="I483" s="399">
        <f t="shared" si="82"/>
        <v>2254.7999999999997</v>
      </c>
      <c r="J483" s="399">
        <f t="shared" si="80"/>
        <v>6.834145938352202</v>
      </c>
    </row>
    <row r="484" spans="1:10" s="76" customFormat="1" ht="21">
      <c r="A484" s="129" t="s">
        <v>353</v>
      </c>
      <c r="B484" s="134" t="s">
        <v>423</v>
      </c>
      <c r="C484" s="134" t="s">
        <v>69</v>
      </c>
      <c r="D484" s="134" t="s">
        <v>74</v>
      </c>
      <c r="E484" s="134" t="s">
        <v>94</v>
      </c>
      <c r="F484" s="132"/>
      <c r="G484" s="305">
        <f>G485</f>
        <v>183.7</v>
      </c>
      <c r="H484" s="305">
        <f>H485</f>
        <v>7.8</v>
      </c>
      <c r="I484" s="399">
        <f t="shared" si="82"/>
        <v>175.89999999999998</v>
      </c>
      <c r="J484" s="399">
        <f t="shared" si="80"/>
        <v>4.246053347849755</v>
      </c>
    </row>
    <row r="485" spans="1:10" s="76" customFormat="1" ht="21">
      <c r="A485" s="129" t="s">
        <v>635</v>
      </c>
      <c r="B485" s="134" t="s">
        <v>423</v>
      </c>
      <c r="C485" s="134" t="s">
        <v>69</v>
      </c>
      <c r="D485" s="134" t="s">
        <v>74</v>
      </c>
      <c r="E485" s="134" t="s">
        <v>91</v>
      </c>
      <c r="F485" s="132"/>
      <c r="G485" s="305">
        <f>G486</f>
        <v>183.7</v>
      </c>
      <c r="H485" s="305">
        <f>H486</f>
        <v>7.8</v>
      </c>
      <c r="I485" s="399">
        <f t="shared" si="82"/>
        <v>175.89999999999998</v>
      </c>
      <c r="J485" s="399">
        <f t="shared" si="80"/>
        <v>4.246053347849755</v>
      </c>
    </row>
    <row r="486" spans="1:10" s="76" customFormat="1" ht="12.75">
      <c r="A486" s="129" t="s">
        <v>130</v>
      </c>
      <c r="B486" s="134" t="s">
        <v>423</v>
      </c>
      <c r="C486" s="134" t="s">
        <v>69</v>
      </c>
      <c r="D486" s="134" t="s">
        <v>74</v>
      </c>
      <c r="E486" s="134" t="s">
        <v>91</v>
      </c>
      <c r="F486" s="132">
        <v>721</v>
      </c>
      <c r="G486" s="305">
        <v>183.7</v>
      </c>
      <c r="H486" s="305">
        <f>7.8</f>
        <v>7.8</v>
      </c>
      <c r="I486" s="399">
        <f t="shared" si="82"/>
        <v>175.89999999999998</v>
      </c>
      <c r="J486" s="399">
        <f t="shared" si="80"/>
        <v>4.246053347849755</v>
      </c>
    </row>
    <row r="487" spans="1:10" s="63" customFormat="1" ht="21">
      <c r="A487" s="104" t="s">
        <v>466</v>
      </c>
      <c r="B487" s="103" t="s">
        <v>467</v>
      </c>
      <c r="C487" s="103"/>
      <c r="D487" s="103"/>
      <c r="E487" s="103"/>
      <c r="F487" s="91"/>
      <c r="G487" s="299">
        <f>G488+G494+G500</f>
        <v>1453.2</v>
      </c>
      <c r="H487" s="299">
        <f>H488+H494+H500</f>
        <v>0</v>
      </c>
      <c r="I487" s="399">
        <f t="shared" si="82"/>
        <v>1453.2</v>
      </c>
      <c r="J487" s="399">
        <f t="shared" si="80"/>
        <v>0</v>
      </c>
    </row>
    <row r="488" spans="1:10" s="76" customFormat="1" ht="21">
      <c r="A488" s="100" t="s">
        <v>603</v>
      </c>
      <c r="B488" s="101" t="s">
        <v>596</v>
      </c>
      <c r="C488" s="101"/>
      <c r="D488" s="101"/>
      <c r="E488" s="101"/>
      <c r="F488" s="96"/>
      <c r="G488" s="300">
        <f aca="true" t="shared" si="85" ref="G488:H492">G489</f>
        <v>275</v>
      </c>
      <c r="H488" s="300">
        <f t="shared" si="85"/>
        <v>0</v>
      </c>
      <c r="I488" s="399">
        <f t="shared" si="82"/>
        <v>275</v>
      </c>
      <c r="J488" s="399">
        <f t="shared" si="80"/>
        <v>0</v>
      </c>
    </row>
    <row r="489" spans="1:10" s="76" customFormat="1" ht="12.75">
      <c r="A489" s="94" t="s">
        <v>8</v>
      </c>
      <c r="B489" s="101" t="s">
        <v>596</v>
      </c>
      <c r="C489" s="101" t="s">
        <v>67</v>
      </c>
      <c r="D489" s="101" t="s">
        <v>34</v>
      </c>
      <c r="E489" s="101"/>
      <c r="F489" s="96"/>
      <c r="G489" s="300">
        <f t="shared" si="85"/>
        <v>275</v>
      </c>
      <c r="H489" s="300">
        <f t="shared" si="85"/>
        <v>0</v>
      </c>
      <c r="I489" s="399">
        <f t="shared" si="82"/>
        <v>275</v>
      </c>
      <c r="J489" s="399">
        <f t="shared" si="80"/>
        <v>0</v>
      </c>
    </row>
    <row r="490" spans="1:10" s="76" customFormat="1" ht="12.75">
      <c r="A490" s="100" t="s">
        <v>10</v>
      </c>
      <c r="B490" s="101" t="s">
        <v>596</v>
      </c>
      <c r="C490" s="101" t="s">
        <v>67</v>
      </c>
      <c r="D490" s="101" t="s">
        <v>65</v>
      </c>
      <c r="E490" s="101"/>
      <c r="F490" s="96"/>
      <c r="G490" s="300">
        <f t="shared" si="85"/>
        <v>275</v>
      </c>
      <c r="H490" s="300">
        <f t="shared" si="85"/>
        <v>0</v>
      </c>
      <c r="I490" s="399">
        <f t="shared" si="82"/>
        <v>275</v>
      </c>
      <c r="J490" s="399">
        <f t="shared" si="80"/>
        <v>0</v>
      </c>
    </row>
    <row r="491" spans="1:10" s="76" customFormat="1" ht="21">
      <c r="A491" s="100" t="s">
        <v>95</v>
      </c>
      <c r="B491" s="101" t="s">
        <v>596</v>
      </c>
      <c r="C491" s="101" t="s">
        <v>67</v>
      </c>
      <c r="D491" s="101" t="s">
        <v>65</v>
      </c>
      <c r="E491" s="101" t="s">
        <v>96</v>
      </c>
      <c r="F491" s="96"/>
      <c r="G491" s="300">
        <f t="shared" si="85"/>
        <v>275</v>
      </c>
      <c r="H491" s="300">
        <f t="shared" si="85"/>
        <v>0</v>
      </c>
      <c r="I491" s="399">
        <f t="shared" si="82"/>
        <v>275</v>
      </c>
      <c r="J491" s="399">
        <f t="shared" si="80"/>
        <v>0</v>
      </c>
    </row>
    <row r="492" spans="1:10" s="76" customFormat="1" ht="12.75">
      <c r="A492" s="100" t="s">
        <v>99</v>
      </c>
      <c r="B492" s="101" t="s">
        <v>596</v>
      </c>
      <c r="C492" s="101" t="s">
        <v>67</v>
      </c>
      <c r="D492" s="101" t="s">
        <v>65</v>
      </c>
      <c r="E492" s="101" t="s">
        <v>100</v>
      </c>
      <c r="F492" s="96"/>
      <c r="G492" s="300">
        <f t="shared" si="85"/>
        <v>275</v>
      </c>
      <c r="H492" s="300">
        <f t="shared" si="85"/>
        <v>0</v>
      </c>
      <c r="I492" s="399">
        <f t="shared" si="82"/>
        <v>275</v>
      </c>
      <c r="J492" s="399">
        <f t="shared" si="80"/>
        <v>0</v>
      </c>
    </row>
    <row r="493" spans="1:10" s="76" customFormat="1" ht="12.75">
      <c r="A493" s="97" t="s">
        <v>133</v>
      </c>
      <c r="B493" s="101" t="s">
        <v>596</v>
      </c>
      <c r="C493" s="101" t="s">
        <v>67</v>
      </c>
      <c r="D493" s="101" t="s">
        <v>65</v>
      </c>
      <c r="E493" s="101" t="s">
        <v>100</v>
      </c>
      <c r="F493" s="96">
        <v>725</v>
      </c>
      <c r="G493" s="300">
        <v>275</v>
      </c>
      <c r="H493" s="300">
        <v>0</v>
      </c>
      <c r="I493" s="399">
        <f t="shared" si="82"/>
        <v>275</v>
      </c>
      <c r="J493" s="399">
        <f t="shared" si="80"/>
        <v>0</v>
      </c>
    </row>
    <row r="494" spans="1:10" s="76" customFormat="1" ht="21">
      <c r="A494" s="122" t="s">
        <v>650</v>
      </c>
      <c r="B494" s="319" t="s">
        <v>649</v>
      </c>
      <c r="C494" s="319"/>
      <c r="D494" s="319"/>
      <c r="E494" s="319"/>
      <c r="F494" s="320"/>
      <c r="G494" s="302">
        <f aca="true" t="shared" si="86" ref="G494:H503">G495</f>
        <v>1168.2</v>
      </c>
      <c r="H494" s="302">
        <f t="shared" si="86"/>
        <v>0</v>
      </c>
      <c r="I494" s="399">
        <f t="shared" si="82"/>
        <v>1168.2</v>
      </c>
      <c r="J494" s="399">
        <f t="shared" si="80"/>
        <v>0</v>
      </c>
    </row>
    <row r="495" spans="1:10" s="76" customFormat="1" ht="12.75">
      <c r="A495" s="124" t="s">
        <v>8</v>
      </c>
      <c r="B495" s="134" t="s">
        <v>649</v>
      </c>
      <c r="C495" s="133" t="s">
        <v>67</v>
      </c>
      <c r="D495" s="133" t="s">
        <v>34</v>
      </c>
      <c r="E495" s="133"/>
      <c r="F495" s="127"/>
      <c r="G495" s="304">
        <f t="shared" si="86"/>
        <v>1168.2</v>
      </c>
      <c r="H495" s="304">
        <f t="shared" si="86"/>
        <v>0</v>
      </c>
      <c r="I495" s="399">
        <f t="shared" si="82"/>
        <v>1168.2</v>
      </c>
      <c r="J495" s="399">
        <f t="shared" si="80"/>
        <v>0</v>
      </c>
    </row>
    <row r="496" spans="1:10" s="76" customFormat="1" ht="12.75">
      <c r="A496" s="129" t="s">
        <v>10</v>
      </c>
      <c r="B496" s="134" t="s">
        <v>649</v>
      </c>
      <c r="C496" s="134" t="s">
        <v>67</v>
      </c>
      <c r="D496" s="134" t="s">
        <v>65</v>
      </c>
      <c r="E496" s="134"/>
      <c r="F496" s="132"/>
      <c r="G496" s="305">
        <f t="shared" si="86"/>
        <v>1168.2</v>
      </c>
      <c r="H496" s="305">
        <f t="shared" si="86"/>
        <v>0</v>
      </c>
      <c r="I496" s="399">
        <f t="shared" si="82"/>
        <v>1168.2</v>
      </c>
      <c r="J496" s="399">
        <f t="shared" si="80"/>
        <v>0</v>
      </c>
    </row>
    <row r="497" spans="1:10" s="76" customFormat="1" ht="21">
      <c r="A497" s="129" t="s">
        <v>95</v>
      </c>
      <c r="B497" s="134" t="s">
        <v>649</v>
      </c>
      <c r="C497" s="134" t="s">
        <v>67</v>
      </c>
      <c r="D497" s="134" t="s">
        <v>65</v>
      </c>
      <c r="E497" s="134" t="s">
        <v>96</v>
      </c>
      <c r="F497" s="132"/>
      <c r="G497" s="305">
        <f t="shared" si="86"/>
        <v>1168.2</v>
      </c>
      <c r="H497" s="305">
        <f t="shared" si="86"/>
        <v>0</v>
      </c>
      <c r="I497" s="399">
        <f t="shared" si="82"/>
        <v>1168.2</v>
      </c>
      <c r="J497" s="399">
        <f t="shared" si="80"/>
        <v>0</v>
      </c>
    </row>
    <row r="498" spans="1:10" s="76" customFormat="1" ht="12.75">
      <c r="A498" s="129" t="s">
        <v>99</v>
      </c>
      <c r="B498" s="134" t="s">
        <v>649</v>
      </c>
      <c r="C498" s="134" t="s">
        <v>67</v>
      </c>
      <c r="D498" s="134" t="s">
        <v>65</v>
      </c>
      <c r="E498" s="134" t="s">
        <v>100</v>
      </c>
      <c r="F498" s="132"/>
      <c r="G498" s="305">
        <f>G499</f>
        <v>1168.2</v>
      </c>
      <c r="H498" s="305">
        <f>H499</f>
        <v>0</v>
      </c>
      <c r="I498" s="399">
        <f t="shared" si="82"/>
        <v>1168.2</v>
      </c>
      <c r="J498" s="399">
        <f t="shared" si="80"/>
        <v>0</v>
      </c>
    </row>
    <row r="499" spans="1:10" s="76" customFormat="1" ht="12.75">
      <c r="A499" s="123" t="s">
        <v>133</v>
      </c>
      <c r="B499" s="134" t="s">
        <v>649</v>
      </c>
      <c r="C499" s="134" t="s">
        <v>67</v>
      </c>
      <c r="D499" s="134" t="s">
        <v>65</v>
      </c>
      <c r="E499" s="134" t="s">
        <v>100</v>
      </c>
      <c r="F499" s="132">
        <v>725</v>
      </c>
      <c r="G499" s="305">
        <v>1168.2</v>
      </c>
      <c r="H499" s="305">
        <v>0</v>
      </c>
      <c r="I499" s="399">
        <f t="shared" si="82"/>
        <v>1168.2</v>
      </c>
      <c r="J499" s="399">
        <f t="shared" si="80"/>
        <v>0</v>
      </c>
    </row>
    <row r="500" spans="1:10" s="76" customFormat="1" ht="30.75">
      <c r="A500" s="122" t="s">
        <v>653</v>
      </c>
      <c r="B500" s="319" t="s">
        <v>654</v>
      </c>
      <c r="C500" s="319"/>
      <c r="D500" s="319"/>
      <c r="E500" s="319"/>
      <c r="F500" s="320"/>
      <c r="G500" s="302">
        <f t="shared" si="86"/>
        <v>10</v>
      </c>
      <c r="H500" s="302">
        <f t="shared" si="86"/>
        <v>0</v>
      </c>
      <c r="I500" s="399">
        <f t="shared" si="82"/>
        <v>10</v>
      </c>
      <c r="J500" s="399">
        <f t="shared" si="80"/>
        <v>0</v>
      </c>
    </row>
    <row r="501" spans="1:10" s="76" customFormat="1" ht="12.75">
      <c r="A501" s="321" t="s">
        <v>8</v>
      </c>
      <c r="B501" s="319" t="s">
        <v>654</v>
      </c>
      <c r="C501" s="322" t="s">
        <v>67</v>
      </c>
      <c r="D501" s="322" t="s">
        <v>34</v>
      </c>
      <c r="E501" s="322"/>
      <c r="F501" s="323"/>
      <c r="G501" s="301">
        <f t="shared" si="86"/>
        <v>10</v>
      </c>
      <c r="H501" s="301">
        <f t="shared" si="86"/>
        <v>0</v>
      </c>
      <c r="I501" s="399">
        <f t="shared" si="82"/>
        <v>10</v>
      </c>
      <c r="J501" s="399">
        <f t="shared" si="80"/>
        <v>0</v>
      </c>
    </row>
    <row r="502" spans="1:10" s="76" customFormat="1" ht="12.75">
      <c r="A502" s="122" t="s">
        <v>10</v>
      </c>
      <c r="B502" s="319" t="s">
        <v>654</v>
      </c>
      <c r="C502" s="319" t="s">
        <v>67</v>
      </c>
      <c r="D502" s="319" t="s">
        <v>65</v>
      </c>
      <c r="E502" s="319"/>
      <c r="F502" s="320"/>
      <c r="G502" s="302">
        <f t="shared" si="86"/>
        <v>10</v>
      </c>
      <c r="H502" s="302">
        <f t="shared" si="86"/>
        <v>0</v>
      </c>
      <c r="I502" s="399">
        <f t="shared" si="82"/>
        <v>10</v>
      </c>
      <c r="J502" s="399">
        <f t="shared" si="80"/>
        <v>0</v>
      </c>
    </row>
    <row r="503" spans="1:10" s="76" customFormat="1" ht="21">
      <c r="A503" s="122" t="s">
        <v>95</v>
      </c>
      <c r="B503" s="319" t="s">
        <v>654</v>
      </c>
      <c r="C503" s="319" t="s">
        <v>67</v>
      </c>
      <c r="D503" s="319" t="s">
        <v>65</v>
      </c>
      <c r="E503" s="319" t="s">
        <v>96</v>
      </c>
      <c r="F503" s="320"/>
      <c r="G503" s="302">
        <f t="shared" si="86"/>
        <v>10</v>
      </c>
      <c r="H503" s="302">
        <f t="shared" si="86"/>
        <v>0</v>
      </c>
      <c r="I503" s="399">
        <f t="shared" si="82"/>
        <v>10</v>
      </c>
      <c r="J503" s="399">
        <f t="shared" si="80"/>
        <v>0</v>
      </c>
    </row>
    <row r="504" spans="1:10" s="76" customFormat="1" ht="12.75">
      <c r="A504" s="122" t="s">
        <v>99</v>
      </c>
      <c r="B504" s="319" t="s">
        <v>654</v>
      </c>
      <c r="C504" s="319" t="s">
        <v>67</v>
      </c>
      <c r="D504" s="319" t="s">
        <v>65</v>
      </c>
      <c r="E504" s="319" t="s">
        <v>100</v>
      </c>
      <c r="F504" s="320"/>
      <c r="G504" s="302">
        <f>G505</f>
        <v>10</v>
      </c>
      <c r="H504" s="302">
        <f>H505</f>
        <v>0</v>
      </c>
      <c r="I504" s="399">
        <f t="shared" si="82"/>
        <v>10</v>
      </c>
      <c r="J504" s="399">
        <f t="shared" si="80"/>
        <v>0</v>
      </c>
    </row>
    <row r="505" spans="1:10" s="76" customFormat="1" ht="12.75">
      <c r="A505" s="324" t="s">
        <v>133</v>
      </c>
      <c r="B505" s="319" t="s">
        <v>654</v>
      </c>
      <c r="C505" s="319" t="s">
        <v>67</v>
      </c>
      <c r="D505" s="319" t="s">
        <v>65</v>
      </c>
      <c r="E505" s="319" t="s">
        <v>100</v>
      </c>
      <c r="F505" s="320">
        <v>725</v>
      </c>
      <c r="G505" s="302">
        <v>10</v>
      </c>
      <c r="H505" s="302">
        <v>0</v>
      </c>
      <c r="I505" s="399">
        <f t="shared" si="82"/>
        <v>10</v>
      </c>
      <c r="J505" s="399">
        <f t="shared" si="80"/>
        <v>0</v>
      </c>
    </row>
    <row r="506" spans="1:10" s="347" customFormat="1" ht="30.75">
      <c r="A506" s="243" t="s">
        <v>424</v>
      </c>
      <c r="B506" s="241" t="s">
        <v>158</v>
      </c>
      <c r="C506" s="244"/>
      <c r="D506" s="244"/>
      <c r="E506" s="247"/>
      <c r="F506" s="245"/>
      <c r="G506" s="392">
        <f>G507+G520+G534+G528</f>
        <v>708.3</v>
      </c>
      <c r="H506" s="392">
        <f>H507+H520+H534+H528</f>
        <v>0</v>
      </c>
      <c r="I506" s="398">
        <f t="shared" si="82"/>
        <v>708.3</v>
      </c>
      <c r="J506" s="398">
        <f t="shared" si="80"/>
        <v>0</v>
      </c>
    </row>
    <row r="507" spans="1:10" s="5" customFormat="1" ht="21">
      <c r="A507" s="94" t="s">
        <v>187</v>
      </c>
      <c r="B507" s="92" t="s">
        <v>254</v>
      </c>
      <c r="C507" s="95"/>
      <c r="D507" s="95"/>
      <c r="E507" s="101"/>
      <c r="F507" s="96"/>
      <c r="G507" s="299">
        <f>G508+G514</f>
        <v>50</v>
      </c>
      <c r="H507" s="299">
        <f>H508+H514</f>
        <v>0</v>
      </c>
      <c r="I507" s="399">
        <f t="shared" si="82"/>
        <v>50</v>
      </c>
      <c r="J507" s="399">
        <f t="shared" si="80"/>
        <v>0</v>
      </c>
    </row>
    <row r="508" spans="1:10" s="5" customFormat="1" ht="45" customHeight="1">
      <c r="A508" s="94" t="s">
        <v>425</v>
      </c>
      <c r="B508" s="92" t="s">
        <v>289</v>
      </c>
      <c r="C508" s="95"/>
      <c r="D508" s="95"/>
      <c r="E508" s="101"/>
      <c r="F508" s="96"/>
      <c r="G508" s="299">
        <f aca="true" t="shared" si="87" ref="G508:H512">G509</f>
        <v>10</v>
      </c>
      <c r="H508" s="299">
        <f t="shared" si="87"/>
        <v>0</v>
      </c>
      <c r="I508" s="399">
        <f t="shared" si="82"/>
        <v>10</v>
      </c>
      <c r="J508" s="399">
        <f t="shared" si="80"/>
        <v>0</v>
      </c>
    </row>
    <row r="509" spans="1:10" s="5" customFormat="1" ht="12.75">
      <c r="A509" s="94" t="s">
        <v>2</v>
      </c>
      <c r="B509" s="92" t="s">
        <v>289</v>
      </c>
      <c r="C509" s="95" t="s">
        <v>64</v>
      </c>
      <c r="D509" s="95" t="s">
        <v>34</v>
      </c>
      <c r="E509" s="101"/>
      <c r="F509" s="96"/>
      <c r="G509" s="299">
        <f t="shared" si="87"/>
        <v>10</v>
      </c>
      <c r="H509" s="299">
        <f t="shared" si="87"/>
        <v>0</v>
      </c>
      <c r="I509" s="399">
        <f t="shared" si="82"/>
        <v>10</v>
      </c>
      <c r="J509" s="399">
        <f t="shared" si="80"/>
        <v>0</v>
      </c>
    </row>
    <row r="510" spans="1:10" s="5" customFormat="1" ht="12.75">
      <c r="A510" s="97" t="s">
        <v>61</v>
      </c>
      <c r="B510" s="98" t="s">
        <v>289</v>
      </c>
      <c r="C510" s="99" t="s">
        <v>64</v>
      </c>
      <c r="D510" s="99" t="s">
        <v>85</v>
      </c>
      <c r="E510" s="101"/>
      <c r="F510" s="96"/>
      <c r="G510" s="300">
        <f t="shared" si="87"/>
        <v>10</v>
      </c>
      <c r="H510" s="300">
        <f t="shared" si="87"/>
        <v>0</v>
      </c>
      <c r="I510" s="399">
        <f t="shared" si="82"/>
        <v>10</v>
      </c>
      <c r="J510" s="399">
        <f t="shared" si="80"/>
        <v>0</v>
      </c>
    </row>
    <row r="511" spans="1:10" s="5" customFormat="1" ht="21">
      <c r="A511" s="100" t="s">
        <v>353</v>
      </c>
      <c r="B511" s="98" t="s">
        <v>289</v>
      </c>
      <c r="C511" s="99" t="s">
        <v>64</v>
      </c>
      <c r="D511" s="99" t="s">
        <v>85</v>
      </c>
      <c r="E511" s="101" t="s">
        <v>94</v>
      </c>
      <c r="F511" s="96"/>
      <c r="G511" s="300">
        <f t="shared" si="87"/>
        <v>10</v>
      </c>
      <c r="H511" s="300">
        <f t="shared" si="87"/>
        <v>0</v>
      </c>
      <c r="I511" s="399">
        <f t="shared" si="82"/>
        <v>10</v>
      </c>
      <c r="J511" s="399">
        <f t="shared" si="80"/>
        <v>0</v>
      </c>
    </row>
    <row r="512" spans="1:10" s="5" customFormat="1" ht="21.75" customHeight="1">
      <c r="A512" s="100" t="s">
        <v>635</v>
      </c>
      <c r="B512" s="98" t="s">
        <v>289</v>
      </c>
      <c r="C512" s="99" t="s">
        <v>64</v>
      </c>
      <c r="D512" s="99" t="s">
        <v>85</v>
      </c>
      <c r="E512" s="101" t="s">
        <v>91</v>
      </c>
      <c r="F512" s="96"/>
      <c r="G512" s="300">
        <f t="shared" si="87"/>
        <v>10</v>
      </c>
      <c r="H512" s="300">
        <f t="shared" si="87"/>
        <v>0</v>
      </c>
      <c r="I512" s="399">
        <f t="shared" si="82"/>
        <v>10</v>
      </c>
      <c r="J512" s="399">
        <f t="shared" si="80"/>
        <v>0</v>
      </c>
    </row>
    <row r="513" spans="1:10" s="5" customFormat="1" ht="12.75">
      <c r="A513" s="97" t="s">
        <v>130</v>
      </c>
      <c r="B513" s="98" t="s">
        <v>289</v>
      </c>
      <c r="C513" s="99" t="s">
        <v>64</v>
      </c>
      <c r="D513" s="99" t="s">
        <v>85</v>
      </c>
      <c r="E513" s="101" t="s">
        <v>91</v>
      </c>
      <c r="F513" s="96">
        <v>721</v>
      </c>
      <c r="G513" s="300">
        <f>50-40</f>
        <v>10</v>
      </c>
      <c r="H513" s="300">
        <v>0</v>
      </c>
      <c r="I513" s="399">
        <f t="shared" si="82"/>
        <v>10</v>
      </c>
      <c r="J513" s="399">
        <f t="shared" si="80"/>
        <v>0</v>
      </c>
    </row>
    <row r="514" spans="1:10" s="73" customFormat="1" ht="30.75">
      <c r="A514" s="94" t="s">
        <v>426</v>
      </c>
      <c r="B514" s="92" t="s">
        <v>427</v>
      </c>
      <c r="C514" s="95"/>
      <c r="D514" s="95"/>
      <c r="E514" s="103"/>
      <c r="F514" s="91"/>
      <c r="G514" s="299">
        <f aca="true" t="shared" si="88" ref="G514:H518">G515</f>
        <v>40</v>
      </c>
      <c r="H514" s="299">
        <f t="shared" si="88"/>
        <v>0</v>
      </c>
      <c r="I514" s="399">
        <f t="shared" si="82"/>
        <v>40</v>
      </c>
      <c r="J514" s="399">
        <f t="shared" si="80"/>
        <v>0</v>
      </c>
    </row>
    <row r="515" spans="1:10" s="73" customFormat="1" ht="12.75">
      <c r="A515" s="94" t="s">
        <v>2</v>
      </c>
      <c r="B515" s="92" t="s">
        <v>427</v>
      </c>
      <c r="C515" s="95" t="s">
        <v>64</v>
      </c>
      <c r="D515" s="95" t="s">
        <v>34</v>
      </c>
      <c r="E515" s="103"/>
      <c r="F515" s="91"/>
      <c r="G515" s="299">
        <f t="shared" si="88"/>
        <v>40</v>
      </c>
      <c r="H515" s="299">
        <f t="shared" si="88"/>
        <v>0</v>
      </c>
      <c r="I515" s="399">
        <f t="shared" si="82"/>
        <v>40</v>
      </c>
      <c r="J515" s="399">
        <f t="shared" si="80"/>
        <v>0</v>
      </c>
    </row>
    <row r="516" spans="1:10" s="5" customFormat="1" ht="12.75">
      <c r="A516" s="97" t="s">
        <v>61</v>
      </c>
      <c r="B516" s="98" t="s">
        <v>427</v>
      </c>
      <c r="C516" s="99" t="s">
        <v>64</v>
      </c>
      <c r="D516" s="99" t="s">
        <v>85</v>
      </c>
      <c r="E516" s="101"/>
      <c r="F516" s="96"/>
      <c r="G516" s="300">
        <f t="shared" si="88"/>
        <v>40</v>
      </c>
      <c r="H516" s="300">
        <f t="shared" si="88"/>
        <v>0</v>
      </c>
      <c r="I516" s="399">
        <f t="shared" si="82"/>
        <v>40</v>
      </c>
      <c r="J516" s="399">
        <f t="shared" si="80"/>
        <v>0</v>
      </c>
    </row>
    <row r="517" spans="1:10" s="5" customFormat="1" ht="41.25">
      <c r="A517" s="100" t="s">
        <v>92</v>
      </c>
      <c r="B517" s="98" t="s">
        <v>427</v>
      </c>
      <c r="C517" s="99" t="s">
        <v>64</v>
      </c>
      <c r="D517" s="99" t="s">
        <v>85</v>
      </c>
      <c r="E517" s="101" t="s">
        <v>93</v>
      </c>
      <c r="F517" s="96"/>
      <c r="G517" s="300">
        <f t="shared" si="88"/>
        <v>40</v>
      </c>
      <c r="H517" s="300">
        <f t="shared" si="88"/>
        <v>0</v>
      </c>
      <c r="I517" s="399">
        <f t="shared" si="82"/>
        <v>40</v>
      </c>
      <c r="J517" s="399">
        <f t="shared" si="80"/>
        <v>0</v>
      </c>
    </row>
    <row r="518" spans="1:10" s="5" customFormat="1" ht="12.75">
      <c r="A518" s="100" t="s">
        <v>89</v>
      </c>
      <c r="B518" s="98" t="s">
        <v>427</v>
      </c>
      <c r="C518" s="99" t="s">
        <v>64</v>
      </c>
      <c r="D518" s="99" t="s">
        <v>85</v>
      </c>
      <c r="E518" s="101" t="s">
        <v>90</v>
      </c>
      <c r="F518" s="96"/>
      <c r="G518" s="300">
        <f t="shared" si="88"/>
        <v>40</v>
      </c>
      <c r="H518" s="300">
        <f t="shared" si="88"/>
        <v>0</v>
      </c>
      <c r="I518" s="399">
        <f t="shared" si="82"/>
        <v>40</v>
      </c>
      <c r="J518" s="399">
        <f aca="true" t="shared" si="89" ref="J518:J581">H518/G518*100</f>
        <v>0</v>
      </c>
    </row>
    <row r="519" spans="1:10" s="5" customFormat="1" ht="12.75">
      <c r="A519" s="97" t="s">
        <v>130</v>
      </c>
      <c r="B519" s="98" t="s">
        <v>427</v>
      </c>
      <c r="C519" s="99" t="s">
        <v>64</v>
      </c>
      <c r="D519" s="99" t="s">
        <v>85</v>
      </c>
      <c r="E519" s="101" t="s">
        <v>90</v>
      </c>
      <c r="F519" s="96">
        <v>721</v>
      </c>
      <c r="G519" s="300">
        <v>40</v>
      </c>
      <c r="H519" s="300">
        <v>0</v>
      </c>
      <c r="I519" s="399">
        <f aca="true" t="shared" si="90" ref="I519:I582">G519-H519</f>
        <v>40</v>
      </c>
      <c r="J519" s="399">
        <f t="shared" si="89"/>
        <v>0</v>
      </c>
    </row>
    <row r="520" spans="1:10" s="5" customFormat="1" ht="21.75" customHeight="1">
      <c r="A520" s="94" t="s">
        <v>197</v>
      </c>
      <c r="B520" s="92" t="s">
        <v>327</v>
      </c>
      <c r="C520" s="99"/>
      <c r="D520" s="99"/>
      <c r="E520" s="101"/>
      <c r="F520" s="96"/>
      <c r="G520" s="299">
        <f aca="true" t="shared" si="91" ref="G520:H525">G521</f>
        <v>300</v>
      </c>
      <c r="H520" s="299">
        <f t="shared" si="91"/>
        <v>0</v>
      </c>
      <c r="I520" s="399">
        <f t="shared" si="90"/>
        <v>300</v>
      </c>
      <c r="J520" s="399">
        <f t="shared" si="89"/>
        <v>0</v>
      </c>
    </row>
    <row r="521" spans="1:10" s="5" customFormat="1" ht="12.75">
      <c r="A521" s="94" t="s">
        <v>167</v>
      </c>
      <c r="B521" s="92" t="s">
        <v>328</v>
      </c>
      <c r="C521" s="99"/>
      <c r="D521" s="99"/>
      <c r="E521" s="101"/>
      <c r="F521" s="96"/>
      <c r="G521" s="299">
        <f t="shared" si="91"/>
        <v>300</v>
      </c>
      <c r="H521" s="299">
        <f t="shared" si="91"/>
        <v>0</v>
      </c>
      <c r="I521" s="399">
        <f t="shared" si="90"/>
        <v>300</v>
      </c>
      <c r="J521" s="399">
        <f t="shared" si="89"/>
        <v>0</v>
      </c>
    </row>
    <row r="522" spans="1:10" s="5" customFormat="1" ht="12.75">
      <c r="A522" s="94" t="s">
        <v>81</v>
      </c>
      <c r="B522" s="92" t="s">
        <v>328</v>
      </c>
      <c r="C522" s="95" t="s">
        <v>72</v>
      </c>
      <c r="D522" s="95" t="s">
        <v>34</v>
      </c>
      <c r="E522" s="103"/>
      <c r="F522" s="91"/>
      <c r="G522" s="299">
        <f t="shared" si="91"/>
        <v>300</v>
      </c>
      <c r="H522" s="299">
        <f t="shared" si="91"/>
        <v>0</v>
      </c>
      <c r="I522" s="399">
        <f t="shared" si="90"/>
        <v>300</v>
      </c>
      <c r="J522" s="399">
        <f t="shared" si="89"/>
        <v>0</v>
      </c>
    </row>
    <row r="523" spans="1:10" s="5" customFormat="1" ht="12.75">
      <c r="A523" s="97" t="s">
        <v>82</v>
      </c>
      <c r="B523" s="98" t="s">
        <v>328</v>
      </c>
      <c r="C523" s="99" t="s">
        <v>72</v>
      </c>
      <c r="D523" s="99" t="s">
        <v>64</v>
      </c>
      <c r="E523" s="101"/>
      <c r="F523" s="96"/>
      <c r="G523" s="300">
        <f t="shared" si="91"/>
        <v>300</v>
      </c>
      <c r="H523" s="300">
        <f t="shared" si="91"/>
        <v>0</v>
      </c>
      <c r="I523" s="399">
        <f t="shared" si="90"/>
        <v>300</v>
      </c>
      <c r="J523" s="399">
        <f t="shared" si="89"/>
        <v>0</v>
      </c>
    </row>
    <row r="524" spans="1:10" s="5" customFormat="1" ht="21">
      <c r="A524" s="100" t="s">
        <v>95</v>
      </c>
      <c r="B524" s="98" t="s">
        <v>328</v>
      </c>
      <c r="C524" s="99" t="s">
        <v>72</v>
      </c>
      <c r="D524" s="99" t="s">
        <v>64</v>
      </c>
      <c r="E524" s="101" t="s">
        <v>96</v>
      </c>
      <c r="F524" s="96"/>
      <c r="G524" s="300">
        <f t="shared" si="91"/>
        <v>300</v>
      </c>
      <c r="H524" s="300">
        <f t="shared" si="91"/>
        <v>0</v>
      </c>
      <c r="I524" s="399">
        <f t="shared" si="90"/>
        <v>300</v>
      </c>
      <c r="J524" s="399">
        <f t="shared" si="89"/>
        <v>0</v>
      </c>
    </row>
    <row r="525" spans="1:10" s="5" customFormat="1" ht="12.75">
      <c r="A525" s="100" t="s">
        <v>99</v>
      </c>
      <c r="B525" s="98" t="s">
        <v>328</v>
      </c>
      <c r="C525" s="99" t="s">
        <v>72</v>
      </c>
      <c r="D525" s="99" t="s">
        <v>64</v>
      </c>
      <c r="E525" s="101" t="s">
        <v>100</v>
      </c>
      <c r="F525" s="96"/>
      <c r="G525" s="300">
        <f t="shared" si="91"/>
        <v>300</v>
      </c>
      <c r="H525" s="300">
        <f t="shared" si="91"/>
        <v>0</v>
      </c>
      <c r="I525" s="399">
        <f t="shared" si="90"/>
        <v>300</v>
      </c>
      <c r="J525" s="399">
        <f t="shared" si="89"/>
        <v>0</v>
      </c>
    </row>
    <row r="526" spans="1:10" s="5" customFormat="1" ht="21">
      <c r="A526" s="97" t="s">
        <v>134</v>
      </c>
      <c r="B526" s="98" t="s">
        <v>328</v>
      </c>
      <c r="C526" s="99" t="s">
        <v>72</v>
      </c>
      <c r="D526" s="99" t="s">
        <v>64</v>
      </c>
      <c r="E526" s="101" t="s">
        <v>100</v>
      </c>
      <c r="F526" s="96">
        <v>726</v>
      </c>
      <c r="G526" s="300">
        <v>300</v>
      </c>
      <c r="H526" s="300">
        <v>0</v>
      </c>
      <c r="I526" s="399">
        <f t="shared" si="90"/>
        <v>300</v>
      </c>
      <c r="J526" s="399">
        <f t="shared" si="89"/>
        <v>0</v>
      </c>
    </row>
    <row r="527" spans="1:10" s="5" customFormat="1" ht="12.75">
      <c r="A527" s="94" t="s">
        <v>464</v>
      </c>
      <c r="B527" s="92" t="s">
        <v>465</v>
      </c>
      <c r="C527" s="99"/>
      <c r="D527" s="99"/>
      <c r="E527" s="101"/>
      <c r="F527" s="96"/>
      <c r="G527" s="299">
        <f aca="true" t="shared" si="92" ref="G527:H532">G528</f>
        <v>6</v>
      </c>
      <c r="H527" s="299">
        <f t="shared" si="92"/>
        <v>0</v>
      </c>
      <c r="I527" s="399">
        <f t="shared" si="90"/>
        <v>6</v>
      </c>
      <c r="J527" s="399">
        <f t="shared" si="89"/>
        <v>0</v>
      </c>
    </row>
    <row r="528" spans="1:10" s="73" customFormat="1" ht="21.75" customHeight="1">
      <c r="A528" s="144" t="s">
        <v>462</v>
      </c>
      <c r="B528" s="92" t="s">
        <v>463</v>
      </c>
      <c r="C528" s="95"/>
      <c r="D528" s="95"/>
      <c r="E528" s="103"/>
      <c r="F528" s="91"/>
      <c r="G528" s="299">
        <f t="shared" si="92"/>
        <v>6</v>
      </c>
      <c r="H528" s="299">
        <f t="shared" si="92"/>
        <v>0</v>
      </c>
      <c r="I528" s="399">
        <f t="shared" si="90"/>
        <v>6</v>
      </c>
      <c r="J528" s="399">
        <f t="shared" si="89"/>
        <v>0</v>
      </c>
    </row>
    <row r="529" spans="1:10" s="73" customFormat="1" ht="18" customHeight="1">
      <c r="A529" s="104" t="s">
        <v>60</v>
      </c>
      <c r="B529" s="92" t="s">
        <v>463</v>
      </c>
      <c r="C529" s="95" t="s">
        <v>69</v>
      </c>
      <c r="D529" s="95" t="s">
        <v>34</v>
      </c>
      <c r="E529" s="103"/>
      <c r="F529" s="91"/>
      <c r="G529" s="299">
        <f t="shared" si="92"/>
        <v>6</v>
      </c>
      <c r="H529" s="299">
        <f t="shared" si="92"/>
        <v>0</v>
      </c>
      <c r="I529" s="399">
        <f t="shared" si="90"/>
        <v>6</v>
      </c>
      <c r="J529" s="399">
        <f t="shared" si="89"/>
        <v>0</v>
      </c>
    </row>
    <row r="530" spans="1:10" s="5" customFormat="1" ht="16.5" customHeight="1">
      <c r="A530" s="145" t="s">
        <v>59</v>
      </c>
      <c r="B530" s="98" t="s">
        <v>463</v>
      </c>
      <c r="C530" s="99" t="s">
        <v>69</v>
      </c>
      <c r="D530" s="99" t="s">
        <v>68</v>
      </c>
      <c r="E530" s="101"/>
      <c r="F530" s="96"/>
      <c r="G530" s="300">
        <f>G531</f>
        <v>6</v>
      </c>
      <c r="H530" s="300">
        <f>H531</f>
        <v>0</v>
      </c>
      <c r="I530" s="399">
        <f t="shared" si="90"/>
        <v>6</v>
      </c>
      <c r="J530" s="399">
        <f t="shared" si="89"/>
        <v>0</v>
      </c>
    </row>
    <row r="531" spans="1:10" s="5" customFormat="1" ht="13.5" customHeight="1">
      <c r="A531" s="100" t="s">
        <v>101</v>
      </c>
      <c r="B531" s="98" t="s">
        <v>463</v>
      </c>
      <c r="C531" s="99" t="s">
        <v>69</v>
      </c>
      <c r="D531" s="99" t="s">
        <v>68</v>
      </c>
      <c r="E531" s="101" t="s">
        <v>102</v>
      </c>
      <c r="F531" s="96"/>
      <c r="G531" s="300">
        <f t="shared" si="92"/>
        <v>6</v>
      </c>
      <c r="H531" s="300">
        <f t="shared" si="92"/>
        <v>0</v>
      </c>
      <c r="I531" s="399">
        <f t="shared" si="90"/>
        <v>6</v>
      </c>
      <c r="J531" s="399">
        <f t="shared" si="89"/>
        <v>0</v>
      </c>
    </row>
    <row r="532" spans="1:10" s="5" customFormat="1" ht="13.5" customHeight="1">
      <c r="A532" s="100" t="s">
        <v>105</v>
      </c>
      <c r="B532" s="98" t="s">
        <v>463</v>
      </c>
      <c r="C532" s="99" t="s">
        <v>69</v>
      </c>
      <c r="D532" s="99" t="s">
        <v>68</v>
      </c>
      <c r="E532" s="101" t="s">
        <v>106</v>
      </c>
      <c r="F532" s="96"/>
      <c r="G532" s="300">
        <f t="shared" si="92"/>
        <v>6</v>
      </c>
      <c r="H532" s="300">
        <f t="shared" si="92"/>
        <v>0</v>
      </c>
      <c r="I532" s="399">
        <f t="shared" si="90"/>
        <v>6</v>
      </c>
      <c r="J532" s="399">
        <f t="shared" si="89"/>
        <v>0</v>
      </c>
    </row>
    <row r="533" spans="1:10" s="5" customFormat="1" ht="13.5" customHeight="1">
      <c r="A533" s="97" t="s">
        <v>130</v>
      </c>
      <c r="B533" s="98" t="s">
        <v>463</v>
      </c>
      <c r="C533" s="99" t="s">
        <v>69</v>
      </c>
      <c r="D533" s="99" t="s">
        <v>68</v>
      </c>
      <c r="E533" s="101" t="s">
        <v>106</v>
      </c>
      <c r="F533" s="96">
        <v>721</v>
      </c>
      <c r="G533" s="300">
        <v>6</v>
      </c>
      <c r="H533" s="300">
        <v>0</v>
      </c>
      <c r="I533" s="399">
        <f t="shared" si="90"/>
        <v>6</v>
      </c>
      <c r="J533" s="399">
        <f t="shared" si="89"/>
        <v>0</v>
      </c>
    </row>
    <row r="534" spans="1:10" s="5" customFormat="1" ht="21">
      <c r="A534" s="104" t="s">
        <v>324</v>
      </c>
      <c r="B534" s="92" t="s">
        <v>325</v>
      </c>
      <c r="C534" s="99"/>
      <c r="D534" s="99"/>
      <c r="E534" s="101"/>
      <c r="F534" s="96"/>
      <c r="G534" s="299">
        <f>G535+G541</f>
        <v>352.3</v>
      </c>
      <c r="H534" s="299">
        <f>H535+H541</f>
        <v>0</v>
      </c>
      <c r="I534" s="399">
        <f t="shared" si="90"/>
        <v>352.3</v>
      </c>
      <c r="J534" s="399">
        <f t="shared" si="89"/>
        <v>0</v>
      </c>
    </row>
    <row r="535" spans="1:10" s="5" customFormat="1" ht="21">
      <c r="A535" s="94" t="s">
        <v>365</v>
      </c>
      <c r="B535" s="92" t="s">
        <v>366</v>
      </c>
      <c r="C535" s="99"/>
      <c r="D535" s="99"/>
      <c r="E535" s="101"/>
      <c r="F535" s="96"/>
      <c r="G535" s="299">
        <f aca="true" t="shared" si="93" ref="G535:H539">G536</f>
        <v>170.3</v>
      </c>
      <c r="H535" s="299">
        <f t="shared" si="93"/>
        <v>0</v>
      </c>
      <c r="I535" s="399">
        <f t="shared" si="90"/>
        <v>170.3</v>
      </c>
      <c r="J535" s="399">
        <f t="shared" si="89"/>
        <v>0</v>
      </c>
    </row>
    <row r="536" spans="1:10" s="5" customFormat="1" ht="12.75">
      <c r="A536" s="94" t="s">
        <v>8</v>
      </c>
      <c r="B536" s="92" t="s">
        <v>366</v>
      </c>
      <c r="C536" s="95" t="s">
        <v>67</v>
      </c>
      <c r="D536" s="95" t="s">
        <v>34</v>
      </c>
      <c r="E536" s="101"/>
      <c r="F536" s="96"/>
      <c r="G536" s="299">
        <f t="shared" si="93"/>
        <v>170.3</v>
      </c>
      <c r="H536" s="299">
        <f t="shared" si="93"/>
        <v>0</v>
      </c>
      <c r="I536" s="399">
        <f t="shared" si="90"/>
        <v>170.3</v>
      </c>
      <c r="J536" s="399">
        <f t="shared" si="89"/>
        <v>0</v>
      </c>
    </row>
    <row r="537" spans="1:10" s="5" customFormat="1" ht="12.75">
      <c r="A537" s="97" t="s">
        <v>356</v>
      </c>
      <c r="B537" s="98" t="s">
        <v>366</v>
      </c>
      <c r="C537" s="99" t="s">
        <v>67</v>
      </c>
      <c r="D537" s="99" t="s">
        <v>67</v>
      </c>
      <c r="E537" s="101"/>
      <c r="F537" s="96"/>
      <c r="G537" s="300">
        <f t="shared" si="93"/>
        <v>170.3</v>
      </c>
      <c r="H537" s="300">
        <f t="shared" si="93"/>
        <v>0</v>
      </c>
      <c r="I537" s="399">
        <f t="shared" si="90"/>
        <v>170.3</v>
      </c>
      <c r="J537" s="399">
        <f t="shared" si="89"/>
        <v>0</v>
      </c>
    </row>
    <row r="538" spans="1:10" s="5" customFormat="1" ht="21">
      <c r="A538" s="100" t="s">
        <v>95</v>
      </c>
      <c r="B538" s="98" t="s">
        <v>366</v>
      </c>
      <c r="C538" s="99" t="s">
        <v>67</v>
      </c>
      <c r="D538" s="99" t="s">
        <v>67</v>
      </c>
      <c r="E538" s="101" t="s">
        <v>96</v>
      </c>
      <c r="F538" s="96"/>
      <c r="G538" s="300">
        <f t="shared" si="93"/>
        <v>170.3</v>
      </c>
      <c r="H538" s="300">
        <f t="shared" si="93"/>
        <v>0</v>
      </c>
      <c r="I538" s="399">
        <f t="shared" si="90"/>
        <v>170.3</v>
      </c>
      <c r="J538" s="399">
        <f t="shared" si="89"/>
        <v>0</v>
      </c>
    </row>
    <row r="539" spans="1:10" s="5" customFormat="1" ht="12.75">
      <c r="A539" s="100" t="s">
        <v>99</v>
      </c>
      <c r="B539" s="98" t="s">
        <v>366</v>
      </c>
      <c r="C539" s="99" t="s">
        <v>67</v>
      </c>
      <c r="D539" s="99" t="s">
        <v>67</v>
      </c>
      <c r="E539" s="101" t="s">
        <v>100</v>
      </c>
      <c r="F539" s="96"/>
      <c r="G539" s="300">
        <f t="shared" si="93"/>
        <v>170.3</v>
      </c>
      <c r="H539" s="300">
        <f t="shared" si="93"/>
        <v>0</v>
      </c>
      <c r="I539" s="399">
        <f t="shared" si="90"/>
        <v>170.3</v>
      </c>
      <c r="J539" s="399">
        <f t="shared" si="89"/>
        <v>0</v>
      </c>
    </row>
    <row r="540" spans="1:10" s="5" customFormat="1" ht="13.5" customHeight="1">
      <c r="A540" s="97" t="s">
        <v>133</v>
      </c>
      <c r="B540" s="98" t="s">
        <v>366</v>
      </c>
      <c r="C540" s="99" t="s">
        <v>67</v>
      </c>
      <c r="D540" s="99" t="s">
        <v>67</v>
      </c>
      <c r="E540" s="101" t="s">
        <v>100</v>
      </c>
      <c r="F540" s="96">
        <v>725</v>
      </c>
      <c r="G540" s="300">
        <v>170.3</v>
      </c>
      <c r="H540" s="300">
        <v>0</v>
      </c>
      <c r="I540" s="399">
        <f t="shared" si="90"/>
        <v>170.3</v>
      </c>
      <c r="J540" s="399">
        <f t="shared" si="89"/>
        <v>0</v>
      </c>
    </row>
    <row r="541" spans="1:10" s="5" customFormat="1" ht="30" customHeight="1">
      <c r="A541" s="94" t="s">
        <v>621</v>
      </c>
      <c r="B541" s="92" t="s">
        <v>622</v>
      </c>
      <c r="C541" s="95"/>
      <c r="D541" s="95"/>
      <c r="E541" s="103"/>
      <c r="F541" s="91"/>
      <c r="G541" s="299">
        <f>G542</f>
        <v>182</v>
      </c>
      <c r="H541" s="299">
        <f>H542</f>
        <v>0</v>
      </c>
      <c r="I541" s="399">
        <f t="shared" si="90"/>
        <v>182</v>
      </c>
      <c r="J541" s="399">
        <f t="shared" si="89"/>
        <v>0</v>
      </c>
    </row>
    <row r="542" spans="1:10" s="5" customFormat="1" ht="27" customHeight="1">
      <c r="A542" s="228" t="s">
        <v>623</v>
      </c>
      <c r="B542" s="103" t="s">
        <v>624</v>
      </c>
      <c r="C542" s="95"/>
      <c r="D542" s="95"/>
      <c r="E542" s="101"/>
      <c r="F542" s="96"/>
      <c r="G542" s="299">
        <f>G545</f>
        <v>182</v>
      </c>
      <c r="H542" s="299">
        <f>H545</f>
        <v>0</v>
      </c>
      <c r="I542" s="399">
        <f t="shared" si="90"/>
        <v>182</v>
      </c>
      <c r="J542" s="399">
        <f t="shared" si="89"/>
        <v>0</v>
      </c>
    </row>
    <row r="543" spans="1:10" s="5" customFormat="1" ht="13.5" customHeight="1">
      <c r="A543" s="104" t="s">
        <v>60</v>
      </c>
      <c r="B543" s="103" t="s">
        <v>624</v>
      </c>
      <c r="C543" s="95" t="s">
        <v>69</v>
      </c>
      <c r="D543" s="95" t="s">
        <v>34</v>
      </c>
      <c r="E543" s="101"/>
      <c r="F543" s="96"/>
      <c r="G543" s="299">
        <f aca="true" t="shared" si="94" ref="G543:H546">G544</f>
        <v>182</v>
      </c>
      <c r="H543" s="299">
        <f t="shared" si="94"/>
        <v>0</v>
      </c>
      <c r="I543" s="399">
        <f t="shared" si="90"/>
        <v>182</v>
      </c>
      <c r="J543" s="399">
        <f t="shared" si="89"/>
        <v>0</v>
      </c>
    </row>
    <row r="544" spans="1:10" s="5" customFormat="1" ht="13.5" customHeight="1">
      <c r="A544" s="145" t="s">
        <v>59</v>
      </c>
      <c r="B544" s="101" t="s">
        <v>624</v>
      </c>
      <c r="C544" s="99" t="s">
        <v>69</v>
      </c>
      <c r="D544" s="99" t="s">
        <v>68</v>
      </c>
      <c r="E544" s="101"/>
      <c r="F544" s="96"/>
      <c r="G544" s="300">
        <f t="shared" si="94"/>
        <v>182</v>
      </c>
      <c r="H544" s="300">
        <f t="shared" si="94"/>
        <v>0</v>
      </c>
      <c r="I544" s="399">
        <f t="shared" si="90"/>
        <v>182</v>
      </c>
      <c r="J544" s="399">
        <f t="shared" si="89"/>
        <v>0</v>
      </c>
    </row>
    <row r="545" spans="1:10" s="5" customFormat="1" ht="13.5" customHeight="1">
      <c r="A545" s="224" t="s">
        <v>101</v>
      </c>
      <c r="B545" s="101" t="s">
        <v>624</v>
      </c>
      <c r="C545" s="99" t="s">
        <v>69</v>
      </c>
      <c r="D545" s="99" t="s">
        <v>68</v>
      </c>
      <c r="E545" s="101" t="s">
        <v>102</v>
      </c>
      <c r="F545" s="101"/>
      <c r="G545" s="300">
        <f t="shared" si="94"/>
        <v>182</v>
      </c>
      <c r="H545" s="300">
        <f t="shared" si="94"/>
        <v>0</v>
      </c>
      <c r="I545" s="399">
        <f t="shared" si="90"/>
        <v>182</v>
      </c>
      <c r="J545" s="399">
        <f t="shared" si="89"/>
        <v>0</v>
      </c>
    </row>
    <row r="546" spans="1:10" s="5" customFormat="1" ht="13.5" customHeight="1">
      <c r="A546" s="224" t="s">
        <v>105</v>
      </c>
      <c r="B546" s="101" t="s">
        <v>624</v>
      </c>
      <c r="C546" s="99" t="s">
        <v>69</v>
      </c>
      <c r="D546" s="99" t="s">
        <v>68</v>
      </c>
      <c r="E546" s="101" t="s">
        <v>106</v>
      </c>
      <c r="F546" s="101"/>
      <c r="G546" s="300">
        <f t="shared" si="94"/>
        <v>182</v>
      </c>
      <c r="H546" s="300">
        <f t="shared" si="94"/>
        <v>0</v>
      </c>
      <c r="I546" s="399">
        <f t="shared" si="90"/>
        <v>182</v>
      </c>
      <c r="J546" s="399">
        <f t="shared" si="89"/>
        <v>0</v>
      </c>
    </row>
    <row r="547" spans="1:10" s="5" customFormat="1" ht="13.5" customHeight="1">
      <c r="A547" s="97" t="s">
        <v>130</v>
      </c>
      <c r="B547" s="101" t="s">
        <v>624</v>
      </c>
      <c r="C547" s="99" t="s">
        <v>69</v>
      </c>
      <c r="D547" s="99" t="s">
        <v>68</v>
      </c>
      <c r="E547" s="101" t="s">
        <v>106</v>
      </c>
      <c r="F547" s="101" t="s">
        <v>280</v>
      </c>
      <c r="G547" s="300">
        <v>182</v>
      </c>
      <c r="H547" s="300">
        <v>0</v>
      </c>
      <c r="I547" s="399">
        <f t="shared" si="90"/>
        <v>182</v>
      </c>
      <c r="J547" s="399">
        <f t="shared" si="89"/>
        <v>0</v>
      </c>
    </row>
    <row r="548" spans="1:10" s="347" customFormat="1" ht="35.25" customHeight="1">
      <c r="A548" s="243" t="s">
        <v>428</v>
      </c>
      <c r="B548" s="241" t="s">
        <v>155</v>
      </c>
      <c r="C548" s="244"/>
      <c r="D548" s="244"/>
      <c r="E548" s="247"/>
      <c r="F548" s="245"/>
      <c r="G548" s="392">
        <f aca="true" t="shared" si="95" ref="G548:H551">G549</f>
        <v>1023.6</v>
      </c>
      <c r="H548" s="392">
        <f t="shared" si="95"/>
        <v>0</v>
      </c>
      <c r="I548" s="398">
        <f t="shared" si="90"/>
        <v>1023.6</v>
      </c>
      <c r="J548" s="398">
        <f t="shared" si="89"/>
        <v>0</v>
      </c>
    </row>
    <row r="549" spans="1:10" s="5" customFormat="1" ht="42" customHeight="1">
      <c r="A549" s="94" t="s">
        <v>321</v>
      </c>
      <c r="B549" s="92" t="s">
        <v>249</v>
      </c>
      <c r="C549" s="95"/>
      <c r="D549" s="95"/>
      <c r="E549" s="103"/>
      <c r="F549" s="91"/>
      <c r="G549" s="299">
        <f t="shared" si="95"/>
        <v>1023.6</v>
      </c>
      <c r="H549" s="299">
        <f t="shared" si="95"/>
        <v>0</v>
      </c>
      <c r="I549" s="399">
        <f t="shared" si="90"/>
        <v>1023.6</v>
      </c>
      <c r="J549" s="399">
        <f t="shared" si="89"/>
        <v>0</v>
      </c>
    </row>
    <row r="550" spans="1:10" s="5" customFormat="1" ht="14.25" customHeight="1">
      <c r="A550" s="94" t="s">
        <v>154</v>
      </c>
      <c r="B550" s="92" t="s">
        <v>250</v>
      </c>
      <c r="C550" s="95"/>
      <c r="D550" s="95"/>
      <c r="E550" s="103"/>
      <c r="F550" s="91"/>
      <c r="G550" s="299">
        <f t="shared" si="95"/>
        <v>1023.6</v>
      </c>
      <c r="H550" s="299">
        <f t="shared" si="95"/>
        <v>0</v>
      </c>
      <c r="I550" s="399">
        <f t="shared" si="90"/>
        <v>1023.6</v>
      </c>
      <c r="J550" s="399">
        <f t="shared" si="89"/>
        <v>0</v>
      </c>
    </row>
    <row r="551" spans="1:10" s="5" customFormat="1" ht="13.5" customHeight="1">
      <c r="A551" s="94" t="s">
        <v>8</v>
      </c>
      <c r="B551" s="92" t="s">
        <v>250</v>
      </c>
      <c r="C551" s="95" t="s">
        <v>67</v>
      </c>
      <c r="D551" s="95" t="s">
        <v>34</v>
      </c>
      <c r="E551" s="101"/>
      <c r="F551" s="96"/>
      <c r="G551" s="299">
        <f t="shared" si="95"/>
        <v>1023.6</v>
      </c>
      <c r="H551" s="299">
        <f t="shared" si="95"/>
        <v>0</v>
      </c>
      <c r="I551" s="399">
        <f t="shared" si="90"/>
        <v>1023.6</v>
      </c>
      <c r="J551" s="399">
        <f t="shared" si="89"/>
        <v>0</v>
      </c>
    </row>
    <row r="552" spans="1:10" s="5" customFormat="1" ht="12.75">
      <c r="A552" s="97" t="s">
        <v>356</v>
      </c>
      <c r="B552" s="98" t="s">
        <v>250</v>
      </c>
      <c r="C552" s="99" t="s">
        <v>67</v>
      </c>
      <c r="D552" s="99" t="s">
        <v>67</v>
      </c>
      <c r="E552" s="101"/>
      <c r="F552" s="96"/>
      <c r="G552" s="300">
        <f>G553+G556</f>
        <v>1023.6</v>
      </c>
      <c r="H552" s="300">
        <f>H553+H556</f>
        <v>0</v>
      </c>
      <c r="I552" s="399">
        <f t="shared" si="90"/>
        <v>1023.6</v>
      </c>
      <c r="J552" s="399">
        <f t="shared" si="89"/>
        <v>0</v>
      </c>
    </row>
    <row r="553" spans="1:10" s="5" customFormat="1" ht="21">
      <c r="A553" s="100" t="s">
        <v>95</v>
      </c>
      <c r="B553" s="98" t="s">
        <v>250</v>
      </c>
      <c r="C553" s="99" t="s">
        <v>67</v>
      </c>
      <c r="D553" s="99" t="s">
        <v>67</v>
      </c>
      <c r="E553" s="101" t="s">
        <v>96</v>
      </c>
      <c r="F553" s="96"/>
      <c r="G553" s="300">
        <f>G554</f>
        <v>913.7</v>
      </c>
      <c r="H553" s="300">
        <f>H554</f>
        <v>0</v>
      </c>
      <c r="I553" s="399">
        <f t="shared" si="90"/>
        <v>913.7</v>
      </c>
      <c r="J553" s="399">
        <f t="shared" si="89"/>
        <v>0</v>
      </c>
    </row>
    <row r="554" spans="1:10" s="5" customFormat="1" ht="12.75">
      <c r="A554" s="100" t="s">
        <v>99</v>
      </c>
      <c r="B554" s="98" t="s">
        <v>250</v>
      </c>
      <c r="C554" s="99" t="s">
        <v>67</v>
      </c>
      <c r="D554" s="99" t="s">
        <v>67</v>
      </c>
      <c r="E554" s="101" t="s">
        <v>100</v>
      </c>
      <c r="F554" s="96"/>
      <c r="G554" s="300">
        <f>G555</f>
        <v>913.7</v>
      </c>
      <c r="H554" s="300">
        <f>H555</f>
        <v>0</v>
      </c>
      <c r="I554" s="399">
        <f t="shared" si="90"/>
        <v>913.7</v>
      </c>
      <c r="J554" s="399">
        <f t="shared" si="89"/>
        <v>0</v>
      </c>
    </row>
    <row r="555" spans="1:10" s="5" customFormat="1" ht="12.75" customHeight="1">
      <c r="A555" s="100" t="s">
        <v>133</v>
      </c>
      <c r="B555" s="98" t="s">
        <v>250</v>
      </c>
      <c r="C555" s="99" t="s">
        <v>67</v>
      </c>
      <c r="D555" s="99" t="s">
        <v>67</v>
      </c>
      <c r="E555" s="101" t="s">
        <v>100</v>
      </c>
      <c r="F555" s="96">
        <v>725</v>
      </c>
      <c r="G555" s="300">
        <v>913.7</v>
      </c>
      <c r="H555" s="300">
        <v>0</v>
      </c>
      <c r="I555" s="399">
        <f t="shared" si="90"/>
        <v>913.7</v>
      </c>
      <c r="J555" s="399">
        <f t="shared" si="89"/>
        <v>0</v>
      </c>
    </row>
    <row r="556" spans="1:10" s="5" customFormat="1" ht="41.25">
      <c r="A556" s="97" t="s">
        <v>92</v>
      </c>
      <c r="B556" s="98" t="s">
        <v>250</v>
      </c>
      <c r="C556" s="99" t="s">
        <v>67</v>
      </c>
      <c r="D556" s="99" t="s">
        <v>67</v>
      </c>
      <c r="E556" s="101" t="s">
        <v>93</v>
      </c>
      <c r="F556" s="96"/>
      <c r="G556" s="300">
        <f>G557</f>
        <v>109.9</v>
      </c>
      <c r="H556" s="300">
        <f>H557</f>
        <v>0</v>
      </c>
      <c r="I556" s="399">
        <f t="shared" si="90"/>
        <v>109.9</v>
      </c>
      <c r="J556" s="399">
        <f t="shared" si="89"/>
        <v>0</v>
      </c>
    </row>
    <row r="557" spans="1:10" s="5" customFormat="1" ht="12.75">
      <c r="A557" s="100" t="s">
        <v>214</v>
      </c>
      <c r="B557" s="98" t="s">
        <v>250</v>
      </c>
      <c r="C557" s="99" t="s">
        <v>67</v>
      </c>
      <c r="D557" s="99" t="s">
        <v>67</v>
      </c>
      <c r="E557" s="101" t="s">
        <v>215</v>
      </c>
      <c r="F557" s="96"/>
      <c r="G557" s="300">
        <f>G558</f>
        <v>109.9</v>
      </c>
      <c r="H557" s="300">
        <f>H558</f>
        <v>0</v>
      </c>
      <c r="I557" s="399">
        <f t="shared" si="90"/>
        <v>109.9</v>
      </c>
      <c r="J557" s="399">
        <f t="shared" si="89"/>
        <v>0</v>
      </c>
    </row>
    <row r="558" spans="1:10" s="5" customFormat="1" ht="21">
      <c r="A558" s="97" t="s">
        <v>134</v>
      </c>
      <c r="B558" s="98" t="s">
        <v>250</v>
      </c>
      <c r="C558" s="99" t="s">
        <v>67</v>
      </c>
      <c r="D558" s="99" t="s">
        <v>67</v>
      </c>
      <c r="E558" s="101" t="s">
        <v>215</v>
      </c>
      <c r="F558" s="96">
        <v>726</v>
      </c>
      <c r="G558" s="300">
        <v>109.9</v>
      </c>
      <c r="H558" s="300">
        <v>0</v>
      </c>
      <c r="I558" s="399">
        <f t="shared" si="90"/>
        <v>109.9</v>
      </c>
      <c r="J558" s="399">
        <f t="shared" si="89"/>
        <v>0</v>
      </c>
    </row>
    <row r="559" spans="1:10" s="347" customFormat="1" ht="21">
      <c r="A559" s="243" t="s">
        <v>552</v>
      </c>
      <c r="B559" s="241" t="s">
        <v>170</v>
      </c>
      <c r="C559" s="244"/>
      <c r="D559" s="244"/>
      <c r="E559" s="247"/>
      <c r="F559" s="245"/>
      <c r="G559" s="392">
        <f>G560</f>
        <v>1150</v>
      </c>
      <c r="H559" s="392">
        <f>H560</f>
        <v>492.5</v>
      </c>
      <c r="I559" s="398">
        <f t="shared" si="90"/>
        <v>657.5</v>
      </c>
      <c r="J559" s="398">
        <f t="shared" si="89"/>
        <v>42.82608695652174</v>
      </c>
    </row>
    <row r="560" spans="1:10" s="5" customFormat="1" ht="23.25" customHeight="1">
      <c r="A560" s="94" t="s">
        <v>198</v>
      </c>
      <c r="B560" s="92" t="s">
        <v>267</v>
      </c>
      <c r="C560" s="95"/>
      <c r="D560" s="95"/>
      <c r="E560" s="101"/>
      <c r="F560" s="96"/>
      <c r="G560" s="299">
        <f>G561+G567+G573</f>
        <v>1150</v>
      </c>
      <c r="H560" s="299">
        <f>H561+H567+H573</f>
        <v>492.5</v>
      </c>
      <c r="I560" s="399">
        <f t="shared" si="90"/>
        <v>657.5</v>
      </c>
      <c r="J560" s="399">
        <f t="shared" si="89"/>
        <v>42.82608695652174</v>
      </c>
    </row>
    <row r="561" spans="1:10" s="5" customFormat="1" ht="12.75">
      <c r="A561" s="94" t="s">
        <v>148</v>
      </c>
      <c r="B561" s="92" t="s">
        <v>269</v>
      </c>
      <c r="C561" s="99"/>
      <c r="D561" s="99"/>
      <c r="E561" s="101"/>
      <c r="F561" s="96"/>
      <c r="G561" s="299">
        <f aca="true" t="shared" si="96" ref="G561:H565">G562</f>
        <v>300</v>
      </c>
      <c r="H561" s="299">
        <f t="shared" si="96"/>
        <v>60.1</v>
      </c>
      <c r="I561" s="399">
        <f t="shared" si="90"/>
        <v>239.9</v>
      </c>
      <c r="J561" s="399">
        <f t="shared" si="89"/>
        <v>20.033333333333335</v>
      </c>
    </row>
    <row r="562" spans="1:10" s="5" customFormat="1" ht="12.75">
      <c r="A562" s="94" t="s">
        <v>81</v>
      </c>
      <c r="B562" s="92" t="s">
        <v>269</v>
      </c>
      <c r="C562" s="95" t="s">
        <v>72</v>
      </c>
      <c r="D562" s="95" t="s">
        <v>34</v>
      </c>
      <c r="E562" s="101"/>
      <c r="F562" s="96"/>
      <c r="G562" s="299">
        <f t="shared" si="96"/>
        <v>300</v>
      </c>
      <c r="H562" s="299">
        <f t="shared" si="96"/>
        <v>60.1</v>
      </c>
      <c r="I562" s="399">
        <f t="shared" si="90"/>
        <v>239.9</v>
      </c>
      <c r="J562" s="399">
        <f t="shared" si="89"/>
        <v>20.033333333333335</v>
      </c>
    </row>
    <row r="563" spans="1:10" s="5" customFormat="1" ht="12.75">
      <c r="A563" s="97" t="s">
        <v>82</v>
      </c>
      <c r="B563" s="98" t="s">
        <v>269</v>
      </c>
      <c r="C563" s="99" t="s">
        <v>72</v>
      </c>
      <c r="D563" s="99" t="s">
        <v>64</v>
      </c>
      <c r="E563" s="101"/>
      <c r="F563" s="96"/>
      <c r="G563" s="300">
        <f t="shared" si="96"/>
        <v>300</v>
      </c>
      <c r="H563" s="300">
        <f t="shared" si="96"/>
        <v>60.1</v>
      </c>
      <c r="I563" s="399">
        <f t="shared" si="90"/>
        <v>239.9</v>
      </c>
      <c r="J563" s="399">
        <f t="shared" si="89"/>
        <v>20.033333333333335</v>
      </c>
    </row>
    <row r="564" spans="1:10" s="5" customFormat="1" ht="21">
      <c r="A564" s="100" t="s">
        <v>95</v>
      </c>
      <c r="B564" s="98" t="s">
        <v>269</v>
      </c>
      <c r="C564" s="99" t="s">
        <v>72</v>
      </c>
      <c r="D564" s="99" t="s">
        <v>64</v>
      </c>
      <c r="E564" s="101" t="s">
        <v>96</v>
      </c>
      <c r="F564" s="96"/>
      <c r="G564" s="300">
        <f t="shared" si="96"/>
        <v>300</v>
      </c>
      <c r="H564" s="300">
        <f t="shared" si="96"/>
        <v>60.1</v>
      </c>
      <c r="I564" s="399">
        <f t="shared" si="90"/>
        <v>239.9</v>
      </c>
      <c r="J564" s="399">
        <f t="shared" si="89"/>
        <v>20.033333333333335</v>
      </c>
    </row>
    <row r="565" spans="1:10" s="5" customFormat="1" ht="12.75">
      <c r="A565" s="100" t="s">
        <v>99</v>
      </c>
      <c r="B565" s="98" t="s">
        <v>269</v>
      </c>
      <c r="C565" s="99" t="s">
        <v>72</v>
      </c>
      <c r="D565" s="99" t="s">
        <v>64</v>
      </c>
      <c r="E565" s="101" t="s">
        <v>100</v>
      </c>
      <c r="F565" s="96"/>
      <c r="G565" s="300">
        <f t="shared" si="96"/>
        <v>300</v>
      </c>
      <c r="H565" s="300">
        <f t="shared" si="96"/>
        <v>60.1</v>
      </c>
      <c r="I565" s="399">
        <f t="shared" si="90"/>
        <v>239.9</v>
      </c>
      <c r="J565" s="399">
        <f t="shared" si="89"/>
        <v>20.033333333333335</v>
      </c>
    </row>
    <row r="566" spans="1:10" s="5" customFormat="1" ht="21">
      <c r="A566" s="97" t="s">
        <v>134</v>
      </c>
      <c r="B566" s="98" t="s">
        <v>269</v>
      </c>
      <c r="C566" s="99" t="s">
        <v>72</v>
      </c>
      <c r="D566" s="99" t="s">
        <v>64</v>
      </c>
      <c r="E566" s="101" t="s">
        <v>100</v>
      </c>
      <c r="F566" s="96">
        <v>726</v>
      </c>
      <c r="G566" s="300">
        <v>300</v>
      </c>
      <c r="H566" s="300">
        <v>60.1</v>
      </c>
      <c r="I566" s="399">
        <f t="shared" si="90"/>
        <v>239.9</v>
      </c>
      <c r="J566" s="399">
        <f t="shared" si="89"/>
        <v>20.033333333333335</v>
      </c>
    </row>
    <row r="567" spans="1:10" s="5" customFormat="1" ht="21">
      <c r="A567" s="94" t="s">
        <v>335</v>
      </c>
      <c r="B567" s="92" t="s">
        <v>268</v>
      </c>
      <c r="C567" s="95"/>
      <c r="D567" s="95"/>
      <c r="E567" s="101"/>
      <c r="F567" s="96"/>
      <c r="G567" s="299">
        <f aca="true" t="shared" si="97" ref="G567:H571">G568</f>
        <v>580</v>
      </c>
      <c r="H567" s="299">
        <f t="shared" si="97"/>
        <v>432.4</v>
      </c>
      <c r="I567" s="399">
        <f t="shared" si="90"/>
        <v>147.60000000000002</v>
      </c>
      <c r="J567" s="399">
        <f t="shared" si="89"/>
        <v>74.55172413793103</v>
      </c>
    </row>
    <row r="568" spans="1:10" s="5" customFormat="1" ht="12.75">
      <c r="A568" s="94" t="s">
        <v>81</v>
      </c>
      <c r="B568" s="92" t="s">
        <v>268</v>
      </c>
      <c r="C568" s="95" t="s">
        <v>72</v>
      </c>
      <c r="D568" s="95" t="s">
        <v>34</v>
      </c>
      <c r="E568" s="101"/>
      <c r="F568" s="96"/>
      <c r="G568" s="299">
        <f t="shared" si="97"/>
        <v>580</v>
      </c>
      <c r="H568" s="299">
        <f t="shared" si="97"/>
        <v>432.4</v>
      </c>
      <c r="I568" s="399">
        <f t="shared" si="90"/>
        <v>147.60000000000002</v>
      </c>
      <c r="J568" s="399">
        <f t="shared" si="89"/>
        <v>74.55172413793103</v>
      </c>
    </row>
    <row r="569" spans="1:10" s="5" customFormat="1" ht="12.75">
      <c r="A569" s="97" t="s">
        <v>82</v>
      </c>
      <c r="B569" s="98" t="s">
        <v>268</v>
      </c>
      <c r="C569" s="99" t="s">
        <v>72</v>
      </c>
      <c r="D569" s="99" t="s">
        <v>64</v>
      </c>
      <c r="E569" s="101"/>
      <c r="F569" s="96"/>
      <c r="G569" s="300">
        <f t="shared" si="97"/>
        <v>580</v>
      </c>
      <c r="H569" s="300">
        <f t="shared" si="97"/>
        <v>432.4</v>
      </c>
      <c r="I569" s="399">
        <f t="shared" si="90"/>
        <v>147.60000000000002</v>
      </c>
      <c r="J569" s="399">
        <f t="shared" si="89"/>
        <v>74.55172413793103</v>
      </c>
    </row>
    <row r="570" spans="1:10" s="5" customFormat="1" ht="21">
      <c r="A570" s="100" t="s">
        <v>95</v>
      </c>
      <c r="B570" s="98" t="s">
        <v>268</v>
      </c>
      <c r="C570" s="99" t="s">
        <v>72</v>
      </c>
      <c r="D570" s="99" t="s">
        <v>64</v>
      </c>
      <c r="E570" s="101" t="s">
        <v>96</v>
      </c>
      <c r="F570" s="96"/>
      <c r="G570" s="300">
        <f t="shared" si="97"/>
        <v>580</v>
      </c>
      <c r="H570" s="300">
        <f t="shared" si="97"/>
        <v>432.4</v>
      </c>
      <c r="I570" s="399">
        <f t="shared" si="90"/>
        <v>147.60000000000002</v>
      </c>
      <c r="J570" s="399">
        <f t="shared" si="89"/>
        <v>74.55172413793103</v>
      </c>
    </row>
    <row r="571" spans="1:10" s="5" customFormat="1" ht="12.75">
      <c r="A571" s="100" t="s">
        <v>99</v>
      </c>
      <c r="B571" s="98" t="s">
        <v>268</v>
      </c>
      <c r="C571" s="99" t="s">
        <v>72</v>
      </c>
      <c r="D571" s="99" t="s">
        <v>64</v>
      </c>
      <c r="E571" s="101" t="s">
        <v>100</v>
      </c>
      <c r="F571" s="96"/>
      <c r="G571" s="300">
        <f t="shared" si="97"/>
        <v>580</v>
      </c>
      <c r="H571" s="300">
        <f t="shared" si="97"/>
        <v>432.4</v>
      </c>
      <c r="I571" s="399">
        <f t="shared" si="90"/>
        <v>147.60000000000002</v>
      </c>
      <c r="J571" s="399">
        <f t="shared" si="89"/>
        <v>74.55172413793103</v>
      </c>
    </row>
    <row r="572" spans="1:10" s="5" customFormat="1" ht="21">
      <c r="A572" s="97" t="s">
        <v>134</v>
      </c>
      <c r="B572" s="98" t="s">
        <v>268</v>
      </c>
      <c r="C572" s="99" t="s">
        <v>72</v>
      </c>
      <c r="D572" s="99" t="s">
        <v>64</v>
      </c>
      <c r="E572" s="101" t="s">
        <v>100</v>
      </c>
      <c r="F572" s="96">
        <v>726</v>
      </c>
      <c r="G572" s="300">
        <v>580</v>
      </c>
      <c r="H572" s="300">
        <v>432.4</v>
      </c>
      <c r="I572" s="399">
        <f t="shared" si="90"/>
        <v>147.60000000000002</v>
      </c>
      <c r="J572" s="399">
        <f t="shared" si="89"/>
        <v>74.55172413793103</v>
      </c>
    </row>
    <row r="573" spans="1:10" s="5" customFormat="1" ht="12.75">
      <c r="A573" s="94" t="s">
        <v>169</v>
      </c>
      <c r="B573" s="92" t="s">
        <v>270</v>
      </c>
      <c r="C573" s="95"/>
      <c r="D573" s="95"/>
      <c r="E573" s="103"/>
      <c r="F573" s="91"/>
      <c r="G573" s="299">
        <f aca="true" t="shared" si="98" ref="G573:H577">G574</f>
        <v>270</v>
      </c>
      <c r="H573" s="299">
        <f t="shared" si="98"/>
        <v>0</v>
      </c>
      <c r="I573" s="399">
        <f t="shared" si="90"/>
        <v>270</v>
      </c>
      <c r="J573" s="399">
        <f t="shared" si="89"/>
        <v>0</v>
      </c>
    </row>
    <row r="574" spans="1:10" s="5" customFormat="1" ht="12.75">
      <c r="A574" s="94" t="s">
        <v>81</v>
      </c>
      <c r="B574" s="92" t="s">
        <v>270</v>
      </c>
      <c r="C574" s="95" t="s">
        <v>72</v>
      </c>
      <c r="D574" s="95" t="s">
        <v>34</v>
      </c>
      <c r="E574" s="101"/>
      <c r="F574" s="96"/>
      <c r="G574" s="299">
        <f t="shared" si="98"/>
        <v>270</v>
      </c>
      <c r="H574" s="299">
        <f t="shared" si="98"/>
        <v>0</v>
      </c>
      <c r="I574" s="399">
        <f t="shared" si="90"/>
        <v>270</v>
      </c>
      <c r="J574" s="399">
        <f t="shared" si="89"/>
        <v>0</v>
      </c>
    </row>
    <row r="575" spans="1:10" s="5" customFormat="1" ht="12.75">
      <c r="A575" s="97" t="s">
        <v>82</v>
      </c>
      <c r="B575" s="98" t="s">
        <v>270</v>
      </c>
      <c r="C575" s="99" t="s">
        <v>72</v>
      </c>
      <c r="D575" s="99" t="s">
        <v>64</v>
      </c>
      <c r="E575" s="101"/>
      <c r="F575" s="96"/>
      <c r="G575" s="300">
        <f t="shared" si="98"/>
        <v>270</v>
      </c>
      <c r="H575" s="300">
        <f t="shared" si="98"/>
        <v>0</v>
      </c>
      <c r="I575" s="399">
        <f t="shared" si="90"/>
        <v>270</v>
      </c>
      <c r="J575" s="399">
        <f t="shared" si="89"/>
        <v>0</v>
      </c>
    </row>
    <row r="576" spans="1:10" s="5" customFormat="1" ht="21">
      <c r="A576" s="100" t="s">
        <v>95</v>
      </c>
      <c r="B576" s="98" t="s">
        <v>270</v>
      </c>
      <c r="C576" s="99" t="s">
        <v>72</v>
      </c>
      <c r="D576" s="99" t="s">
        <v>64</v>
      </c>
      <c r="E576" s="101" t="s">
        <v>96</v>
      </c>
      <c r="F576" s="96"/>
      <c r="G576" s="300">
        <f t="shared" si="98"/>
        <v>270</v>
      </c>
      <c r="H576" s="300">
        <f t="shared" si="98"/>
        <v>0</v>
      </c>
      <c r="I576" s="399">
        <f t="shared" si="90"/>
        <v>270</v>
      </c>
      <c r="J576" s="399">
        <f t="shared" si="89"/>
        <v>0</v>
      </c>
    </row>
    <row r="577" spans="1:10" s="5" customFormat="1" ht="12.75">
      <c r="A577" s="100" t="s">
        <v>99</v>
      </c>
      <c r="B577" s="98" t="s">
        <v>270</v>
      </c>
      <c r="C577" s="99" t="s">
        <v>72</v>
      </c>
      <c r="D577" s="99" t="s">
        <v>64</v>
      </c>
      <c r="E577" s="101" t="s">
        <v>100</v>
      </c>
      <c r="F577" s="96"/>
      <c r="G577" s="300">
        <f t="shared" si="98"/>
        <v>270</v>
      </c>
      <c r="H577" s="300">
        <f t="shared" si="98"/>
        <v>0</v>
      </c>
      <c r="I577" s="399">
        <f t="shared" si="90"/>
        <v>270</v>
      </c>
      <c r="J577" s="399">
        <f t="shared" si="89"/>
        <v>0</v>
      </c>
    </row>
    <row r="578" spans="1:10" s="5" customFormat="1" ht="21">
      <c r="A578" s="97" t="s">
        <v>134</v>
      </c>
      <c r="B578" s="98" t="s">
        <v>270</v>
      </c>
      <c r="C578" s="99" t="s">
        <v>72</v>
      </c>
      <c r="D578" s="99" t="s">
        <v>64</v>
      </c>
      <c r="E578" s="101" t="s">
        <v>100</v>
      </c>
      <c r="F578" s="96">
        <v>726</v>
      </c>
      <c r="G578" s="300">
        <v>270</v>
      </c>
      <c r="H578" s="300">
        <v>0</v>
      </c>
      <c r="I578" s="399">
        <f t="shared" si="90"/>
        <v>270</v>
      </c>
      <c r="J578" s="399">
        <f t="shared" si="89"/>
        <v>0</v>
      </c>
    </row>
    <row r="579" spans="1:10" s="347" customFormat="1" ht="30.75">
      <c r="A579" s="243" t="s">
        <v>429</v>
      </c>
      <c r="B579" s="241" t="s">
        <v>305</v>
      </c>
      <c r="C579" s="246"/>
      <c r="D579" s="246"/>
      <c r="E579" s="247"/>
      <c r="F579" s="245"/>
      <c r="G579" s="392">
        <f aca="true" t="shared" si="99" ref="G579:H585">G580</f>
        <v>400</v>
      </c>
      <c r="H579" s="392">
        <f t="shared" si="99"/>
        <v>0</v>
      </c>
      <c r="I579" s="398">
        <f t="shared" si="90"/>
        <v>400</v>
      </c>
      <c r="J579" s="398">
        <f t="shared" si="89"/>
        <v>0</v>
      </c>
    </row>
    <row r="580" spans="1:10" s="5" customFormat="1" ht="30.75">
      <c r="A580" s="94" t="s">
        <v>205</v>
      </c>
      <c r="B580" s="92" t="s">
        <v>306</v>
      </c>
      <c r="C580" s="99"/>
      <c r="D580" s="99"/>
      <c r="E580" s="101"/>
      <c r="F580" s="96"/>
      <c r="G580" s="299">
        <f t="shared" si="99"/>
        <v>400</v>
      </c>
      <c r="H580" s="299">
        <f t="shared" si="99"/>
        <v>0</v>
      </c>
      <c r="I580" s="399">
        <f t="shared" si="90"/>
        <v>400</v>
      </c>
      <c r="J580" s="399">
        <f t="shared" si="89"/>
        <v>0</v>
      </c>
    </row>
    <row r="581" spans="1:10" s="5" customFormat="1" ht="15.75" customHeight="1">
      <c r="A581" s="94" t="s">
        <v>142</v>
      </c>
      <c r="B581" s="92" t="s">
        <v>307</v>
      </c>
      <c r="C581" s="92"/>
      <c r="D581" s="92"/>
      <c r="E581" s="103"/>
      <c r="F581" s="91"/>
      <c r="G581" s="299">
        <f t="shared" si="99"/>
        <v>400</v>
      </c>
      <c r="H581" s="299">
        <f t="shared" si="99"/>
        <v>0</v>
      </c>
      <c r="I581" s="399">
        <f t="shared" si="90"/>
        <v>400</v>
      </c>
      <c r="J581" s="399">
        <f t="shared" si="89"/>
        <v>0</v>
      </c>
    </row>
    <row r="582" spans="1:10" s="5" customFormat="1" ht="12.75">
      <c r="A582" s="94" t="s">
        <v>5</v>
      </c>
      <c r="B582" s="92" t="s">
        <v>307</v>
      </c>
      <c r="C582" s="95" t="s">
        <v>66</v>
      </c>
      <c r="D582" s="95" t="s">
        <v>34</v>
      </c>
      <c r="E582" s="101"/>
      <c r="F582" s="96"/>
      <c r="G582" s="299">
        <f t="shared" si="99"/>
        <v>400</v>
      </c>
      <c r="H582" s="299">
        <f t="shared" si="99"/>
        <v>0</v>
      </c>
      <c r="I582" s="399">
        <f t="shared" si="90"/>
        <v>400</v>
      </c>
      <c r="J582" s="399">
        <f aca="true" t="shared" si="100" ref="J582:J645">H582/G582*100</f>
        <v>0</v>
      </c>
    </row>
    <row r="583" spans="1:10" s="5" customFormat="1" ht="12.75">
      <c r="A583" s="97" t="s">
        <v>7</v>
      </c>
      <c r="B583" s="98" t="s">
        <v>307</v>
      </c>
      <c r="C583" s="99" t="s">
        <v>66</v>
      </c>
      <c r="D583" s="99" t="s">
        <v>76</v>
      </c>
      <c r="E583" s="101"/>
      <c r="F583" s="96"/>
      <c r="G583" s="300">
        <f t="shared" si="99"/>
        <v>400</v>
      </c>
      <c r="H583" s="300">
        <f t="shared" si="99"/>
        <v>0</v>
      </c>
      <c r="I583" s="399">
        <f aca="true" t="shared" si="101" ref="I583:I646">G583-H583</f>
        <v>400</v>
      </c>
      <c r="J583" s="399">
        <f t="shared" si="100"/>
        <v>0</v>
      </c>
    </row>
    <row r="584" spans="1:10" s="27" customFormat="1" ht="12.75">
      <c r="A584" s="100" t="s">
        <v>110</v>
      </c>
      <c r="B584" s="98" t="s">
        <v>307</v>
      </c>
      <c r="C584" s="99" t="s">
        <v>66</v>
      </c>
      <c r="D584" s="99" t="s">
        <v>76</v>
      </c>
      <c r="E584" s="101" t="s">
        <v>111</v>
      </c>
      <c r="F584" s="96"/>
      <c r="G584" s="300">
        <f t="shared" si="99"/>
        <v>400</v>
      </c>
      <c r="H584" s="300">
        <f t="shared" si="99"/>
        <v>0</v>
      </c>
      <c r="I584" s="399">
        <f t="shared" si="101"/>
        <v>400</v>
      </c>
      <c r="J584" s="399">
        <f t="shared" si="100"/>
        <v>0</v>
      </c>
    </row>
    <row r="585" spans="1:10" s="27" customFormat="1" ht="33.75" customHeight="1">
      <c r="A585" s="100" t="s">
        <v>135</v>
      </c>
      <c r="B585" s="98" t="s">
        <v>307</v>
      </c>
      <c r="C585" s="99" t="s">
        <v>66</v>
      </c>
      <c r="D585" s="99" t="s">
        <v>76</v>
      </c>
      <c r="E585" s="101" t="s">
        <v>112</v>
      </c>
      <c r="F585" s="96"/>
      <c r="G585" s="300">
        <f t="shared" si="99"/>
        <v>400</v>
      </c>
      <c r="H585" s="300">
        <f t="shared" si="99"/>
        <v>0</v>
      </c>
      <c r="I585" s="399">
        <f t="shared" si="101"/>
        <v>400</v>
      </c>
      <c r="J585" s="399">
        <f t="shared" si="100"/>
        <v>0</v>
      </c>
    </row>
    <row r="586" spans="1:10" s="27" customFormat="1" ht="20.25">
      <c r="A586" s="102" t="s">
        <v>138</v>
      </c>
      <c r="B586" s="98" t="s">
        <v>307</v>
      </c>
      <c r="C586" s="99" t="s">
        <v>66</v>
      </c>
      <c r="D586" s="99" t="s">
        <v>76</v>
      </c>
      <c r="E586" s="101" t="s">
        <v>112</v>
      </c>
      <c r="F586" s="96">
        <v>724</v>
      </c>
      <c r="G586" s="300">
        <v>400</v>
      </c>
      <c r="H586" s="300">
        <v>0</v>
      </c>
      <c r="I586" s="399">
        <f t="shared" si="101"/>
        <v>400</v>
      </c>
      <c r="J586" s="399">
        <f t="shared" si="100"/>
        <v>0</v>
      </c>
    </row>
    <row r="587" spans="1:10" s="347" customFormat="1" ht="32.25" customHeight="1">
      <c r="A587" s="240" t="s">
        <v>430</v>
      </c>
      <c r="B587" s="241" t="s">
        <v>141</v>
      </c>
      <c r="C587" s="246"/>
      <c r="D587" s="246"/>
      <c r="E587" s="249"/>
      <c r="F587" s="242"/>
      <c r="G587" s="392">
        <f aca="true" t="shared" si="102" ref="G587:H593">G588</f>
        <v>350</v>
      </c>
      <c r="H587" s="392">
        <f t="shared" si="102"/>
        <v>0</v>
      </c>
      <c r="I587" s="398">
        <f t="shared" si="101"/>
        <v>350</v>
      </c>
      <c r="J587" s="398">
        <f t="shared" si="100"/>
        <v>0</v>
      </c>
    </row>
    <row r="588" spans="1:10" s="5" customFormat="1" ht="30.75">
      <c r="A588" s="104" t="s">
        <v>296</v>
      </c>
      <c r="B588" s="92" t="s">
        <v>235</v>
      </c>
      <c r="C588" s="99"/>
      <c r="D588" s="99"/>
      <c r="E588" s="103"/>
      <c r="F588" s="91"/>
      <c r="G588" s="299">
        <f t="shared" si="102"/>
        <v>350</v>
      </c>
      <c r="H588" s="299">
        <f t="shared" si="102"/>
        <v>0</v>
      </c>
      <c r="I588" s="399">
        <f t="shared" si="101"/>
        <v>350</v>
      </c>
      <c r="J588" s="399">
        <f t="shared" si="100"/>
        <v>0</v>
      </c>
    </row>
    <row r="589" spans="1:10" s="5" customFormat="1" ht="21.75" customHeight="1">
      <c r="A589" s="104" t="s">
        <v>140</v>
      </c>
      <c r="B589" s="92" t="s">
        <v>236</v>
      </c>
      <c r="C589" s="99"/>
      <c r="D589" s="99"/>
      <c r="E589" s="103"/>
      <c r="F589" s="91"/>
      <c r="G589" s="299">
        <f t="shared" si="102"/>
        <v>350</v>
      </c>
      <c r="H589" s="299">
        <f t="shared" si="102"/>
        <v>0</v>
      </c>
      <c r="I589" s="399">
        <f t="shared" si="101"/>
        <v>350</v>
      </c>
      <c r="J589" s="399">
        <f t="shared" si="100"/>
        <v>0</v>
      </c>
    </row>
    <row r="590" spans="1:10" s="5" customFormat="1" ht="21">
      <c r="A590" s="104" t="s">
        <v>4</v>
      </c>
      <c r="B590" s="92" t="s">
        <v>236</v>
      </c>
      <c r="C590" s="95" t="s">
        <v>68</v>
      </c>
      <c r="D590" s="95" t="s">
        <v>34</v>
      </c>
      <c r="E590" s="103"/>
      <c r="F590" s="91"/>
      <c r="G590" s="299">
        <f t="shared" si="102"/>
        <v>350</v>
      </c>
      <c r="H590" s="299">
        <f t="shared" si="102"/>
        <v>0</v>
      </c>
      <c r="I590" s="399">
        <f t="shared" si="101"/>
        <v>350</v>
      </c>
      <c r="J590" s="399">
        <f t="shared" si="100"/>
        <v>0</v>
      </c>
    </row>
    <row r="591" spans="1:10" s="5" customFormat="1" ht="21">
      <c r="A591" s="100" t="s">
        <v>78</v>
      </c>
      <c r="B591" s="98" t="s">
        <v>236</v>
      </c>
      <c r="C591" s="99" t="s">
        <v>68</v>
      </c>
      <c r="D591" s="99" t="s">
        <v>73</v>
      </c>
      <c r="E591" s="101"/>
      <c r="F591" s="96"/>
      <c r="G591" s="300">
        <f t="shared" si="102"/>
        <v>350</v>
      </c>
      <c r="H591" s="300">
        <f t="shared" si="102"/>
        <v>0</v>
      </c>
      <c r="I591" s="399">
        <f t="shared" si="101"/>
        <v>350</v>
      </c>
      <c r="J591" s="399">
        <f t="shared" si="100"/>
        <v>0</v>
      </c>
    </row>
    <row r="592" spans="1:10" s="5" customFormat="1" ht="21">
      <c r="A592" s="100" t="s">
        <v>353</v>
      </c>
      <c r="B592" s="98" t="s">
        <v>236</v>
      </c>
      <c r="C592" s="99" t="s">
        <v>68</v>
      </c>
      <c r="D592" s="99" t="s">
        <v>73</v>
      </c>
      <c r="E592" s="106" t="s">
        <v>94</v>
      </c>
      <c r="F592" s="96"/>
      <c r="G592" s="300">
        <f t="shared" si="102"/>
        <v>350</v>
      </c>
      <c r="H592" s="300">
        <f t="shared" si="102"/>
        <v>0</v>
      </c>
      <c r="I592" s="399">
        <f t="shared" si="101"/>
        <v>350</v>
      </c>
      <c r="J592" s="399">
        <f t="shared" si="100"/>
        <v>0</v>
      </c>
    </row>
    <row r="593" spans="1:10" s="5" customFormat="1" ht="27" customHeight="1">
      <c r="A593" s="100" t="s">
        <v>635</v>
      </c>
      <c r="B593" s="98" t="s">
        <v>236</v>
      </c>
      <c r="C593" s="99" t="s">
        <v>68</v>
      </c>
      <c r="D593" s="99" t="s">
        <v>73</v>
      </c>
      <c r="E593" s="106" t="s">
        <v>91</v>
      </c>
      <c r="F593" s="96"/>
      <c r="G593" s="300">
        <f t="shared" si="102"/>
        <v>350</v>
      </c>
      <c r="H593" s="300">
        <f t="shared" si="102"/>
        <v>0</v>
      </c>
      <c r="I593" s="399">
        <f t="shared" si="101"/>
        <v>350</v>
      </c>
      <c r="J593" s="399">
        <f t="shared" si="100"/>
        <v>0</v>
      </c>
    </row>
    <row r="594" spans="1:10" s="5" customFormat="1" ht="12.75">
      <c r="A594" s="97" t="s">
        <v>130</v>
      </c>
      <c r="B594" s="98" t="s">
        <v>236</v>
      </c>
      <c r="C594" s="99" t="s">
        <v>68</v>
      </c>
      <c r="D594" s="99" t="s">
        <v>73</v>
      </c>
      <c r="E594" s="101" t="s">
        <v>91</v>
      </c>
      <c r="F594" s="96">
        <v>721</v>
      </c>
      <c r="G594" s="300">
        <v>350</v>
      </c>
      <c r="H594" s="300">
        <v>0</v>
      </c>
      <c r="I594" s="399">
        <f t="shared" si="101"/>
        <v>350</v>
      </c>
      <c r="J594" s="399">
        <f t="shared" si="100"/>
        <v>0</v>
      </c>
    </row>
    <row r="595" spans="1:10" s="347" customFormat="1" ht="21">
      <c r="A595" s="243" t="s">
        <v>431</v>
      </c>
      <c r="B595" s="241" t="s">
        <v>147</v>
      </c>
      <c r="C595" s="246"/>
      <c r="D595" s="246"/>
      <c r="E595" s="247"/>
      <c r="F595" s="245"/>
      <c r="G595" s="392">
        <f>G596</f>
        <v>4672.599999999999</v>
      </c>
      <c r="H595" s="392">
        <f>H596</f>
        <v>0</v>
      </c>
      <c r="I595" s="398">
        <f t="shared" si="101"/>
        <v>4672.599999999999</v>
      </c>
      <c r="J595" s="398">
        <f t="shared" si="100"/>
        <v>0</v>
      </c>
    </row>
    <row r="596" spans="1:10" s="5" customFormat="1" ht="23.25" customHeight="1">
      <c r="A596" s="94" t="s">
        <v>607</v>
      </c>
      <c r="B596" s="92" t="s">
        <v>240</v>
      </c>
      <c r="C596" s="99"/>
      <c r="D596" s="99"/>
      <c r="E596" s="101"/>
      <c r="F596" s="96"/>
      <c r="G596" s="299">
        <f>G597+G613+G631+G625+G607+G619</f>
        <v>4672.599999999999</v>
      </c>
      <c r="H596" s="299">
        <f>H597+H613+H631+H625+H607+H619</f>
        <v>0</v>
      </c>
      <c r="I596" s="399">
        <f t="shared" si="101"/>
        <v>4672.599999999999</v>
      </c>
      <c r="J596" s="399">
        <f t="shared" si="100"/>
        <v>0</v>
      </c>
    </row>
    <row r="597" spans="1:10" s="5" customFormat="1" ht="12.75">
      <c r="A597" s="94" t="s">
        <v>310</v>
      </c>
      <c r="B597" s="92" t="s">
        <v>311</v>
      </c>
      <c r="C597" s="99"/>
      <c r="D597" s="99"/>
      <c r="E597" s="101"/>
      <c r="F597" s="96"/>
      <c r="G597" s="299">
        <f>G598</f>
        <v>402</v>
      </c>
      <c r="H597" s="299">
        <f>H598</f>
        <v>0</v>
      </c>
      <c r="I597" s="399">
        <f t="shared" si="101"/>
        <v>402</v>
      </c>
      <c r="J597" s="399">
        <f t="shared" si="100"/>
        <v>0</v>
      </c>
    </row>
    <row r="598" spans="1:10" s="5" customFormat="1" ht="12.75">
      <c r="A598" s="94" t="s">
        <v>8</v>
      </c>
      <c r="B598" s="92" t="s">
        <v>311</v>
      </c>
      <c r="C598" s="95" t="s">
        <v>67</v>
      </c>
      <c r="D598" s="95" t="s">
        <v>34</v>
      </c>
      <c r="E598" s="101"/>
      <c r="F598" s="96"/>
      <c r="G598" s="299">
        <f>G599+G603</f>
        <v>402</v>
      </c>
      <c r="H598" s="299">
        <f>H599+H603</f>
        <v>0</v>
      </c>
      <c r="I598" s="399">
        <f t="shared" si="101"/>
        <v>402</v>
      </c>
      <c r="J598" s="399">
        <f t="shared" si="100"/>
        <v>0</v>
      </c>
    </row>
    <row r="599" spans="1:10" s="5" customFormat="1" ht="12.75">
      <c r="A599" s="97" t="s">
        <v>9</v>
      </c>
      <c r="B599" s="98" t="s">
        <v>311</v>
      </c>
      <c r="C599" s="99" t="s">
        <v>67</v>
      </c>
      <c r="D599" s="99" t="s">
        <v>64</v>
      </c>
      <c r="E599" s="101"/>
      <c r="F599" s="96"/>
      <c r="G599" s="300">
        <f aca="true" t="shared" si="103" ref="G599:H601">G600</f>
        <v>126</v>
      </c>
      <c r="H599" s="300">
        <f t="shared" si="103"/>
        <v>0</v>
      </c>
      <c r="I599" s="399">
        <f t="shared" si="101"/>
        <v>126</v>
      </c>
      <c r="J599" s="399">
        <f t="shared" si="100"/>
        <v>0</v>
      </c>
    </row>
    <row r="600" spans="1:10" s="5" customFormat="1" ht="21">
      <c r="A600" s="100" t="s">
        <v>95</v>
      </c>
      <c r="B600" s="98" t="s">
        <v>311</v>
      </c>
      <c r="C600" s="99" t="s">
        <v>67</v>
      </c>
      <c r="D600" s="99" t="s">
        <v>64</v>
      </c>
      <c r="E600" s="101" t="s">
        <v>96</v>
      </c>
      <c r="F600" s="96"/>
      <c r="G600" s="300">
        <f t="shared" si="103"/>
        <v>126</v>
      </c>
      <c r="H600" s="300">
        <f t="shared" si="103"/>
        <v>0</v>
      </c>
      <c r="I600" s="399">
        <f t="shared" si="101"/>
        <v>126</v>
      </c>
      <c r="J600" s="399">
        <f t="shared" si="100"/>
        <v>0</v>
      </c>
    </row>
    <row r="601" spans="1:10" s="5" customFormat="1" ht="12.75">
      <c r="A601" s="100" t="s">
        <v>99</v>
      </c>
      <c r="B601" s="98" t="s">
        <v>311</v>
      </c>
      <c r="C601" s="99" t="s">
        <v>67</v>
      </c>
      <c r="D601" s="99" t="s">
        <v>64</v>
      </c>
      <c r="E601" s="101" t="s">
        <v>100</v>
      </c>
      <c r="F601" s="96"/>
      <c r="G601" s="300">
        <f t="shared" si="103"/>
        <v>126</v>
      </c>
      <c r="H601" s="300">
        <f t="shared" si="103"/>
        <v>0</v>
      </c>
      <c r="I601" s="399">
        <f t="shared" si="101"/>
        <v>126</v>
      </c>
      <c r="J601" s="399">
        <f t="shared" si="100"/>
        <v>0</v>
      </c>
    </row>
    <row r="602" spans="1:10" s="27" customFormat="1" ht="13.5" customHeight="1">
      <c r="A602" s="97" t="s">
        <v>133</v>
      </c>
      <c r="B602" s="98" t="s">
        <v>311</v>
      </c>
      <c r="C602" s="99" t="s">
        <v>67</v>
      </c>
      <c r="D602" s="99" t="s">
        <v>64</v>
      </c>
      <c r="E602" s="101" t="s">
        <v>100</v>
      </c>
      <c r="F602" s="96">
        <v>725</v>
      </c>
      <c r="G602" s="300">
        <v>126</v>
      </c>
      <c r="H602" s="300">
        <v>0</v>
      </c>
      <c r="I602" s="399">
        <f t="shared" si="101"/>
        <v>126</v>
      </c>
      <c r="J602" s="399">
        <f t="shared" si="100"/>
        <v>0</v>
      </c>
    </row>
    <row r="603" spans="1:10" s="27" customFormat="1" ht="12.75">
      <c r="A603" s="97" t="s">
        <v>372</v>
      </c>
      <c r="B603" s="98" t="s">
        <v>311</v>
      </c>
      <c r="C603" s="99" t="s">
        <v>67</v>
      </c>
      <c r="D603" s="99" t="s">
        <v>65</v>
      </c>
      <c r="E603" s="101"/>
      <c r="F603" s="96"/>
      <c r="G603" s="300">
        <f aca="true" t="shared" si="104" ref="G603:H605">G604</f>
        <v>276</v>
      </c>
      <c r="H603" s="300">
        <f t="shared" si="104"/>
        <v>0</v>
      </c>
      <c r="I603" s="399">
        <f t="shared" si="101"/>
        <v>276</v>
      </c>
      <c r="J603" s="399">
        <f t="shared" si="100"/>
        <v>0</v>
      </c>
    </row>
    <row r="604" spans="1:10" s="27" customFormat="1" ht="21">
      <c r="A604" s="100" t="s">
        <v>95</v>
      </c>
      <c r="B604" s="98" t="s">
        <v>311</v>
      </c>
      <c r="C604" s="99" t="s">
        <v>67</v>
      </c>
      <c r="D604" s="99" t="s">
        <v>65</v>
      </c>
      <c r="E604" s="101" t="s">
        <v>96</v>
      </c>
      <c r="F604" s="96"/>
      <c r="G604" s="300">
        <f t="shared" si="104"/>
        <v>276</v>
      </c>
      <c r="H604" s="300">
        <f t="shared" si="104"/>
        <v>0</v>
      </c>
      <c r="I604" s="399">
        <f t="shared" si="101"/>
        <v>276</v>
      </c>
      <c r="J604" s="399">
        <f t="shared" si="100"/>
        <v>0</v>
      </c>
    </row>
    <row r="605" spans="1:10" s="27" customFormat="1" ht="12.75">
      <c r="A605" s="100" t="s">
        <v>99</v>
      </c>
      <c r="B605" s="98" t="s">
        <v>311</v>
      </c>
      <c r="C605" s="99" t="s">
        <v>67</v>
      </c>
      <c r="D605" s="99" t="s">
        <v>65</v>
      </c>
      <c r="E605" s="101" t="s">
        <v>100</v>
      </c>
      <c r="F605" s="96"/>
      <c r="G605" s="300">
        <f t="shared" si="104"/>
        <v>276</v>
      </c>
      <c r="H605" s="300">
        <f t="shared" si="104"/>
        <v>0</v>
      </c>
      <c r="I605" s="399">
        <f t="shared" si="101"/>
        <v>276</v>
      </c>
      <c r="J605" s="399">
        <f t="shared" si="100"/>
        <v>0</v>
      </c>
    </row>
    <row r="606" spans="1:10" s="5" customFormat="1" ht="11.25" customHeight="1">
      <c r="A606" s="97" t="s">
        <v>133</v>
      </c>
      <c r="B606" s="98" t="s">
        <v>311</v>
      </c>
      <c r="C606" s="99" t="s">
        <v>67</v>
      </c>
      <c r="D606" s="99" t="s">
        <v>65</v>
      </c>
      <c r="E606" s="101" t="s">
        <v>100</v>
      </c>
      <c r="F606" s="96">
        <v>725</v>
      </c>
      <c r="G606" s="300">
        <f>274+2</f>
        <v>276</v>
      </c>
      <c r="H606" s="300">
        <v>0</v>
      </c>
      <c r="I606" s="399">
        <f t="shared" si="101"/>
        <v>276</v>
      </c>
      <c r="J606" s="399">
        <f t="shared" si="100"/>
        <v>0</v>
      </c>
    </row>
    <row r="607" spans="1:10" s="75" customFormat="1" ht="21">
      <c r="A607" s="125" t="s">
        <v>432</v>
      </c>
      <c r="B607" s="133" t="s">
        <v>314</v>
      </c>
      <c r="C607" s="128"/>
      <c r="D607" s="128"/>
      <c r="E607" s="133"/>
      <c r="F607" s="127"/>
      <c r="G607" s="304">
        <f aca="true" t="shared" si="105" ref="G607:H611">G608</f>
        <v>1330.3</v>
      </c>
      <c r="H607" s="304">
        <f t="shared" si="105"/>
        <v>0</v>
      </c>
      <c r="I607" s="399">
        <f t="shared" si="101"/>
        <v>1330.3</v>
      </c>
      <c r="J607" s="399">
        <f t="shared" si="100"/>
        <v>0</v>
      </c>
    </row>
    <row r="608" spans="1:10" s="75" customFormat="1" ht="12.75">
      <c r="A608" s="124" t="s">
        <v>8</v>
      </c>
      <c r="B608" s="133" t="s">
        <v>314</v>
      </c>
      <c r="C608" s="128" t="s">
        <v>67</v>
      </c>
      <c r="D608" s="128" t="s">
        <v>34</v>
      </c>
      <c r="E608" s="133"/>
      <c r="F608" s="127"/>
      <c r="G608" s="304">
        <f t="shared" si="105"/>
        <v>1330.3</v>
      </c>
      <c r="H608" s="304">
        <f t="shared" si="105"/>
        <v>0</v>
      </c>
      <c r="I608" s="399">
        <f t="shared" si="101"/>
        <v>1330.3</v>
      </c>
      <c r="J608" s="399">
        <f t="shared" si="100"/>
        <v>0</v>
      </c>
    </row>
    <row r="609" spans="1:10" s="77" customFormat="1" ht="12.75">
      <c r="A609" s="123" t="s">
        <v>372</v>
      </c>
      <c r="B609" s="134" t="s">
        <v>314</v>
      </c>
      <c r="C609" s="131" t="s">
        <v>67</v>
      </c>
      <c r="D609" s="131" t="s">
        <v>65</v>
      </c>
      <c r="E609" s="134"/>
      <c r="F609" s="132"/>
      <c r="G609" s="305">
        <f t="shared" si="105"/>
        <v>1330.3</v>
      </c>
      <c r="H609" s="305">
        <f t="shared" si="105"/>
        <v>0</v>
      </c>
      <c r="I609" s="399">
        <f t="shared" si="101"/>
        <v>1330.3</v>
      </c>
      <c r="J609" s="399">
        <f t="shared" si="100"/>
        <v>0</v>
      </c>
    </row>
    <row r="610" spans="1:10" s="77" customFormat="1" ht="21">
      <c r="A610" s="129" t="s">
        <v>95</v>
      </c>
      <c r="B610" s="134" t="s">
        <v>314</v>
      </c>
      <c r="C610" s="131" t="s">
        <v>67</v>
      </c>
      <c r="D610" s="131" t="s">
        <v>65</v>
      </c>
      <c r="E610" s="134" t="s">
        <v>96</v>
      </c>
      <c r="F610" s="132"/>
      <c r="G610" s="305">
        <f t="shared" si="105"/>
        <v>1330.3</v>
      </c>
      <c r="H610" s="305">
        <f t="shared" si="105"/>
        <v>0</v>
      </c>
      <c r="I610" s="399">
        <f t="shared" si="101"/>
        <v>1330.3</v>
      </c>
      <c r="J610" s="399">
        <f t="shared" si="100"/>
        <v>0</v>
      </c>
    </row>
    <row r="611" spans="1:10" s="77" customFormat="1" ht="12.75">
      <c r="A611" s="129" t="s">
        <v>99</v>
      </c>
      <c r="B611" s="134" t="s">
        <v>314</v>
      </c>
      <c r="C611" s="131" t="s">
        <v>67</v>
      </c>
      <c r="D611" s="131" t="s">
        <v>65</v>
      </c>
      <c r="E611" s="134" t="s">
        <v>100</v>
      </c>
      <c r="F611" s="132"/>
      <c r="G611" s="305">
        <f t="shared" si="105"/>
        <v>1330.3</v>
      </c>
      <c r="H611" s="305">
        <f t="shared" si="105"/>
        <v>0</v>
      </c>
      <c r="I611" s="399">
        <f t="shared" si="101"/>
        <v>1330.3</v>
      </c>
      <c r="J611" s="399">
        <f t="shared" si="100"/>
        <v>0</v>
      </c>
    </row>
    <row r="612" spans="1:10" s="77" customFormat="1" ht="12.75">
      <c r="A612" s="123" t="s">
        <v>133</v>
      </c>
      <c r="B612" s="134" t="s">
        <v>314</v>
      </c>
      <c r="C612" s="131" t="s">
        <v>67</v>
      </c>
      <c r="D612" s="131" t="s">
        <v>65</v>
      </c>
      <c r="E612" s="134" t="s">
        <v>100</v>
      </c>
      <c r="F612" s="132">
        <v>725</v>
      </c>
      <c r="G612" s="305">
        <v>1330.3</v>
      </c>
      <c r="H612" s="305">
        <v>0</v>
      </c>
      <c r="I612" s="399">
        <f t="shared" si="101"/>
        <v>1330.3</v>
      </c>
      <c r="J612" s="399">
        <f t="shared" si="100"/>
        <v>0</v>
      </c>
    </row>
    <row r="613" spans="1:10" s="5" customFormat="1" ht="24" customHeight="1">
      <c r="A613" s="104" t="s">
        <v>433</v>
      </c>
      <c r="B613" s="103" t="s">
        <v>315</v>
      </c>
      <c r="C613" s="99"/>
      <c r="D613" s="99"/>
      <c r="E613" s="101"/>
      <c r="F613" s="96"/>
      <c r="G613" s="299">
        <f aca="true" t="shared" si="106" ref="G613:H617">G614</f>
        <v>2000</v>
      </c>
      <c r="H613" s="299">
        <f t="shared" si="106"/>
        <v>0</v>
      </c>
      <c r="I613" s="399">
        <f t="shared" si="101"/>
        <v>2000</v>
      </c>
      <c r="J613" s="399">
        <f t="shared" si="100"/>
        <v>0</v>
      </c>
    </row>
    <row r="614" spans="1:10" s="5" customFormat="1" ht="12.75">
      <c r="A614" s="94" t="s">
        <v>8</v>
      </c>
      <c r="B614" s="103" t="s">
        <v>315</v>
      </c>
      <c r="C614" s="95" t="s">
        <v>67</v>
      </c>
      <c r="D614" s="95" t="s">
        <v>34</v>
      </c>
      <c r="E614" s="101"/>
      <c r="F614" s="96"/>
      <c r="G614" s="299">
        <f t="shared" si="106"/>
        <v>2000</v>
      </c>
      <c r="H614" s="299">
        <f t="shared" si="106"/>
        <v>0</v>
      </c>
      <c r="I614" s="399">
        <f t="shared" si="101"/>
        <v>2000</v>
      </c>
      <c r="J614" s="399">
        <f t="shared" si="100"/>
        <v>0</v>
      </c>
    </row>
    <row r="615" spans="1:10" s="5" customFormat="1" ht="12.75">
      <c r="A615" s="97" t="s">
        <v>372</v>
      </c>
      <c r="B615" s="101" t="s">
        <v>315</v>
      </c>
      <c r="C615" s="99" t="s">
        <v>67</v>
      </c>
      <c r="D615" s="99" t="s">
        <v>65</v>
      </c>
      <c r="E615" s="101"/>
      <c r="F615" s="96"/>
      <c r="G615" s="300">
        <f t="shared" si="106"/>
        <v>2000</v>
      </c>
      <c r="H615" s="300">
        <f t="shared" si="106"/>
        <v>0</v>
      </c>
      <c r="I615" s="399">
        <f t="shared" si="101"/>
        <v>2000</v>
      </c>
      <c r="J615" s="399">
        <f t="shared" si="100"/>
        <v>0</v>
      </c>
    </row>
    <row r="616" spans="1:10" s="5" customFormat="1" ht="21">
      <c r="A616" s="100" t="s">
        <v>95</v>
      </c>
      <c r="B616" s="101" t="s">
        <v>315</v>
      </c>
      <c r="C616" s="99" t="s">
        <v>67</v>
      </c>
      <c r="D616" s="99" t="s">
        <v>65</v>
      </c>
      <c r="E616" s="101" t="s">
        <v>96</v>
      </c>
      <c r="F616" s="96"/>
      <c r="G616" s="300">
        <f t="shared" si="106"/>
        <v>2000</v>
      </c>
      <c r="H616" s="300">
        <f t="shared" si="106"/>
        <v>0</v>
      </c>
      <c r="I616" s="399">
        <f t="shared" si="101"/>
        <v>2000</v>
      </c>
      <c r="J616" s="399">
        <f t="shared" si="100"/>
        <v>0</v>
      </c>
    </row>
    <row r="617" spans="1:10" s="5" customFormat="1" ht="12.75">
      <c r="A617" s="100" t="s">
        <v>99</v>
      </c>
      <c r="B617" s="101" t="s">
        <v>315</v>
      </c>
      <c r="C617" s="99" t="s">
        <v>67</v>
      </c>
      <c r="D617" s="99" t="s">
        <v>65</v>
      </c>
      <c r="E617" s="101" t="s">
        <v>100</v>
      </c>
      <c r="F617" s="96"/>
      <c r="G617" s="300">
        <f t="shared" si="106"/>
        <v>2000</v>
      </c>
      <c r="H617" s="300">
        <f t="shared" si="106"/>
        <v>0</v>
      </c>
      <c r="I617" s="399">
        <f t="shared" si="101"/>
        <v>2000</v>
      </c>
      <c r="J617" s="399">
        <f t="shared" si="100"/>
        <v>0</v>
      </c>
    </row>
    <row r="618" spans="1:10" s="5" customFormat="1" ht="13.5" customHeight="1">
      <c r="A618" s="97" t="s">
        <v>133</v>
      </c>
      <c r="B618" s="101" t="s">
        <v>315</v>
      </c>
      <c r="C618" s="99" t="s">
        <v>67</v>
      </c>
      <c r="D618" s="99" t="s">
        <v>65</v>
      </c>
      <c r="E618" s="101" t="s">
        <v>100</v>
      </c>
      <c r="F618" s="96">
        <v>725</v>
      </c>
      <c r="G618" s="300">
        <v>2000</v>
      </c>
      <c r="H618" s="300">
        <v>0</v>
      </c>
      <c r="I618" s="399">
        <f t="shared" si="101"/>
        <v>2000</v>
      </c>
      <c r="J618" s="399">
        <f t="shared" si="100"/>
        <v>0</v>
      </c>
    </row>
    <row r="619" spans="1:10" s="75" customFormat="1" ht="21">
      <c r="A619" s="124" t="s">
        <v>434</v>
      </c>
      <c r="B619" s="126" t="s">
        <v>316</v>
      </c>
      <c r="C619" s="128"/>
      <c r="D619" s="128"/>
      <c r="E619" s="133"/>
      <c r="F619" s="127"/>
      <c r="G619" s="304">
        <f aca="true" t="shared" si="107" ref="G619:H623">G620</f>
        <v>510.9</v>
      </c>
      <c r="H619" s="304">
        <f t="shared" si="107"/>
        <v>0</v>
      </c>
      <c r="I619" s="399">
        <f t="shared" si="101"/>
        <v>510.9</v>
      </c>
      <c r="J619" s="399">
        <f t="shared" si="100"/>
        <v>0</v>
      </c>
    </row>
    <row r="620" spans="1:10" s="75" customFormat="1" ht="12.75">
      <c r="A620" s="124" t="s">
        <v>8</v>
      </c>
      <c r="B620" s="126" t="s">
        <v>316</v>
      </c>
      <c r="C620" s="128" t="s">
        <v>67</v>
      </c>
      <c r="D620" s="128" t="s">
        <v>34</v>
      </c>
      <c r="E620" s="133"/>
      <c r="F620" s="127"/>
      <c r="G620" s="304">
        <f t="shared" si="107"/>
        <v>510.9</v>
      </c>
      <c r="H620" s="304">
        <f t="shared" si="107"/>
        <v>0</v>
      </c>
      <c r="I620" s="399">
        <f t="shared" si="101"/>
        <v>510.9</v>
      </c>
      <c r="J620" s="399">
        <f t="shared" si="100"/>
        <v>0</v>
      </c>
    </row>
    <row r="621" spans="1:10" s="77" customFormat="1" ht="10.5" customHeight="1">
      <c r="A621" s="123" t="s">
        <v>372</v>
      </c>
      <c r="B621" s="130" t="s">
        <v>316</v>
      </c>
      <c r="C621" s="131" t="s">
        <v>67</v>
      </c>
      <c r="D621" s="131" t="s">
        <v>65</v>
      </c>
      <c r="E621" s="134"/>
      <c r="F621" s="132"/>
      <c r="G621" s="305">
        <f t="shared" si="107"/>
        <v>510.9</v>
      </c>
      <c r="H621" s="305">
        <f t="shared" si="107"/>
        <v>0</v>
      </c>
      <c r="I621" s="399">
        <f t="shared" si="101"/>
        <v>510.9</v>
      </c>
      <c r="J621" s="399">
        <f t="shared" si="100"/>
        <v>0</v>
      </c>
    </row>
    <row r="622" spans="1:10" s="77" customFormat="1" ht="21">
      <c r="A622" s="129" t="s">
        <v>95</v>
      </c>
      <c r="B622" s="130" t="s">
        <v>316</v>
      </c>
      <c r="C622" s="131" t="s">
        <v>67</v>
      </c>
      <c r="D622" s="131" t="s">
        <v>65</v>
      </c>
      <c r="E622" s="134" t="s">
        <v>96</v>
      </c>
      <c r="F622" s="132"/>
      <c r="G622" s="305">
        <f t="shared" si="107"/>
        <v>510.9</v>
      </c>
      <c r="H622" s="305">
        <f t="shared" si="107"/>
        <v>0</v>
      </c>
      <c r="I622" s="399">
        <f t="shared" si="101"/>
        <v>510.9</v>
      </c>
      <c r="J622" s="399">
        <f t="shared" si="100"/>
        <v>0</v>
      </c>
    </row>
    <row r="623" spans="1:10" s="77" customFormat="1" ht="12.75">
      <c r="A623" s="129" t="s">
        <v>99</v>
      </c>
      <c r="B623" s="130" t="s">
        <v>316</v>
      </c>
      <c r="C623" s="131" t="s">
        <v>67</v>
      </c>
      <c r="D623" s="131" t="s">
        <v>65</v>
      </c>
      <c r="E623" s="134" t="s">
        <v>100</v>
      </c>
      <c r="F623" s="132"/>
      <c r="G623" s="305">
        <f t="shared" si="107"/>
        <v>510.9</v>
      </c>
      <c r="H623" s="305">
        <f t="shared" si="107"/>
        <v>0</v>
      </c>
      <c r="I623" s="399">
        <f t="shared" si="101"/>
        <v>510.9</v>
      </c>
      <c r="J623" s="399">
        <f t="shared" si="100"/>
        <v>0</v>
      </c>
    </row>
    <row r="624" spans="1:10" s="77" customFormat="1" ht="12.75">
      <c r="A624" s="123" t="s">
        <v>133</v>
      </c>
      <c r="B624" s="130" t="s">
        <v>316</v>
      </c>
      <c r="C624" s="131" t="s">
        <v>67</v>
      </c>
      <c r="D624" s="131" t="s">
        <v>65</v>
      </c>
      <c r="E624" s="134" t="s">
        <v>100</v>
      </c>
      <c r="F624" s="132">
        <v>725</v>
      </c>
      <c r="G624" s="305">
        <v>510.9</v>
      </c>
      <c r="H624" s="305">
        <v>0</v>
      </c>
      <c r="I624" s="399">
        <f t="shared" si="101"/>
        <v>510.9</v>
      </c>
      <c r="J624" s="399">
        <f t="shared" si="100"/>
        <v>0</v>
      </c>
    </row>
    <row r="625" spans="1:10" s="73" customFormat="1" ht="30.75">
      <c r="A625" s="94" t="s">
        <v>435</v>
      </c>
      <c r="B625" s="92" t="s">
        <v>317</v>
      </c>
      <c r="C625" s="95"/>
      <c r="D625" s="95"/>
      <c r="E625" s="103"/>
      <c r="F625" s="91"/>
      <c r="G625" s="299">
        <f aca="true" t="shared" si="108" ref="G625:H629">G626</f>
        <v>336</v>
      </c>
      <c r="H625" s="299">
        <f t="shared" si="108"/>
        <v>0</v>
      </c>
      <c r="I625" s="399">
        <f t="shared" si="101"/>
        <v>336</v>
      </c>
      <c r="J625" s="399">
        <f t="shared" si="100"/>
        <v>0</v>
      </c>
    </row>
    <row r="626" spans="1:10" s="73" customFormat="1" ht="12.75">
      <c r="A626" s="94" t="s">
        <v>8</v>
      </c>
      <c r="B626" s="92" t="s">
        <v>317</v>
      </c>
      <c r="C626" s="95" t="s">
        <v>67</v>
      </c>
      <c r="D626" s="95" t="s">
        <v>34</v>
      </c>
      <c r="E626" s="103"/>
      <c r="F626" s="91"/>
      <c r="G626" s="299">
        <f t="shared" si="108"/>
        <v>336</v>
      </c>
      <c r="H626" s="299">
        <f t="shared" si="108"/>
        <v>0</v>
      </c>
      <c r="I626" s="399">
        <f t="shared" si="101"/>
        <v>336</v>
      </c>
      <c r="J626" s="399">
        <f t="shared" si="100"/>
        <v>0</v>
      </c>
    </row>
    <row r="627" spans="1:10" s="5" customFormat="1" ht="12.75">
      <c r="A627" s="97" t="s">
        <v>372</v>
      </c>
      <c r="B627" s="98" t="s">
        <v>317</v>
      </c>
      <c r="C627" s="99" t="s">
        <v>67</v>
      </c>
      <c r="D627" s="99" t="s">
        <v>65</v>
      </c>
      <c r="E627" s="101"/>
      <c r="F627" s="96"/>
      <c r="G627" s="300">
        <f t="shared" si="108"/>
        <v>336</v>
      </c>
      <c r="H627" s="300">
        <f t="shared" si="108"/>
        <v>0</v>
      </c>
      <c r="I627" s="399">
        <f t="shared" si="101"/>
        <v>336</v>
      </c>
      <c r="J627" s="399">
        <f t="shared" si="100"/>
        <v>0</v>
      </c>
    </row>
    <row r="628" spans="1:10" s="5" customFormat="1" ht="21">
      <c r="A628" s="100" t="s">
        <v>95</v>
      </c>
      <c r="B628" s="98" t="s">
        <v>317</v>
      </c>
      <c r="C628" s="99" t="s">
        <v>67</v>
      </c>
      <c r="D628" s="99" t="s">
        <v>65</v>
      </c>
      <c r="E628" s="101" t="s">
        <v>96</v>
      </c>
      <c r="F628" s="96"/>
      <c r="G628" s="300">
        <f t="shared" si="108"/>
        <v>336</v>
      </c>
      <c r="H628" s="300">
        <f t="shared" si="108"/>
        <v>0</v>
      </c>
      <c r="I628" s="399">
        <f t="shared" si="101"/>
        <v>336</v>
      </c>
      <c r="J628" s="399">
        <f t="shared" si="100"/>
        <v>0</v>
      </c>
    </row>
    <row r="629" spans="1:10" s="5" customFormat="1" ht="12.75">
      <c r="A629" s="100" t="s">
        <v>99</v>
      </c>
      <c r="B629" s="98" t="s">
        <v>317</v>
      </c>
      <c r="C629" s="99" t="s">
        <v>67</v>
      </c>
      <c r="D629" s="99" t="s">
        <v>65</v>
      </c>
      <c r="E629" s="101" t="s">
        <v>100</v>
      </c>
      <c r="F629" s="96"/>
      <c r="G629" s="300">
        <f t="shared" si="108"/>
        <v>336</v>
      </c>
      <c r="H629" s="300">
        <f t="shared" si="108"/>
        <v>0</v>
      </c>
      <c r="I629" s="399">
        <f t="shared" si="101"/>
        <v>336</v>
      </c>
      <c r="J629" s="399">
        <f t="shared" si="100"/>
        <v>0</v>
      </c>
    </row>
    <row r="630" spans="1:10" s="5" customFormat="1" ht="13.5" customHeight="1">
      <c r="A630" s="97" t="s">
        <v>133</v>
      </c>
      <c r="B630" s="98" t="s">
        <v>317</v>
      </c>
      <c r="C630" s="99" t="s">
        <v>67</v>
      </c>
      <c r="D630" s="99" t="s">
        <v>65</v>
      </c>
      <c r="E630" s="101" t="s">
        <v>100</v>
      </c>
      <c r="F630" s="96">
        <v>725</v>
      </c>
      <c r="G630" s="300">
        <v>336</v>
      </c>
      <c r="H630" s="300">
        <v>0</v>
      </c>
      <c r="I630" s="399">
        <f t="shared" si="101"/>
        <v>336</v>
      </c>
      <c r="J630" s="399">
        <f t="shared" si="100"/>
        <v>0</v>
      </c>
    </row>
    <row r="631" spans="1:10" s="5" customFormat="1" ht="21">
      <c r="A631" s="94" t="s">
        <v>213</v>
      </c>
      <c r="B631" s="92" t="s">
        <v>245</v>
      </c>
      <c r="C631" s="99"/>
      <c r="D631" s="99"/>
      <c r="E631" s="101"/>
      <c r="F631" s="96"/>
      <c r="G631" s="299">
        <f aca="true" t="shared" si="109" ref="G631:H635">G632</f>
        <v>93.4</v>
      </c>
      <c r="H631" s="299">
        <f t="shared" si="109"/>
        <v>0</v>
      </c>
      <c r="I631" s="399">
        <f t="shared" si="101"/>
        <v>93.4</v>
      </c>
      <c r="J631" s="399">
        <f t="shared" si="100"/>
        <v>0</v>
      </c>
    </row>
    <row r="632" spans="1:10" s="5" customFormat="1" ht="12.75">
      <c r="A632" s="94" t="s">
        <v>8</v>
      </c>
      <c r="B632" s="92" t="s">
        <v>245</v>
      </c>
      <c r="C632" s="95" t="s">
        <v>67</v>
      </c>
      <c r="D632" s="95" t="s">
        <v>34</v>
      </c>
      <c r="E632" s="101"/>
      <c r="F632" s="96"/>
      <c r="G632" s="300">
        <f t="shared" si="109"/>
        <v>93.4</v>
      </c>
      <c r="H632" s="300">
        <f t="shared" si="109"/>
        <v>0</v>
      </c>
      <c r="I632" s="399">
        <f t="shared" si="101"/>
        <v>93.4</v>
      </c>
      <c r="J632" s="399">
        <f t="shared" si="100"/>
        <v>0</v>
      </c>
    </row>
    <row r="633" spans="1:10" s="5" customFormat="1" ht="12.75">
      <c r="A633" s="97" t="s">
        <v>372</v>
      </c>
      <c r="B633" s="98" t="s">
        <v>245</v>
      </c>
      <c r="C633" s="99" t="s">
        <v>67</v>
      </c>
      <c r="D633" s="99" t="s">
        <v>65</v>
      </c>
      <c r="E633" s="101"/>
      <c r="F633" s="96"/>
      <c r="G633" s="300">
        <f t="shared" si="109"/>
        <v>93.4</v>
      </c>
      <c r="H633" s="300">
        <f t="shared" si="109"/>
        <v>0</v>
      </c>
      <c r="I633" s="399">
        <f t="shared" si="101"/>
        <v>93.4</v>
      </c>
      <c r="J633" s="399">
        <f t="shared" si="100"/>
        <v>0</v>
      </c>
    </row>
    <row r="634" spans="1:10" s="5" customFormat="1" ht="21">
      <c r="A634" s="100" t="s">
        <v>95</v>
      </c>
      <c r="B634" s="98" t="s">
        <v>245</v>
      </c>
      <c r="C634" s="99" t="s">
        <v>67</v>
      </c>
      <c r="D634" s="99" t="s">
        <v>65</v>
      </c>
      <c r="E634" s="101" t="s">
        <v>96</v>
      </c>
      <c r="F634" s="96"/>
      <c r="G634" s="300">
        <f t="shared" si="109"/>
        <v>93.4</v>
      </c>
      <c r="H634" s="300">
        <f t="shared" si="109"/>
        <v>0</v>
      </c>
      <c r="I634" s="399">
        <f t="shared" si="101"/>
        <v>93.4</v>
      </c>
      <c r="J634" s="399">
        <f t="shared" si="100"/>
        <v>0</v>
      </c>
    </row>
    <row r="635" spans="1:10" s="5" customFormat="1" ht="12.75">
      <c r="A635" s="100" t="s">
        <v>99</v>
      </c>
      <c r="B635" s="98" t="s">
        <v>245</v>
      </c>
      <c r="C635" s="99" t="s">
        <v>67</v>
      </c>
      <c r="D635" s="99" t="s">
        <v>65</v>
      </c>
      <c r="E635" s="101" t="s">
        <v>100</v>
      </c>
      <c r="F635" s="96"/>
      <c r="G635" s="300">
        <f t="shared" si="109"/>
        <v>93.4</v>
      </c>
      <c r="H635" s="300">
        <f t="shared" si="109"/>
        <v>0</v>
      </c>
      <c r="I635" s="399">
        <f t="shared" si="101"/>
        <v>93.4</v>
      </c>
      <c r="J635" s="399">
        <f t="shared" si="100"/>
        <v>0</v>
      </c>
    </row>
    <row r="636" spans="1:10" s="5" customFormat="1" ht="13.5" customHeight="1">
      <c r="A636" s="97" t="s">
        <v>133</v>
      </c>
      <c r="B636" s="98" t="s">
        <v>245</v>
      </c>
      <c r="C636" s="99" t="s">
        <v>67</v>
      </c>
      <c r="D636" s="99" t="s">
        <v>65</v>
      </c>
      <c r="E636" s="101" t="s">
        <v>100</v>
      </c>
      <c r="F636" s="96">
        <v>725</v>
      </c>
      <c r="G636" s="300">
        <v>93.4</v>
      </c>
      <c r="H636" s="300">
        <v>0</v>
      </c>
      <c r="I636" s="399">
        <f t="shared" si="101"/>
        <v>93.4</v>
      </c>
      <c r="J636" s="399">
        <f t="shared" si="100"/>
        <v>0</v>
      </c>
    </row>
    <row r="637" spans="1:10" s="347" customFormat="1" ht="36" customHeight="1">
      <c r="A637" s="240" t="s">
        <v>608</v>
      </c>
      <c r="B637" s="241" t="s">
        <v>208</v>
      </c>
      <c r="C637" s="244"/>
      <c r="D637" s="244"/>
      <c r="E637" s="249"/>
      <c r="F637" s="242"/>
      <c r="G637" s="392">
        <f aca="true" t="shared" si="110" ref="G637:H642">G638</f>
        <v>2700</v>
      </c>
      <c r="H637" s="392">
        <f t="shared" si="110"/>
        <v>700</v>
      </c>
      <c r="I637" s="398">
        <f t="shared" si="101"/>
        <v>2000</v>
      </c>
      <c r="J637" s="398">
        <f t="shared" si="100"/>
        <v>25.925925925925924</v>
      </c>
    </row>
    <row r="638" spans="1:10" s="5" customFormat="1" ht="30">
      <c r="A638" s="105" t="s">
        <v>634</v>
      </c>
      <c r="B638" s="92" t="s">
        <v>271</v>
      </c>
      <c r="C638" s="99"/>
      <c r="D638" s="99"/>
      <c r="E638" s="101"/>
      <c r="F638" s="96"/>
      <c r="G638" s="299">
        <f>G639+G645</f>
        <v>2700</v>
      </c>
      <c r="H638" s="299">
        <f>H639+H645</f>
        <v>700</v>
      </c>
      <c r="I638" s="399">
        <f t="shared" si="101"/>
        <v>2000</v>
      </c>
      <c r="J638" s="399">
        <f t="shared" si="100"/>
        <v>25.925925925925924</v>
      </c>
    </row>
    <row r="639" spans="1:10" s="73" customFormat="1" ht="39.75" customHeight="1">
      <c r="A639" s="221" t="s">
        <v>633</v>
      </c>
      <c r="B639" s="92" t="s">
        <v>272</v>
      </c>
      <c r="C639" s="95"/>
      <c r="D639" s="95"/>
      <c r="E639" s="103"/>
      <c r="F639" s="91"/>
      <c r="G639" s="299">
        <f t="shared" si="110"/>
        <v>1700</v>
      </c>
      <c r="H639" s="299">
        <f t="shared" si="110"/>
        <v>700</v>
      </c>
      <c r="I639" s="399">
        <f t="shared" si="101"/>
        <v>1000</v>
      </c>
      <c r="J639" s="399">
        <f t="shared" si="100"/>
        <v>41.17647058823529</v>
      </c>
    </row>
    <row r="640" spans="1:10" s="73" customFormat="1" ht="12.75">
      <c r="A640" s="136" t="s">
        <v>128</v>
      </c>
      <c r="B640" s="92" t="s">
        <v>272</v>
      </c>
      <c r="C640" s="95" t="s">
        <v>70</v>
      </c>
      <c r="D640" s="95" t="s">
        <v>34</v>
      </c>
      <c r="E640" s="103"/>
      <c r="F640" s="91"/>
      <c r="G640" s="299">
        <f t="shared" si="110"/>
        <v>1700</v>
      </c>
      <c r="H640" s="299">
        <f t="shared" si="110"/>
        <v>700</v>
      </c>
      <c r="I640" s="399">
        <f t="shared" si="101"/>
        <v>1000</v>
      </c>
      <c r="J640" s="399">
        <f t="shared" si="100"/>
        <v>41.17647058823529</v>
      </c>
    </row>
    <row r="641" spans="1:10" s="5" customFormat="1" ht="12.75">
      <c r="A641" s="137" t="s">
        <v>175</v>
      </c>
      <c r="B641" s="98" t="s">
        <v>272</v>
      </c>
      <c r="C641" s="99" t="s">
        <v>70</v>
      </c>
      <c r="D641" s="99" t="s">
        <v>65</v>
      </c>
      <c r="E641" s="101"/>
      <c r="F641" s="96"/>
      <c r="G641" s="300">
        <f t="shared" si="110"/>
        <v>1700</v>
      </c>
      <c r="H641" s="300">
        <f t="shared" si="110"/>
        <v>700</v>
      </c>
      <c r="I641" s="399">
        <f t="shared" si="101"/>
        <v>1000</v>
      </c>
      <c r="J641" s="399">
        <f t="shared" si="100"/>
        <v>41.17647058823529</v>
      </c>
    </row>
    <row r="642" spans="1:10" s="5" customFormat="1" ht="12.75">
      <c r="A642" s="138" t="s">
        <v>110</v>
      </c>
      <c r="B642" s="98" t="s">
        <v>272</v>
      </c>
      <c r="C642" s="99" t="s">
        <v>70</v>
      </c>
      <c r="D642" s="99" t="s">
        <v>65</v>
      </c>
      <c r="E642" s="101" t="s">
        <v>111</v>
      </c>
      <c r="F642" s="96"/>
      <c r="G642" s="300">
        <f t="shared" si="110"/>
        <v>1700</v>
      </c>
      <c r="H642" s="300">
        <f t="shared" si="110"/>
        <v>700</v>
      </c>
      <c r="I642" s="399">
        <f t="shared" si="101"/>
        <v>1000</v>
      </c>
      <c r="J642" s="399">
        <f t="shared" si="100"/>
        <v>41.17647058823529</v>
      </c>
    </row>
    <row r="643" spans="1:10" s="5" customFormat="1" ht="30.75">
      <c r="A643" s="138" t="s">
        <v>135</v>
      </c>
      <c r="B643" s="98" t="s">
        <v>272</v>
      </c>
      <c r="C643" s="99" t="s">
        <v>70</v>
      </c>
      <c r="D643" s="99" t="s">
        <v>65</v>
      </c>
      <c r="E643" s="101" t="s">
        <v>112</v>
      </c>
      <c r="F643" s="96"/>
      <c r="G643" s="300">
        <f>G644</f>
        <v>1700</v>
      </c>
      <c r="H643" s="300">
        <f>H644</f>
        <v>700</v>
      </c>
      <c r="I643" s="399">
        <f t="shared" si="101"/>
        <v>1000</v>
      </c>
      <c r="J643" s="399">
        <f t="shared" si="100"/>
        <v>41.17647058823529</v>
      </c>
    </row>
    <row r="644" spans="1:10" s="5" customFormat="1" ht="21">
      <c r="A644" s="138" t="s">
        <v>336</v>
      </c>
      <c r="B644" s="98" t="s">
        <v>272</v>
      </c>
      <c r="C644" s="99" t="s">
        <v>70</v>
      </c>
      <c r="D644" s="99" t="s">
        <v>65</v>
      </c>
      <c r="E644" s="101" t="s">
        <v>112</v>
      </c>
      <c r="F644" s="96">
        <v>727</v>
      </c>
      <c r="G644" s="300">
        <v>1700</v>
      </c>
      <c r="H644" s="300">
        <v>700</v>
      </c>
      <c r="I644" s="399">
        <f t="shared" si="101"/>
        <v>1000</v>
      </c>
      <c r="J644" s="399">
        <f t="shared" si="100"/>
        <v>41.17647058823529</v>
      </c>
    </row>
    <row r="645" spans="1:10" s="73" customFormat="1" ht="21">
      <c r="A645" s="135" t="s">
        <v>347</v>
      </c>
      <c r="B645" s="92" t="s">
        <v>348</v>
      </c>
      <c r="C645" s="95"/>
      <c r="D645" s="95"/>
      <c r="E645" s="103"/>
      <c r="F645" s="91"/>
      <c r="G645" s="299">
        <f>G648</f>
        <v>1000</v>
      </c>
      <c r="H645" s="299">
        <f>H648</f>
        <v>0</v>
      </c>
      <c r="I645" s="399">
        <f t="shared" si="101"/>
        <v>1000</v>
      </c>
      <c r="J645" s="399">
        <f t="shared" si="100"/>
        <v>0</v>
      </c>
    </row>
    <row r="646" spans="1:10" s="73" customFormat="1" ht="12.75">
      <c r="A646" s="136" t="s">
        <v>128</v>
      </c>
      <c r="B646" s="92" t="s">
        <v>348</v>
      </c>
      <c r="C646" s="95" t="s">
        <v>70</v>
      </c>
      <c r="D646" s="95" t="s">
        <v>34</v>
      </c>
      <c r="E646" s="103"/>
      <c r="F646" s="91"/>
      <c r="G646" s="299">
        <f aca="true" t="shared" si="111" ref="G646:H649">G647</f>
        <v>1000</v>
      </c>
      <c r="H646" s="299">
        <f t="shared" si="111"/>
        <v>0</v>
      </c>
      <c r="I646" s="399">
        <f t="shared" si="101"/>
        <v>1000</v>
      </c>
      <c r="J646" s="399">
        <f aca="true" t="shared" si="112" ref="J646:J709">H646/G646*100</f>
        <v>0</v>
      </c>
    </row>
    <row r="647" spans="1:10" s="5" customFormat="1" ht="12.75">
      <c r="A647" s="137" t="s">
        <v>175</v>
      </c>
      <c r="B647" s="98" t="s">
        <v>348</v>
      </c>
      <c r="C647" s="99" t="s">
        <v>70</v>
      </c>
      <c r="D647" s="99" t="s">
        <v>65</v>
      </c>
      <c r="E647" s="101"/>
      <c r="F647" s="96"/>
      <c r="G647" s="300">
        <f t="shared" si="111"/>
        <v>1000</v>
      </c>
      <c r="H647" s="300">
        <f t="shared" si="111"/>
        <v>0</v>
      </c>
      <c r="I647" s="399">
        <f aca="true" t="shared" si="113" ref="I647:I710">G647-H647</f>
        <v>1000</v>
      </c>
      <c r="J647" s="399">
        <f t="shared" si="112"/>
        <v>0</v>
      </c>
    </row>
    <row r="648" spans="1:10" s="5" customFormat="1" ht="12.75">
      <c r="A648" s="138" t="s">
        <v>110</v>
      </c>
      <c r="B648" s="98" t="s">
        <v>348</v>
      </c>
      <c r="C648" s="99" t="s">
        <v>70</v>
      </c>
      <c r="D648" s="99" t="s">
        <v>65</v>
      </c>
      <c r="E648" s="101" t="s">
        <v>111</v>
      </c>
      <c r="F648" s="96"/>
      <c r="G648" s="300">
        <f t="shared" si="111"/>
        <v>1000</v>
      </c>
      <c r="H648" s="300">
        <f t="shared" si="111"/>
        <v>0</v>
      </c>
      <c r="I648" s="399">
        <f t="shared" si="113"/>
        <v>1000</v>
      </c>
      <c r="J648" s="399">
        <f t="shared" si="112"/>
        <v>0</v>
      </c>
    </row>
    <row r="649" spans="1:10" s="5" customFormat="1" ht="30.75">
      <c r="A649" s="138" t="s">
        <v>135</v>
      </c>
      <c r="B649" s="98" t="s">
        <v>348</v>
      </c>
      <c r="C649" s="99" t="s">
        <v>70</v>
      </c>
      <c r="D649" s="99" t="s">
        <v>65</v>
      </c>
      <c r="E649" s="101" t="s">
        <v>112</v>
      </c>
      <c r="F649" s="96"/>
      <c r="G649" s="300">
        <f t="shared" si="111"/>
        <v>1000</v>
      </c>
      <c r="H649" s="300">
        <f t="shared" si="111"/>
        <v>0</v>
      </c>
      <c r="I649" s="399">
        <f t="shared" si="113"/>
        <v>1000</v>
      </c>
      <c r="J649" s="399">
        <f t="shared" si="112"/>
        <v>0</v>
      </c>
    </row>
    <row r="650" spans="1:10" s="5" customFormat="1" ht="21">
      <c r="A650" s="138" t="s">
        <v>336</v>
      </c>
      <c r="B650" s="98" t="s">
        <v>348</v>
      </c>
      <c r="C650" s="99" t="s">
        <v>70</v>
      </c>
      <c r="D650" s="99" t="s">
        <v>65</v>
      </c>
      <c r="E650" s="101" t="s">
        <v>112</v>
      </c>
      <c r="F650" s="96">
        <v>727</v>
      </c>
      <c r="G650" s="300">
        <v>1000</v>
      </c>
      <c r="H650" s="300">
        <v>0</v>
      </c>
      <c r="I650" s="399">
        <f t="shared" si="113"/>
        <v>1000</v>
      </c>
      <c r="J650" s="399">
        <f t="shared" si="112"/>
        <v>0</v>
      </c>
    </row>
    <row r="651" spans="1:10" s="347" customFormat="1" ht="37.5" customHeight="1">
      <c r="A651" s="250" t="s">
        <v>436</v>
      </c>
      <c r="B651" s="241" t="s">
        <v>342</v>
      </c>
      <c r="C651" s="249"/>
      <c r="D651" s="244"/>
      <c r="E651" s="244"/>
      <c r="F651" s="242"/>
      <c r="G651" s="392">
        <f aca="true" t="shared" si="114" ref="G651:H656">G652</f>
        <v>500</v>
      </c>
      <c r="H651" s="392">
        <f t="shared" si="114"/>
        <v>0</v>
      </c>
      <c r="I651" s="398">
        <f t="shared" si="113"/>
        <v>500</v>
      </c>
      <c r="J651" s="398">
        <f t="shared" si="112"/>
        <v>0</v>
      </c>
    </row>
    <row r="652" spans="1:10" s="63" customFormat="1" ht="12.75">
      <c r="A652" s="94" t="s">
        <v>206</v>
      </c>
      <c r="B652" s="92" t="s">
        <v>343</v>
      </c>
      <c r="C652" s="103"/>
      <c r="D652" s="95"/>
      <c r="E652" s="95"/>
      <c r="F652" s="91"/>
      <c r="G652" s="299">
        <f>G653+G659</f>
        <v>500</v>
      </c>
      <c r="H652" s="299">
        <f>H653+H659</f>
        <v>0</v>
      </c>
      <c r="I652" s="399">
        <f t="shared" si="113"/>
        <v>500</v>
      </c>
      <c r="J652" s="399">
        <f t="shared" si="112"/>
        <v>0</v>
      </c>
    </row>
    <row r="653" spans="1:10" s="63" customFormat="1" ht="21">
      <c r="A653" s="104" t="s">
        <v>344</v>
      </c>
      <c r="B653" s="92" t="s">
        <v>345</v>
      </c>
      <c r="C653" s="103"/>
      <c r="D653" s="95"/>
      <c r="E653" s="95"/>
      <c r="F653" s="91"/>
      <c r="G653" s="299">
        <f t="shared" si="114"/>
        <v>176.3</v>
      </c>
      <c r="H653" s="299">
        <f t="shared" si="114"/>
        <v>0</v>
      </c>
      <c r="I653" s="399">
        <f t="shared" si="113"/>
        <v>176.3</v>
      </c>
      <c r="J653" s="399">
        <f t="shared" si="112"/>
        <v>0</v>
      </c>
    </row>
    <row r="654" spans="1:10" s="63" customFormat="1" ht="12.75">
      <c r="A654" s="104" t="s">
        <v>5</v>
      </c>
      <c r="B654" s="92" t="s">
        <v>345</v>
      </c>
      <c r="C654" s="103" t="s">
        <v>66</v>
      </c>
      <c r="D654" s="95" t="s">
        <v>34</v>
      </c>
      <c r="E654" s="95"/>
      <c r="F654" s="91"/>
      <c r="G654" s="299">
        <f t="shared" si="114"/>
        <v>176.3</v>
      </c>
      <c r="H654" s="299">
        <f t="shared" si="114"/>
        <v>0</v>
      </c>
      <c r="I654" s="399">
        <f t="shared" si="113"/>
        <v>176.3</v>
      </c>
      <c r="J654" s="399">
        <f t="shared" si="112"/>
        <v>0</v>
      </c>
    </row>
    <row r="655" spans="1:10" s="11" customFormat="1" ht="12.75">
      <c r="A655" s="100" t="s">
        <v>80</v>
      </c>
      <c r="B655" s="98" t="s">
        <v>345</v>
      </c>
      <c r="C655" s="101" t="s">
        <v>66</v>
      </c>
      <c r="D655" s="99" t="s">
        <v>73</v>
      </c>
      <c r="E655" s="99"/>
      <c r="F655" s="96"/>
      <c r="G655" s="300">
        <f t="shared" si="114"/>
        <v>176.3</v>
      </c>
      <c r="H655" s="300">
        <f t="shared" si="114"/>
        <v>0</v>
      </c>
      <c r="I655" s="399">
        <f t="shared" si="113"/>
        <v>176.3</v>
      </c>
      <c r="J655" s="399">
        <f t="shared" si="112"/>
        <v>0</v>
      </c>
    </row>
    <row r="656" spans="1:10" s="11" customFormat="1" ht="21">
      <c r="A656" s="100" t="s">
        <v>353</v>
      </c>
      <c r="B656" s="98" t="s">
        <v>345</v>
      </c>
      <c r="C656" s="101" t="s">
        <v>66</v>
      </c>
      <c r="D656" s="99" t="s">
        <v>73</v>
      </c>
      <c r="E656" s="99" t="s">
        <v>94</v>
      </c>
      <c r="F656" s="96"/>
      <c r="G656" s="300">
        <f t="shared" si="114"/>
        <v>176.3</v>
      </c>
      <c r="H656" s="300">
        <f t="shared" si="114"/>
        <v>0</v>
      </c>
      <c r="I656" s="399">
        <f t="shared" si="113"/>
        <v>176.3</v>
      </c>
      <c r="J656" s="399">
        <f t="shared" si="112"/>
        <v>0</v>
      </c>
    </row>
    <row r="657" spans="1:10" s="11" customFormat="1" ht="21.75" customHeight="1">
      <c r="A657" s="100" t="s">
        <v>635</v>
      </c>
      <c r="B657" s="98" t="s">
        <v>345</v>
      </c>
      <c r="C657" s="101" t="s">
        <v>66</v>
      </c>
      <c r="D657" s="99" t="s">
        <v>73</v>
      </c>
      <c r="E657" s="99" t="s">
        <v>91</v>
      </c>
      <c r="F657" s="96"/>
      <c r="G657" s="300">
        <f>G658</f>
        <v>176.3</v>
      </c>
      <c r="H657" s="300">
        <f>H658</f>
        <v>0</v>
      </c>
      <c r="I657" s="399">
        <f t="shared" si="113"/>
        <v>176.3</v>
      </c>
      <c r="J657" s="399">
        <f t="shared" si="112"/>
        <v>0</v>
      </c>
    </row>
    <row r="658" spans="1:10" s="5" customFormat="1" ht="21">
      <c r="A658" s="100" t="s">
        <v>336</v>
      </c>
      <c r="B658" s="98" t="s">
        <v>345</v>
      </c>
      <c r="C658" s="101" t="s">
        <v>66</v>
      </c>
      <c r="D658" s="99" t="s">
        <v>73</v>
      </c>
      <c r="E658" s="99" t="s">
        <v>91</v>
      </c>
      <c r="F658" s="96">
        <v>727</v>
      </c>
      <c r="G658" s="300">
        <v>176.3</v>
      </c>
      <c r="H658" s="300">
        <v>0</v>
      </c>
      <c r="I658" s="399">
        <f t="shared" si="113"/>
        <v>176.3</v>
      </c>
      <c r="J658" s="399">
        <f t="shared" si="112"/>
        <v>0</v>
      </c>
    </row>
    <row r="659" spans="1:10" s="73" customFormat="1" ht="12.75">
      <c r="A659" s="104" t="s">
        <v>437</v>
      </c>
      <c r="B659" s="92" t="s">
        <v>438</v>
      </c>
      <c r="C659" s="103"/>
      <c r="D659" s="95"/>
      <c r="E659" s="95"/>
      <c r="F659" s="91"/>
      <c r="G659" s="299">
        <f aca="true" t="shared" si="115" ref="G659:H663">G660</f>
        <v>323.7</v>
      </c>
      <c r="H659" s="299">
        <f t="shared" si="115"/>
        <v>0</v>
      </c>
      <c r="I659" s="399">
        <f t="shared" si="113"/>
        <v>323.7</v>
      </c>
      <c r="J659" s="399">
        <f t="shared" si="112"/>
        <v>0</v>
      </c>
    </row>
    <row r="660" spans="1:10" s="73" customFormat="1" ht="12.75">
      <c r="A660" s="104" t="s">
        <v>5</v>
      </c>
      <c r="B660" s="92" t="s">
        <v>438</v>
      </c>
      <c r="C660" s="103" t="s">
        <v>66</v>
      </c>
      <c r="D660" s="95" t="s">
        <v>34</v>
      </c>
      <c r="E660" s="95"/>
      <c r="F660" s="91"/>
      <c r="G660" s="299">
        <f t="shared" si="115"/>
        <v>323.7</v>
      </c>
      <c r="H660" s="299">
        <f t="shared" si="115"/>
        <v>0</v>
      </c>
      <c r="I660" s="399">
        <f t="shared" si="113"/>
        <v>323.7</v>
      </c>
      <c r="J660" s="399">
        <f t="shared" si="112"/>
        <v>0</v>
      </c>
    </row>
    <row r="661" spans="1:10" s="5" customFormat="1" ht="12.75">
      <c r="A661" s="100" t="s">
        <v>80</v>
      </c>
      <c r="B661" s="98" t="s">
        <v>438</v>
      </c>
      <c r="C661" s="101" t="s">
        <v>66</v>
      </c>
      <c r="D661" s="99" t="s">
        <v>73</v>
      </c>
      <c r="E661" s="99"/>
      <c r="F661" s="96"/>
      <c r="G661" s="300">
        <f t="shared" si="115"/>
        <v>323.7</v>
      </c>
      <c r="H661" s="300">
        <f t="shared" si="115"/>
        <v>0</v>
      </c>
      <c r="I661" s="399">
        <f t="shared" si="113"/>
        <v>323.7</v>
      </c>
      <c r="J661" s="399">
        <f t="shared" si="112"/>
        <v>0</v>
      </c>
    </row>
    <row r="662" spans="1:10" s="5" customFormat="1" ht="21">
      <c r="A662" s="100" t="s">
        <v>353</v>
      </c>
      <c r="B662" s="98" t="s">
        <v>438</v>
      </c>
      <c r="C662" s="101" t="s">
        <v>66</v>
      </c>
      <c r="D662" s="99" t="s">
        <v>73</v>
      </c>
      <c r="E662" s="101" t="s">
        <v>94</v>
      </c>
      <c r="F662" s="96"/>
      <c r="G662" s="300">
        <f t="shared" si="115"/>
        <v>323.7</v>
      </c>
      <c r="H662" s="300">
        <f t="shared" si="115"/>
        <v>0</v>
      </c>
      <c r="I662" s="399">
        <f t="shared" si="113"/>
        <v>323.7</v>
      </c>
      <c r="J662" s="399">
        <f t="shared" si="112"/>
        <v>0</v>
      </c>
    </row>
    <row r="663" spans="1:10" s="5" customFormat="1" ht="21">
      <c r="A663" s="100" t="s">
        <v>635</v>
      </c>
      <c r="B663" s="98" t="s">
        <v>438</v>
      </c>
      <c r="C663" s="101" t="s">
        <v>66</v>
      </c>
      <c r="D663" s="99" t="s">
        <v>73</v>
      </c>
      <c r="E663" s="101" t="s">
        <v>91</v>
      </c>
      <c r="F663" s="96"/>
      <c r="G663" s="300">
        <f t="shared" si="115"/>
        <v>323.7</v>
      </c>
      <c r="H663" s="300">
        <f t="shared" si="115"/>
        <v>0</v>
      </c>
      <c r="I663" s="399">
        <f t="shared" si="113"/>
        <v>323.7</v>
      </c>
      <c r="J663" s="399">
        <f t="shared" si="112"/>
        <v>0</v>
      </c>
    </row>
    <row r="664" spans="1:10" s="5" customFormat="1" ht="21">
      <c r="A664" s="100" t="s">
        <v>336</v>
      </c>
      <c r="B664" s="98" t="s">
        <v>438</v>
      </c>
      <c r="C664" s="101" t="s">
        <v>66</v>
      </c>
      <c r="D664" s="99" t="s">
        <v>73</v>
      </c>
      <c r="E664" s="101" t="s">
        <v>91</v>
      </c>
      <c r="F664" s="96">
        <v>727</v>
      </c>
      <c r="G664" s="300">
        <v>323.7</v>
      </c>
      <c r="H664" s="300">
        <v>0</v>
      </c>
      <c r="I664" s="399">
        <f t="shared" si="113"/>
        <v>323.7</v>
      </c>
      <c r="J664" s="399">
        <f t="shared" si="112"/>
        <v>0</v>
      </c>
    </row>
    <row r="665" spans="1:10" s="347" customFormat="1" ht="41.25">
      <c r="A665" s="240" t="s">
        <v>448</v>
      </c>
      <c r="B665" s="249" t="s">
        <v>453</v>
      </c>
      <c r="C665" s="247"/>
      <c r="D665" s="247"/>
      <c r="E665" s="251"/>
      <c r="F665" s="251"/>
      <c r="G665" s="392">
        <f>G673+G680+G666</f>
        <v>110</v>
      </c>
      <c r="H665" s="392">
        <f>H673+H680+H666</f>
        <v>21.6</v>
      </c>
      <c r="I665" s="398">
        <f t="shared" si="113"/>
        <v>88.4</v>
      </c>
      <c r="J665" s="398">
        <f t="shared" si="112"/>
        <v>19.636363636363637</v>
      </c>
    </row>
    <row r="666" spans="1:10" s="73" customFormat="1" ht="21">
      <c r="A666" s="94" t="s">
        <v>300</v>
      </c>
      <c r="B666" s="103" t="s">
        <v>460</v>
      </c>
      <c r="C666" s="103"/>
      <c r="D666" s="103"/>
      <c r="E666" s="103"/>
      <c r="F666" s="103"/>
      <c r="G666" s="299">
        <f aca="true" t="shared" si="116" ref="G666:H671">G667</f>
        <v>30</v>
      </c>
      <c r="H666" s="299">
        <f t="shared" si="116"/>
        <v>0</v>
      </c>
      <c r="I666" s="399">
        <f t="shared" si="113"/>
        <v>30</v>
      </c>
      <c r="J666" s="399">
        <f t="shared" si="112"/>
        <v>0</v>
      </c>
    </row>
    <row r="667" spans="1:10" s="73" customFormat="1" ht="21">
      <c r="A667" s="104" t="s">
        <v>459</v>
      </c>
      <c r="B667" s="103" t="s">
        <v>461</v>
      </c>
      <c r="C667" s="103"/>
      <c r="D667" s="103"/>
      <c r="E667" s="103"/>
      <c r="F667" s="103"/>
      <c r="G667" s="299">
        <f t="shared" si="116"/>
        <v>30</v>
      </c>
      <c r="H667" s="299">
        <f t="shared" si="116"/>
        <v>0</v>
      </c>
      <c r="I667" s="399">
        <f t="shared" si="113"/>
        <v>30</v>
      </c>
      <c r="J667" s="399">
        <f t="shared" si="112"/>
        <v>0</v>
      </c>
    </row>
    <row r="668" spans="1:10" s="73" customFormat="1" ht="12.75">
      <c r="A668" s="104" t="s">
        <v>60</v>
      </c>
      <c r="B668" s="103" t="s">
        <v>461</v>
      </c>
      <c r="C668" s="103" t="s">
        <v>69</v>
      </c>
      <c r="D668" s="103" t="s">
        <v>34</v>
      </c>
      <c r="E668" s="103"/>
      <c r="F668" s="103"/>
      <c r="G668" s="299">
        <f t="shared" si="116"/>
        <v>30</v>
      </c>
      <c r="H668" s="299">
        <f t="shared" si="116"/>
        <v>0</v>
      </c>
      <c r="I668" s="399">
        <f t="shared" si="113"/>
        <v>30</v>
      </c>
      <c r="J668" s="399">
        <f t="shared" si="112"/>
        <v>0</v>
      </c>
    </row>
    <row r="669" spans="1:10" s="5" customFormat="1" ht="12.75">
      <c r="A669" s="100" t="s">
        <v>129</v>
      </c>
      <c r="B669" s="101" t="s">
        <v>461</v>
      </c>
      <c r="C669" s="101" t="s">
        <v>69</v>
      </c>
      <c r="D669" s="101" t="s">
        <v>74</v>
      </c>
      <c r="E669" s="101"/>
      <c r="F669" s="101"/>
      <c r="G669" s="300">
        <f t="shared" si="116"/>
        <v>30</v>
      </c>
      <c r="H669" s="300">
        <f t="shared" si="116"/>
        <v>0</v>
      </c>
      <c r="I669" s="399">
        <f t="shared" si="113"/>
        <v>30</v>
      </c>
      <c r="J669" s="399">
        <f t="shared" si="112"/>
        <v>0</v>
      </c>
    </row>
    <row r="670" spans="1:10" s="5" customFormat="1" ht="21">
      <c r="A670" s="100" t="s">
        <v>95</v>
      </c>
      <c r="B670" s="101" t="s">
        <v>461</v>
      </c>
      <c r="C670" s="101" t="s">
        <v>69</v>
      </c>
      <c r="D670" s="101" t="s">
        <v>74</v>
      </c>
      <c r="E670" s="101" t="s">
        <v>96</v>
      </c>
      <c r="F670" s="101"/>
      <c r="G670" s="300">
        <f t="shared" si="116"/>
        <v>30</v>
      </c>
      <c r="H670" s="300">
        <f t="shared" si="116"/>
        <v>0</v>
      </c>
      <c r="I670" s="399">
        <f t="shared" si="113"/>
        <v>30</v>
      </c>
      <c r="J670" s="399">
        <f t="shared" si="112"/>
        <v>0</v>
      </c>
    </row>
    <row r="671" spans="1:10" s="5" customFormat="1" ht="21">
      <c r="A671" s="100" t="s">
        <v>301</v>
      </c>
      <c r="B671" s="101" t="s">
        <v>461</v>
      </c>
      <c r="C671" s="101" t="s">
        <v>69</v>
      </c>
      <c r="D671" s="101" t="s">
        <v>74</v>
      </c>
      <c r="E671" s="101" t="s">
        <v>302</v>
      </c>
      <c r="F671" s="101"/>
      <c r="G671" s="300">
        <f t="shared" si="116"/>
        <v>30</v>
      </c>
      <c r="H671" s="300">
        <f t="shared" si="116"/>
        <v>0</v>
      </c>
      <c r="I671" s="399">
        <f t="shared" si="113"/>
        <v>30</v>
      </c>
      <c r="J671" s="399">
        <f t="shared" si="112"/>
        <v>0</v>
      </c>
    </row>
    <row r="672" spans="1:10" s="5" customFormat="1" ht="12.75">
      <c r="A672" s="100" t="s">
        <v>130</v>
      </c>
      <c r="B672" s="101" t="s">
        <v>461</v>
      </c>
      <c r="C672" s="101" t="s">
        <v>69</v>
      </c>
      <c r="D672" s="101" t="s">
        <v>74</v>
      </c>
      <c r="E672" s="101" t="s">
        <v>302</v>
      </c>
      <c r="F672" s="101" t="s">
        <v>280</v>
      </c>
      <c r="G672" s="300">
        <v>30</v>
      </c>
      <c r="H672" s="300">
        <v>0</v>
      </c>
      <c r="I672" s="399">
        <f t="shared" si="113"/>
        <v>30</v>
      </c>
      <c r="J672" s="399">
        <f t="shared" si="112"/>
        <v>0</v>
      </c>
    </row>
    <row r="673" spans="1:10" s="5" customFormat="1" ht="21">
      <c r="A673" s="104" t="s">
        <v>449</v>
      </c>
      <c r="B673" s="103" t="s">
        <v>454</v>
      </c>
      <c r="C673" s="101"/>
      <c r="D673" s="101"/>
      <c r="E673" s="106"/>
      <c r="F673" s="106"/>
      <c r="G673" s="299">
        <f aca="true" t="shared" si="117" ref="G673:H678">G674</f>
        <v>50</v>
      </c>
      <c r="H673" s="299">
        <f t="shared" si="117"/>
        <v>13.6</v>
      </c>
      <c r="I673" s="399">
        <f t="shared" si="113"/>
        <v>36.4</v>
      </c>
      <c r="J673" s="399">
        <f t="shared" si="112"/>
        <v>27.200000000000003</v>
      </c>
    </row>
    <row r="674" spans="1:10" s="5" customFormat="1" ht="21">
      <c r="A674" s="104" t="s">
        <v>450</v>
      </c>
      <c r="B674" s="103" t="s">
        <v>455</v>
      </c>
      <c r="C674" s="101"/>
      <c r="D674" s="101"/>
      <c r="E674" s="106"/>
      <c r="F674" s="106"/>
      <c r="G674" s="299">
        <f t="shared" si="117"/>
        <v>50</v>
      </c>
      <c r="H674" s="299">
        <f t="shared" si="117"/>
        <v>13.6</v>
      </c>
      <c r="I674" s="399">
        <f t="shared" si="113"/>
        <v>36.4</v>
      </c>
      <c r="J674" s="399">
        <f t="shared" si="112"/>
        <v>27.200000000000003</v>
      </c>
    </row>
    <row r="675" spans="1:10" s="73" customFormat="1" ht="12.75">
      <c r="A675" s="94" t="s">
        <v>2</v>
      </c>
      <c r="B675" s="103" t="s">
        <v>455</v>
      </c>
      <c r="C675" s="103" t="s">
        <v>64</v>
      </c>
      <c r="D675" s="103" t="s">
        <v>34</v>
      </c>
      <c r="E675" s="107"/>
      <c r="F675" s="107"/>
      <c r="G675" s="299">
        <f t="shared" si="117"/>
        <v>50</v>
      </c>
      <c r="H675" s="299">
        <f t="shared" si="117"/>
        <v>13.6</v>
      </c>
      <c r="I675" s="399">
        <f t="shared" si="113"/>
        <v>36.4</v>
      </c>
      <c r="J675" s="399">
        <f t="shared" si="112"/>
        <v>27.200000000000003</v>
      </c>
    </row>
    <row r="676" spans="1:10" s="5" customFormat="1" ht="12.75">
      <c r="A676" s="100" t="s">
        <v>61</v>
      </c>
      <c r="B676" s="101" t="s">
        <v>455</v>
      </c>
      <c r="C676" s="101" t="s">
        <v>64</v>
      </c>
      <c r="D676" s="101" t="s">
        <v>85</v>
      </c>
      <c r="E676" s="106"/>
      <c r="F676" s="106"/>
      <c r="G676" s="300">
        <f t="shared" si="117"/>
        <v>50</v>
      </c>
      <c r="H676" s="300">
        <f t="shared" si="117"/>
        <v>13.6</v>
      </c>
      <c r="I676" s="399">
        <f t="shared" si="113"/>
        <v>36.4</v>
      </c>
      <c r="J676" s="399">
        <f t="shared" si="112"/>
        <v>27.200000000000003</v>
      </c>
    </row>
    <row r="677" spans="1:10" s="5" customFormat="1" ht="41.25">
      <c r="A677" s="100" t="s">
        <v>92</v>
      </c>
      <c r="B677" s="101" t="s">
        <v>455</v>
      </c>
      <c r="C677" s="101" t="s">
        <v>64</v>
      </c>
      <c r="D677" s="101" t="s">
        <v>85</v>
      </c>
      <c r="E677" s="106" t="s">
        <v>93</v>
      </c>
      <c r="F677" s="106"/>
      <c r="G677" s="300">
        <f t="shared" si="117"/>
        <v>50</v>
      </c>
      <c r="H677" s="300">
        <f t="shared" si="117"/>
        <v>13.6</v>
      </c>
      <c r="I677" s="399">
        <f t="shared" si="113"/>
        <v>36.4</v>
      </c>
      <c r="J677" s="399">
        <f t="shared" si="112"/>
        <v>27.200000000000003</v>
      </c>
    </row>
    <row r="678" spans="1:10" s="5" customFormat="1" ht="12.75">
      <c r="A678" s="100" t="s">
        <v>89</v>
      </c>
      <c r="B678" s="101" t="s">
        <v>455</v>
      </c>
      <c r="C678" s="101" t="s">
        <v>64</v>
      </c>
      <c r="D678" s="101" t="s">
        <v>85</v>
      </c>
      <c r="E678" s="106" t="s">
        <v>90</v>
      </c>
      <c r="F678" s="106"/>
      <c r="G678" s="300">
        <f t="shared" si="117"/>
        <v>50</v>
      </c>
      <c r="H678" s="300">
        <f t="shared" si="117"/>
        <v>13.6</v>
      </c>
      <c r="I678" s="399">
        <f t="shared" si="113"/>
        <v>36.4</v>
      </c>
      <c r="J678" s="399">
        <f t="shared" si="112"/>
        <v>27.200000000000003</v>
      </c>
    </row>
    <row r="679" spans="1:10" s="5" customFormat="1" ht="12.75">
      <c r="A679" s="100" t="s">
        <v>130</v>
      </c>
      <c r="B679" s="101" t="s">
        <v>455</v>
      </c>
      <c r="C679" s="101" t="s">
        <v>64</v>
      </c>
      <c r="D679" s="101" t="s">
        <v>85</v>
      </c>
      <c r="E679" s="106" t="s">
        <v>90</v>
      </c>
      <c r="F679" s="106" t="s">
        <v>280</v>
      </c>
      <c r="G679" s="300">
        <v>50</v>
      </c>
      <c r="H679" s="300">
        <v>13.6</v>
      </c>
      <c r="I679" s="399">
        <f t="shared" si="113"/>
        <v>36.4</v>
      </c>
      <c r="J679" s="399">
        <f t="shared" si="112"/>
        <v>27.200000000000003</v>
      </c>
    </row>
    <row r="680" spans="1:10" s="73" customFormat="1" ht="12.75">
      <c r="A680" s="104" t="s">
        <v>451</v>
      </c>
      <c r="B680" s="103" t="s">
        <v>456</v>
      </c>
      <c r="C680" s="103"/>
      <c r="D680" s="103"/>
      <c r="E680" s="107"/>
      <c r="F680" s="107"/>
      <c r="G680" s="299">
        <f>G681+G687</f>
        <v>30</v>
      </c>
      <c r="H680" s="299">
        <f>H681+H687</f>
        <v>8</v>
      </c>
      <c r="I680" s="399">
        <f t="shared" si="113"/>
        <v>22</v>
      </c>
      <c r="J680" s="399">
        <f t="shared" si="112"/>
        <v>26.666666666666668</v>
      </c>
    </row>
    <row r="681" spans="1:10" s="73" customFormat="1" ht="30.75">
      <c r="A681" s="104" t="s">
        <v>452</v>
      </c>
      <c r="B681" s="103" t="s">
        <v>457</v>
      </c>
      <c r="C681" s="103"/>
      <c r="D681" s="103"/>
      <c r="E681" s="107"/>
      <c r="F681" s="107"/>
      <c r="G681" s="299">
        <f aca="true" t="shared" si="118" ref="G681:H685">G682</f>
        <v>14</v>
      </c>
      <c r="H681" s="299">
        <f t="shared" si="118"/>
        <v>8</v>
      </c>
      <c r="I681" s="399">
        <f t="shared" si="113"/>
        <v>6</v>
      </c>
      <c r="J681" s="399">
        <f t="shared" si="112"/>
        <v>57.14285714285714</v>
      </c>
    </row>
    <row r="682" spans="1:10" s="73" customFormat="1" ht="12.75">
      <c r="A682" s="94" t="s">
        <v>2</v>
      </c>
      <c r="B682" s="103" t="s">
        <v>457</v>
      </c>
      <c r="C682" s="103" t="s">
        <v>64</v>
      </c>
      <c r="D682" s="103" t="s">
        <v>34</v>
      </c>
      <c r="E682" s="107"/>
      <c r="F682" s="107"/>
      <c r="G682" s="299">
        <f t="shared" si="118"/>
        <v>14</v>
      </c>
      <c r="H682" s="299">
        <f t="shared" si="118"/>
        <v>8</v>
      </c>
      <c r="I682" s="399">
        <f t="shared" si="113"/>
        <v>6</v>
      </c>
      <c r="J682" s="399">
        <f t="shared" si="112"/>
        <v>57.14285714285714</v>
      </c>
    </row>
    <row r="683" spans="1:10" s="73" customFormat="1" ht="12.75">
      <c r="A683" s="100" t="s">
        <v>61</v>
      </c>
      <c r="B683" s="101" t="s">
        <v>457</v>
      </c>
      <c r="C683" s="101" t="s">
        <v>64</v>
      </c>
      <c r="D683" s="101" t="s">
        <v>85</v>
      </c>
      <c r="E683" s="107"/>
      <c r="F683" s="107"/>
      <c r="G683" s="300">
        <f t="shared" si="118"/>
        <v>14</v>
      </c>
      <c r="H683" s="300">
        <f t="shared" si="118"/>
        <v>8</v>
      </c>
      <c r="I683" s="399">
        <f t="shared" si="113"/>
        <v>6</v>
      </c>
      <c r="J683" s="399">
        <f t="shared" si="112"/>
        <v>57.14285714285714</v>
      </c>
    </row>
    <row r="684" spans="1:10" s="5" customFormat="1" ht="41.25">
      <c r="A684" s="100" t="s">
        <v>92</v>
      </c>
      <c r="B684" s="101" t="s">
        <v>457</v>
      </c>
      <c r="C684" s="101" t="s">
        <v>64</v>
      </c>
      <c r="D684" s="101" t="s">
        <v>85</v>
      </c>
      <c r="E684" s="106" t="s">
        <v>93</v>
      </c>
      <c r="F684" s="106"/>
      <c r="G684" s="300">
        <f t="shared" si="118"/>
        <v>14</v>
      </c>
      <c r="H684" s="300">
        <f t="shared" si="118"/>
        <v>8</v>
      </c>
      <c r="I684" s="399">
        <f t="shared" si="113"/>
        <v>6</v>
      </c>
      <c r="J684" s="399">
        <f t="shared" si="112"/>
        <v>57.14285714285714</v>
      </c>
    </row>
    <row r="685" spans="1:10" s="5" customFormat="1" ht="12.75">
      <c r="A685" s="100" t="s">
        <v>89</v>
      </c>
      <c r="B685" s="101" t="s">
        <v>457</v>
      </c>
      <c r="C685" s="101" t="s">
        <v>64</v>
      </c>
      <c r="D685" s="101" t="s">
        <v>85</v>
      </c>
      <c r="E685" s="106" t="s">
        <v>90</v>
      </c>
      <c r="F685" s="106"/>
      <c r="G685" s="300">
        <f t="shared" si="118"/>
        <v>14</v>
      </c>
      <c r="H685" s="300">
        <f t="shared" si="118"/>
        <v>8</v>
      </c>
      <c r="I685" s="399">
        <f t="shared" si="113"/>
        <v>6</v>
      </c>
      <c r="J685" s="399">
        <f t="shared" si="112"/>
        <v>57.14285714285714</v>
      </c>
    </row>
    <row r="686" spans="1:10" s="5" customFormat="1" ht="12.75">
      <c r="A686" s="100" t="s">
        <v>130</v>
      </c>
      <c r="B686" s="101" t="s">
        <v>457</v>
      </c>
      <c r="C686" s="101" t="s">
        <v>64</v>
      </c>
      <c r="D686" s="101" t="s">
        <v>85</v>
      </c>
      <c r="E686" s="106" t="s">
        <v>90</v>
      </c>
      <c r="F686" s="106" t="s">
        <v>280</v>
      </c>
      <c r="G686" s="300">
        <v>14</v>
      </c>
      <c r="H686" s="300">
        <v>8</v>
      </c>
      <c r="I686" s="399">
        <f t="shared" si="113"/>
        <v>6</v>
      </c>
      <c r="J686" s="399">
        <f t="shared" si="112"/>
        <v>57.14285714285714</v>
      </c>
    </row>
    <row r="687" spans="1:10" s="73" customFormat="1" ht="21">
      <c r="A687" s="104" t="s">
        <v>551</v>
      </c>
      <c r="B687" s="103" t="s">
        <v>458</v>
      </c>
      <c r="C687" s="103"/>
      <c r="D687" s="103"/>
      <c r="E687" s="107"/>
      <c r="F687" s="107"/>
      <c r="G687" s="299">
        <f>G688+G693</f>
        <v>16</v>
      </c>
      <c r="H687" s="299">
        <f>H688+H693</f>
        <v>0</v>
      </c>
      <c r="I687" s="399">
        <f t="shared" si="113"/>
        <v>16</v>
      </c>
      <c r="J687" s="399">
        <f t="shared" si="112"/>
        <v>0</v>
      </c>
    </row>
    <row r="688" spans="1:10" s="73" customFormat="1" ht="12.75">
      <c r="A688" s="94" t="s">
        <v>2</v>
      </c>
      <c r="B688" s="103" t="s">
        <v>458</v>
      </c>
      <c r="C688" s="103" t="s">
        <v>64</v>
      </c>
      <c r="D688" s="103" t="s">
        <v>34</v>
      </c>
      <c r="E688" s="107"/>
      <c r="F688" s="107"/>
      <c r="G688" s="299">
        <f aca="true" t="shared" si="119" ref="G688:H691">G689</f>
        <v>10</v>
      </c>
      <c r="H688" s="299">
        <f t="shared" si="119"/>
        <v>0</v>
      </c>
      <c r="I688" s="399">
        <f t="shared" si="113"/>
        <v>10</v>
      </c>
      <c r="J688" s="399">
        <f t="shared" si="112"/>
        <v>0</v>
      </c>
    </row>
    <row r="689" spans="1:10" s="73" customFormat="1" ht="12.75">
      <c r="A689" s="100" t="s">
        <v>61</v>
      </c>
      <c r="B689" s="101" t="s">
        <v>458</v>
      </c>
      <c r="C689" s="101" t="s">
        <v>64</v>
      </c>
      <c r="D689" s="101" t="s">
        <v>85</v>
      </c>
      <c r="E689" s="107"/>
      <c r="F689" s="107"/>
      <c r="G689" s="299">
        <f t="shared" si="119"/>
        <v>10</v>
      </c>
      <c r="H689" s="299">
        <f t="shared" si="119"/>
        <v>0</v>
      </c>
      <c r="I689" s="399">
        <f t="shared" si="113"/>
        <v>10</v>
      </c>
      <c r="J689" s="399">
        <f t="shared" si="112"/>
        <v>0</v>
      </c>
    </row>
    <row r="690" spans="1:10" s="5" customFormat="1" ht="21">
      <c r="A690" s="100" t="s">
        <v>353</v>
      </c>
      <c r="B690" s="101" t="s">
        <v>458</v>
      </c>
      <c r="C690" s="101" t="s">
        <v>64</v>
      </c>
      <c r="D690" s="101" t="s">
        <v>85</v>
      </c>
      <c r="E690" s="101" t="s">
        <v>94</v>
      </c>
      <c r="F690" s="101"/>
      <c r="G690" s="300">
        <f t="shared" si="119"/>
        <v>10</v>
      </c>
      <c r="H690" s="300">
        <f t="shared" si="119"/>
        <v>0</v>
      </c>
      <c r="I690" s="399">
        <f t="shared" si="113"/>
        <v>10</v>
      </c>
      <c r="J690" s="399">
        <f t="shared" si="112"/>
        <v>0</v>
      </c>
    </row>
    <row r="691" spans="1:10" s="5" customFormat="1" ht="21">
      <c r="A691" s="100" t="s">
        <v>635</v>
      </c>
      <c r="B691" s="101" t="s">
        <v>458</v>
      </c>
      <c r="C691" s="101" t="s">
        <v>64</v>
      </c>
      <c r="D691" s="101" t="s">
        <v>85</v>
      </c>
      <c r="E691" s="101" t="s">
        <v>91</v>
      </c>
      <c r="F691" s="101"/>
      <c r="G691" s="300">
        <f t="shared" si="119"/>
        <v>10</v>
      </c>
      <c r="H691" s="300">
        <f t="shared" si="119"/>
        <v>0</v>
      </c>
      <c r="I691" s="399">
        <f t="shared" si="113"/>
        <v>10</v>
      </c>
      <c r="J691" s="399">
        <f t="shared" si="112"/>
        <v>0</v>
      </c>
    </row>
    <row r="692" spans="1:10" s="5" customFormat="1" ht="12.75">
      <c r="A692" s="100" t="s">
        <v>130</v>
      </c>
      <c r="B692" s="101" t="s">
        <v>458</v>
      </c>
      <c r="C692" s="101" t="s">
        <v>64</v>
      </c>
      <c r="D692" s="101" t="s">
        <v>85</v>
      </c>
      <c r="E692" s="101" t="s">
        <v>91</v>
      </c>
      <c r="F692" s="101" t="s">
        <v>280</v>
      </c>
      <c r="G692" s="300">
        <v>10</v>
      </c>
      <c r="H692" s="300">
        <v>0</v>
      </c>
      <c r="I692" s="399">
        <f t="shared" si="113"/>
        <v>10</v>
      </c>
      <c r="J692" s="399">
        <f t="shared" si="112"/>
        <v>0</v>
      </c>
    </row>
    <row r="693" spans="1:10" s="73" customFormat="1" ht="12.75">
      <c r="A693" s="104" t="s">
        <v>122</v>
      </c>
      <c r="B693" s="103" t="s">
        <v>458</v>
      </c>
      <c r="C693" s="95" t="s">
        <v>71</v>
      </c>
      <c r="D693" s="95" t="s">
        <v>34</v>
      </c>
      <c r="E693" s="95"/>
      <c r="F693" s="91"/>
      <c r="G693" s="299">
        <f aca="true" t="shared" si="120" ref="G693:H696">G694</f>
        <v>6</v>
      </c>
      <c r="H693" s="299">
        <f t="shared" si="120"/>
        <v>0</v>
      </c>
      <c r="I693" s="399">
        <f t="shared" si="113"/>
        <v>6</v>
      </c>
      <c r="J693" s="399">
        <f t="shared" si="112"/>
        <v>0</v>
      </c>
    </row>
    <row r="694" spans="1:10" s="5" customFormat="1" ht="12.75">
      <c r="A694" s="100" t="s">
        <v>84</v>
      </c>
      <c r="B694" s="101" t="s">
        <v>458</v>
      </c>
      <c r="C694" s="99" t="s">
        <v>71</v>
      </c>
      <c r="D694" s="99" t="s">
        <v>66</v>
      </c>
      <c r="E694" s="99"/>
      <c r="F694" s="96"/>
      <c r="G694" s="300">
        <f t="shared" si="120"/>
        <v>6</v>
      </c>
      <c r="H694" s="300">
        <f t="shared" si="120"/>
        <v>0</v>
      </c>
      <c r="I694" s="399">
        <f t="shared" si="113"/>
        <v>6</v>
      </c>
      <c r="J694" s="399">
        <f t="shared" si="112"/>
        <v>0</v>
      </c>
    </row>
    <row r="695" spans="1:10" s="5" customFormat="1" ht="21">
      <c r="A695" s="100" t="s">
        <v>353</v>
      </c>
      <c r="B695" s="101" t="s">
        <v>458</v>
      </c>
      <c r="C695" s="99" t="s">
        <v>71</v>
      </c>
      <c r="D695" s="99" t="s">
        <v>66</v>
      </c>
      <c r="E695" s="101" t="s">
        <v>94</v>
      </c>
      <c r="F695" s="96"/>
      <c r="G695" s="300">
        <f t="shared" si="120"/>
        <v>6</v>
      </c>
      <c r="H695" s="300">
        <f t="shared" si="120"/>
        <v>0</v>
      </c>
      <c r="I695" s="399">
        <f t="shared" si="113"/>
        <v>6</v>
      </c>
      <c r="J695" s="399">
        <f t="shared" si="112"/>
        <v>0</v>
      </c>
    </row>
    <row r="696" spans="1:10" s="5" customFormat="1" ht="21">
      <c r="A696" s="100" t="s">
        <v>635</v>
      </c>
      <c r="B696" s="101" t="s">
        <v>458</v>
      </c>
      <c r="C696" s="99" t="s">
        <v>71</v>
      </c>
      <c r="D696" s="99" t="s">
        <v>66</v>
      </c>
      <c r="E696" s="101" t="s">
        <v>91</v>
      </c>
      <c r="F696" s="96"/>
      <c r="G696" s="300">
        <f t="shared" si="120"/>
        <v>6</v>
      </c>
      <c r="H696" s="300">
        <f t="shared" si="120"/>
        <v>0</v>
      </c>
      <c r="I696" s="399">
        <f t="shared" si="113"/>
        <v>6</v>
      </c>
      <c r="J696" s="399">
        <f t="shared" si="112"/>
        <v>0</v>
      </c>
    </row>
    <row r="697" spans="1:10" s="5" customFormat="1" ht="21">
      <c r="A697" s="97" t="s">
        <v>134</v>
      </c>
      <c r="B697" s="101" t="s">
        <v>458</v>
      </c>
      <c r="C697" s="99" t="s">
        <v>71</v>
      </c>
      <c r="D697" s="99" t="s">
        <v>66</v>
      </c>
      <c r="E697" s="101" t="s">
        <v>91</v>
      </c>
      <c r="F697" s="96">
        <v>726</v>
      </c>
      <c r="G697" s="300">
        <v>6</v>
      </c>
      <c r="H697" s="300">
        <v>0</v>
      </c>
      <c r="I697" s="399">
        <f t="shared" si="113"/>
        <v>6</v>
      </c>
      <c r="J697" s="399">
        <f t="shared" si="112"/>
        <v>0</v>
      </c>
    </row>
    <row r="698" spans="1:10" s="351" customFormat="1" ht="32.25" customHeight="1">
      <c r="A698" s="240" t="s">
        <v>439</v>
      </c>
      <c r="B698" s="241" t="s">
        <v>375</v>
      </c>
      <c r="C698" s="244"/>
      <c r="D698" s="244"/>
      <c r="E698" s="249"/>
      <c r="F698" s="242"/>
      <c r="G698" s="392">
        <f aca="true" t="shared" si="121" ref="G698:H704">G699</f>
        <v>300</v>
      </c>
      <c r="H698" s="392">
        <f t="shared" si="121"/>
        <v>0</v>
      </c>
      <c r="I698" s="398">
        <f t="shared" si="113"/>
        <v>300</v>
      </c>
      <c r="J698" s="398">
        <f t="shared" si="112"/>
        <v>0</v>
      </c>
    </row>
    <row r="699" spans="1:10" s="73" customFormat="1" ht="21.75" customHeight="1">
      <c r="A699" s="104" t="s">
        <v>440</v>
      </c>
      <c r="B699" s="92" t="s">
        <v>376</v>
      </c>
      <c r="C699" s="95"/>
      <c r="D699" s="95"/>
      <c r="E699" s="103"/>
      <c r="F699" s="91"/>
      <c r="G699" s="299">
        <f t="shared" si="121"/>
        <v>300</v>
      </c>
      <c r="H699" s="299">
        <f t="shared" si="121"/>
        <v>0</v>
      </c>
      <c r="I699" s="399">
        <f t="shared" si="113"/>
        <v>300</v>
      </c>
      <c r="J699" s="399">
        <f t="shared" si="112"/>
        <v>0</v>
      </c>
    </row>
    <row r="700" spans="1:10" s="73" customFormat="1" ht="21">
      <c r="A700" s="104" t="s">
        <v>666</v>
      </c>
      <c r="B700" s="92" t="s">
        <v>665</v>
      </c>
      <c r="C700" s="95"/>
      <c r="D700" s="95"/>
      <c r="E700" s="103"/>
      <c r="F700" s="91"/>
      <c r="G700" s="299">
        <f t="shared" si="121"/>
        <v>300</v>
      </c>
      <c r="H700" s="299">
        <f t="shared" si="121"/>
        <v>0</v>
      </c>
      <c r="I700" s="399">
        <f t="shared" si="113"/>
        <v>300</v>
      </c>
      <c r="J700" s="399">
        <f t="shared" si="112"/>
        <v>0</v>
      </c>
    </row>
    <row r="701" spans="1:10" s="73" customFormat="1" ht="12.75">
      <c r="A701" s="105" t="s">
        <v>128</v>
      </c>
      <c r="B701" s="92" t="s">
        <v>665</v>
      </c>
      <c r="C701" s="95" t="s">
        <v>70</v>
      </c>
      <c r="D701" s="95" t="s">
        <v>34</v>
      </c>
      <c r="E701" s="103"/>
      <c r="F701" s="91"/>
      <c r="G701" s="299">
        <f t="shared" si="121"/>
        <v>300</v>
      </c>
      <c r="H701" s="299">
        <f t="shared" si="121"/>
        <v>0</v>
      </c>
      <c r="I701" s="399">
        <f t="shared" si="113"/>
        <v>300</v>
      </c>
      <c r="J701" s="399">
        <f t="shared" si="112"/>
        <v>0</v>
      </c>
    </row>
    <row r="702" spans="1:10" s="73" customFormat="1" ht="12.75">
      <c r="A702" s="102" t="s">
        <v>175</v>
      </c>
      <c r="B702" s="98" t="s">
        <v>665</v>
      </c>
      <c r="C702" s="99" t="s">
        <v>70</v>
      </c>
      <c r="D702" s="99" t="s">
        <v>65</v>
      </c>
      <c r="E702" s="103"/>
      <c r="F702" s="91"/>
      <c r="G702" s="300">
        <f t="shared" si="121"/>
        <v>300</v>
      </c>
      <c r="H702" s="300">
        <f t="shared" si="121"/>
        <v>0</v>
      </c>
      <c r="I702" s="399">
        <f t="shared" si="113"/>
        <v>300</v>
      </c>
      <c r="J702" s="399">
        <f t="shared" si="112"/>
        <v>0</v>
      </c>
    </row>
    <row r="703" spans="1:10" s="5" customFormat="1" ht="21">
      <c r="A703" s="100" t="s">
        <v>353</v>
      </c>
      <c r="B703" s="98" t="s">
        <v>665</v>
      </c>
      <c r="C703" s="99" t="s">
        <v>70</v>
      </c>
      <c r="D703" s="99" t="s">
        <v>65</v>
      </c>
      <c r="E703" s="101" t="s">
        <v>94</v>
      </c>
      <c r="F703" s="96"/>
      <c r="G703" s="300">
        <f t="shared" si="121"/>
        <v>300</v>
      </c>
      <c r="H703" s="300">
        <f t="shared" si="121"/>
        <v>0</v>
      </c>
      <c r="I703" s="399">
        <f t="shared" si="113"/>
        <v>300</v>
      </c>
      <c r="J703" s="399">
        <f t="shared" si="112"/>
        <v>0</v>
      </c>
    </row>
    <row r="704" spans="1:10" s="5" customFormat="1" ht="21">
      <c r="A704" s="100" t="s">
        <v>635</v>
      </c>
      <c r="B704" s="98" t="s">
        <v>665</v>
      </c>
      <c r="C704" s="99" t="s">
        <v>70</v>
      </c>
      <c r="D704" s="99" t="s">
        <v>65</v>
      </c>
      <c r="E704" s="101" t="s">
        <v>91</v>
      </c>
      <c r="F704" s="96"/>
      <c r="G704" s="300">
        <f t="shared" si="121"/>
        <v>300</v>
      </c>
      <c r="H704" s="300">
        <f t="shared" si="121"/>
        <v>0</v>
      </c>
      <c r="I704" s="399">
        <f t="shared" si="113"/>
        <v>300</v>
      </c>
      <c r="J704" s="399">
        <f t="shared" si="112"/>
        <v>0</v>
      </c>
    </row>
    <row r="705" spans="1:10" s="5" customFormat="1" ht="21">
      <c r="A705" s="100" t="s">
        <v>336</v>
      </c>
      <c r="B705" s="98" t="s">
        <v>665</v>
      </c>
      <c r="C705" s="99" t="s">
        <v>70</v>
      </c>
      <c r="D705" s="99" t="s">
        <v>65</v>
      </c>
      <c r="E705" s="101" t="s">
        <v>91</v>
      </c>
      <c r="F705" s="96">
        <v>727</v>
      </c>
      <c r="G705" s="300">
        <v>300</v>
      </c>
      <c r="H705" s="300">
        <v>0</v>
      </c>
      <c r="I705" s="399">
        <f t="shared" si="113"/>
        <v>300</v>
      </c>
      <c r="J705" s="399">
        <f t="shared" si="112"/>
        <v>0</v>
      </c>
    </row>
    <row r="706" spans="1:10" s="347" customFormat="1" ht="33" customHeight="1">
      <c r="A706" s="240" t="s">
        <v>441</v>
      </c>
      <c r="B706" s="241" t="s">
        <v>290</v>
      </c>
      <c r="C706" s="251"/>
      <c r="D706" s="244"/>
      <c r="E706" s="249"/>
      <c r="F706" s="242"/>
      <c r="G706" s="392">
        <f>G707</f>
        <v>85</v>
      </c>
      <c r="H706" s="392">
        <f>H707</f>
        <v>0</v>
      </c>
      <c r="I706" s="398">
        <f t="shared" si="113"/>
        <v>85</v>
      </c>
      <c r="J706" s="398">
        <f t="shared" si="112"/>
        <v>0</v>
      </c>
    </row>
    <row r="707" spans="1:10" s="63" customFormat="1" ht="30.75">
      <c r="A707" s="104" t="s">
        <v>442</v>
      </c>
      <c r="B707" s="92" t="s">
        <v>291</v>
      </c>
      <c r="C707" s="107"/>
      <c r="D707" s="95"/>
      <c r="E707" s="103"/>
      <c r="F707" s="91"/>
      <c r="G707" s="299">
        <f>G714+G708+G720</f>
        <v>85</v>
      </c>
      <c r="H707" s="299">
        <f>H714+H708+H720</f>
        <v>0</v>
      </c>
      <c r="I707" s="399">
        <f t="shared" si="113"/>
        <v>85</v>
      </c>
      <c r="J707" s="399">
        <f t="shared" si="112"/>
        <v>0</v>
      </c>
    </row>
    <row r="708" spans="1:10" s="76" customFormat="1" ht="24" customHeight="1">
      <c r="A708" s="125" t="s">
        <v>443</v>
      </c>
      <c r="B708" s="126" t="s">
        <v>292</v>
      </c>
      <c r="C708" s="140"/>
      <c r="D708" s="128"/>
      <c r="E708" s="133"/>
      <c r="F708" s="127"/>
      <c r="G708" s="304">
        <f aca="true" t="shared" si="122" ref="G708:H712">G709</f>
        <v>35</v>
      </c>
      <c r="H708" s="304">
        <f t="shared" si="122"/>
        <v>0</v>
      </c>
      <c r="I708" s="399">
        <f t="shared" si="113"/>
        <v>35</v>
      </c>
      <c r="J708" s="399">
        <f t="shared" si="112"/>
        <v>0</v>
      </c>
    </row>
    <row r="709" spans="1:10" s="76" customFormat="1" ht="12.75">
      <c r="A709" s="124" t="s">
        <v>2</v>
      </c>
      <c r="B709" s="130" t="s">
        <v>292</v>
      </c>
      <c r="C709" s="141" t="s">
        <v>64</v>
      </c>
      <c r="D709" s="131" t="s">
        <v>34</v>
      </c>
      <c r="E709" s="134"/>
      <c r="F709" s="132"/>
      <c r="G709" s="305">
        <f t="shared" si="122"/>
        <v>35</v>
      </c>
      <c r="H709" s="305">
        <f t="shared" si="122"/>
        <v>0</v>
      </c>
      <c r="I709" s="399">
        <f t="shared" si="113"/>
        <v>35</v>
      </c>
      <c r="J709" s="399">
        <f t="shared" si="112"/>
        <v>0</v>
      </c>
    </row>
    <row r="710" spans="1:10" s="76" customFormat="1" ht="12.75">
      <c r="A710" s="129" t="s">
        <v>61</v>
      </c>
      <c r="B710" s="130" t="s">
        <v>292</v>
      </c>
      <c r="C710" s="141" t="s">
        <v>64</v>
      </c>
      <c r="D710" s="131" t="s">
        <v>85</v>
      </c>
      <c r="E710" s="134"/>
      <c r="F710" s="132"/>
      <c r="G710" s="305">
        <f t="shared" si="122"/>
        <v>35</v>
      </c>
      <c r="H710" s="305">
        <f t="shared" si="122"/>
        <v>0</v>
      </c>
      <c r="I710" s="399">
        <f t="shared" si="113"/>
        <v>35</v>
      </c>
      <c r="J710" s="399">
        <f aca="true" t="shared" si="123" ref="J710:J758">H710/G710*100</f>
        <v>0</v>
      </c>
    </row>
    <row r="711" spans="1:10" s="76" customFormat="1" ht="21">
      <c r="A711" s="129" t="s">
        <v>353</v>
      </c>
      <c r="B711" s="130" t="s">
        <v>292</v>
      </c>
      <c r="C711" s="141" t="s">
        <v>64</v>
      </c>
      <c r="D711" s="131" t="s">
        <v>85</v>
      </c>
      <c r="E711" s="134" t="s">
        <v>94</v>
      </c>
      <c r="F711" s="132"/>
      <c r="G711" s="305">
        <f t="shared" si="122"/>
        <v>35</v>
      </c>
      <c r="H711" s="305">
        <f t="shared" si="122"/>
        <v>0</v>
      </c>
      <c r="I711" s="399">
        <f aca="true" t="shared" si="124" ref="I711:I758">G711-H711</f>
        <v>35</v>
      </c>
      <c r="J711" s="399">
        <f t="shared" si="123"/>
        <v>0</v>
      </c>
    </row>
    <row r="712" spans="1:10" s="76" customFormat="1" ht="24" customHeight="1">
      <c r="A712" s="129" t="s">
        <v>635</v>
      </c>
      <c r="B712" s="130" t="s">
        <v>292</v>
      </c>
      <c r="C712" s="141" t="s">
        <v>64</v>
      </c>
      <c r="D712" s="131" t="s">
        <v>85</v>
      </c>
      <c r="E712" s="134" t="s">
        <v>91</v>
      </c>
      <c r="F712" s="132"/>
      <c r="G712" s="305">
        <f t="shared" si="122"/>
        <v>35</v>
      </c>
      <c r="H712" s="305">
        <f t="shared" si="122"/>
        <v>0</v>
      </c>
      <c r="I712" s="399">
        <f t="shared" si="124"/>
        <v>35</v>
      </c>
      <c r="J712" s="399">
        <f t="shared" si="123"/>
        <v>0</v>
      </c>
    </row>
    <row r="713" spans="1:10" s="76" customFormat="1" ht="12.75">
      <c r="A713" s="123" t="s">
        <v>130</v>
      </c>
      <c r="B713" s="130" t="s">
        <v>292</v>
      </c>
      <c r="C713" s="141" t="s">
        <v>64</v>
      </c>
      <c r="D713" s="131" t="s">
        <v>85</v>
      </c>
      <c r="E713" s="134" t="s">
        <v>91</v>
      </c>
      <c r="F713" s="132">
        <v>721</v>
      </c>
      <c r="G713" s="305">
        <v>35</v>
      </c>
      <c r="H713" s="305">
        <v>0</v>
      </c>
      <c r="I713" s="399">
        <f t="shared" si="124"/>
        <v>35</v>
      </c>
      <c r="J713" s="399">
        <f t="shared" si="123"/>
        <v>0</v>
      </c>
    </row>
    <row r="714" spans="1:10" s="11" customFormat="1" ht="21">
      <c r="A714" s="104" t="s">
        <v>444</v>
      </c>
      <c r="B714" s="92" t="s">
        <v>293</v>
      </c>
      <c r="C714" s="107"/>
      <c r="D714" s="95"/>
      <c r="E714" s="103"/>
      <c r="F714" s="91"/>
      <c r="G714" s="299">
        <f aca="true" t="shared" si="125" ref="G714:H718">G715</f>
        <v>10</v>
      </c>
      <c r="H714" s="299">
        <f t="shared" si="125"/>
        <v>0</v>
      </c>
      <c r="I714" s="399">
        <f t="shared" si="124"/>
        <v>10</v>
      </c>
      <c r="J714" s="399">
        <f t="shared" si="123"/>
        <v>0</v>
      </c>
    </row>
    <row r="715" spans="1:10" s="11" customFormat="1" ht="12.75">
      <c r="A715" s="94" t="s">
        <v>2</v>
      </c>
      <c r="B715" s="98" t="s">
        <v>293</v>
      </c>
      <c r="C715" s="106" t="s">
        <v>64</v>
      </c>
      <c r="D715" s="99" t="s">
        <v>34</v>
      </c>
      <c r="E715" s="101"/>
      <c r="F715" s="96"/>
      <c r="G715" s="300">
        <f t="shared" si="125"/>
        <v>10</v>
      </c>
      <c r="H715" s="300">
        <f t="shared" si="125"/>
        <v>0</v>
      </c>
      <c r="I715" s="399">
        <f t="shared" si="124"/>
        <v>10</v>
      </c>
      <c r="J715" s="399">
        <f t="shared" si="123"/>
        <v>0</v>
      </c>
    </row>
    <row r="716" spans="1:10" s="11" customFormat="1" ht="12.75">
      <c r="A716" s="100" t="s">
        <v>61</v>
      </c>
      <c r="B716" s="98" t="s">
        <v>293</v>
      </c>
      <c r="C716" s="106" t="s">
        <v>64</v>
      </c>
      <c r="D716" s="99" t="s">
        <v>85</v>
      </c>
      <c r="E716" s="101"/>
      <c r="F716" s="96"/>
      <c r="G716" s="300">
        <f t="shared" si="125"/>
        <v>10</v>
      </c>
      <c r="H716" s="300">
        <f t="shared" si="125"/>
        <v>0</v>
      </c>
      <c r="I716" s="399">
        <f t="shared" si="124"/>
        <v>10</v>
      </c>
      <c r="J716" s="399">
        <f t="shared" si="123"/>
        <v>0</v>
      </c>
    </row>
    <row r="717" spans="1:10" s="11" customFormat="1" ht="21">
      <c r="A717" s="100" t="s">
        <v>353</v>
      </c>
      <c r="B717" s="98" t="s">
        <v>293</v>
      </c>
      <c r="C717" s="106" t="s">
        <v>64</v>
      </c>
      <c r="D717" s="99" t="s">
        <v>85</v>
      </c>
      <c r="E717" s="106" t="s">
        <v>94</v>
      </c>
      <c r="F717" s="96"/>
      <c r="G717" s="300">
        <f t="shared" si="125"/>
        <v>10</v>
      </c>
      <c r="H717" s="300">
        <f t="shared" si="125"/>
        <v>0</v>
      </c>
      <c r="I717" s="399">
        <f t="shared" si="124"/>
        <v>10</v>
      </c>
      <c r="J717" s="399">
        <f t="shared" si="123"/>
        <v>0</v>
      </c>
    </row>
    <row r="718" spans="1:10" s="11" customFormat="1" ht="27" customHeight="1">
      <c r="A718" s="100" t="s">
        <v>635</v>
      </c>
      <c r="B718" s="98" t="s">
        <v>293</v>
      </c>
      <c r="C718" s="106" t="s">
        <v>64</v>
      </c>
      <c r="D718" s="99" t="s">
        <v>85</v>
      </c>
      <c r="E718" s="106" t="s">
        <v>91</v>
      </c>
      <c r="F718" s="96"/>
      <c r="G718" s="300">
        <f t="shared" si="125"/>
        <v>10</v>
      </c>
      <c r="H718" s="300">
        <f t="shared" si="125"/>
        <v>0</v>
      </c>
      <c r="I718" s="399">
        <f t="shared" si="124"/>
        <v>10</v>
      </c>
      <c r="J718" s="399">
        <f t="shared" si="123"/>
        <v>0</v>
      </c>
    </row>
    <row r="719" spans="1:10" s="11" customFormat="1" ht="12.75">
      <c r="A719" s="97" t="s">
        <v>130</v>
      </c>
      <c r="B719" s="98" t="s">
        <v>293</v>
      </c>
      <c r="C719" s="99" t="s">
        <v>64</v>
      </c>
      <c r="D719" s="99" t="s">
        <v>85</v>
      </c>
      <c r="E719" s="99" t="s">
        <v>91</v>
      </c>
      <c r="F719" s="96">
        <v>721</v>
      </c>
      <c r="G719" s="300">
        <v>10</v>
      </c>
      <c r="H719" s="300">
        <v>0</v>
      </c>
      <c r="I719" s="399">
        <f t="shared" si="124"/>
        <v>10</v>
      </c>
      <c r="J719" s="399">
        <f t="shared" si="123"/>
        <v>0</v>
      </c>
    </row>
    <row r="720" spans="1:10" s="11" customFormat="1" ht="12" customHeight="1">
      <c r="A720" s="104" t="s">
        <v>294</v>
      </c>
      <c r="B720" s="92" t="s">
        <v>295</v>
      </c>
      <c r="C720" s="95"/>
      <c r="D720" s="95"/>
      <c r="E720" s="95"/>
      <c r="F720" s="91"/>
      <c r="G720" s="299">
        <f aca="true" t="shared" si="126" ref="G720:H724">G721</f>
        <v>40</v>
      </c>
      <c r="H720" s="299">
        <f t="shared" si="126"/>
        <v>0</v>
      </c>
      <c r="I720" s="399">
        <f t="shared" si="124"/>
        <v>40</v>
      </c>
      <c r="J720" s="399">
        <f t="shared" si="123"/>
        <v>0</v>
      </c>
    </row>
    <row r="721" spans="1:10" s="11" customFormat="1" ht="12.75">
      <c r="A721" s="94" t="s">
        <v>2</v>
      </c>
      <c r="B721" s="98" t="s">
        <v>295</v>
      </c>
      <c r="C721" s="106" t="s">
        <v>64</v>
      </c>
      <c r="D721" s="99" t="s">
        <v>34</v>
      </c>
      <c r="E721" s="95"/>
      <c r="F721" s="91"/>
      <c r="G721" s="300">
        <f t="shared" si="126"/>
        <v>40</v>
      </c>
      <c r="H721" s="300">
        <f t="shared" si="126"/>
        <v>0</v>
      </c>
      <c r="I721" s="399">
        <f t="shared" si="124"/>
        <v>40</v>
      </c>
      <c r="J721" s="399">
        <f t="shared" si="123"/>
        <v>0</v>
      </c>
    </row>
    <row r="722" spans="1:10" s="11" customFormat="1" ht="12.75">
      <c r="A722" s="100" t="s">
        <v>61</v>
      </c>
      <c r="B722" s="98" t="s">
        <v>295</v>
      </c>
      <c r="C722" s="106" t="s">
        <v>64</v>
      </c>
      <c r="D722" s="99" t="s">
        <v>85</v>
      </c>
      <c r="E722" s="95"/>
      <c r="F722" s="91"/>
      <c r="G722" s="300">
        <f t="shared" si="126"/>
        <v>40</v>
      </c>
      <c r="H722" s="300">
        <f t="shared" si="126"/>
        <v>0</v>
      </c>
      <c r="I722" s="399">
        <f t="shared" si="124"/>
        <v>40</v>
      </c>
      <c r="J722" s="399">
        <f t="shared" si="123"/>
        <v>0</v>
      </c>
    </row>
    <row r="723" spans="1:10" s="11" customFormat="1" ht="21">
      <c r="A723" s="100" t="s">
        <v>353</v>
      </c>
      <c r="B723" s="98" t="s">
        <v>295</v>
      </c>
      <c r="C723" s="106" t="s">
        <v>64</v>
      </c>
      <c r="D723" s="99" t="s">
        <v>85</v>
      </c>
      <c r="E723" s="99" t="s">
        <v>94</v>
      </c>
      <c r="F723" s="96"/>
      <c r="G723" s="300">
        <f t="shared" si="126"/>
        <v>40</v>
      </c>
      <c r="H723" s="300">
        <f t="shared" si="126"/>
        <v>0</v>
      </c>
      <c r="I723" s="399">
        <f t="shared" si="124"/>
        <v>40</v>
      </c>
      <c r="J723" s="399">
        <f t="shared" si="123"/>
        <v>0</v>
      </c>
    </row>
    <row r="724" spans="1:10" s="11" customFormat="1" ht="23.25" customHeight="1">
      <c r="A724" s="100" t="s">
        <v>635</v>
      </c>
      <c r="B724" s="98" t="s">
        <v>295</v>
      </c>
      <c r="C724" s="101" t="s">
        <v>64</v>
      </c>
      <c r="D724" s="99" t="s">
        <v>85</v>
      </c>
      <c r="E724" s="99" t="s">
        <v>91</v>
      </c>
      <c r="F724" s="96"/>
      <c r="G724" s="300">
        <f t="shared" si="126"/>
        <v>40</v>
      </c>
      <c r="H724" s="300">
        <f t="shared" si="126"/>
        <v>0</v>
      </c>
      <c r="I724" s="399">
        <f t="shared" si="124"/>
        <v>40</v>
      </c>
      <c r="J724" s="399">
        <f t="shared" si="123"/>
        <v>0</v>
      </c>
    </row>
    <row r="725" spans="1:10" s="11" customFormat="1" ht="12.75">
      <c r="A725" s="97" t="s">
        <v>130</v>
      </c>
      <c r="B725" s="98" t="s">
        <v>295</v>
      </c>
      <c r="C725" s="101" t="s">
        <v>64</v>
      </c>
      <c r="D725" s="99" t="s">
        <v>85</v>
      </c>
      <c r="E725" s="99" t="s">
        <v>91</v>
      </c>
      <c r="F725" s="96">
        <v>721</v>
      </c>
      <c r="G725" s="300">
        <v>40</v>
      </c>
      <c r="H725" s="300">
        <v>0</v>
      </c>
      <c r="I725" s="399">
        <f t="shared" si="124"/>
        <v>40</v>
      </c>
      <c r="J725" s="399">
        <f t="shared" si="123"/>
        <v>0</v>
      </c>
    </row>
    <row r="726" spans="1:10" s="347" customFormat="1" ht="30.75">
      <c r="A726" s="243" t="s">
        <v>445</v>
      </c>
      <c r="B726" s="241" t="s">
        <v>338</v>
      </c>
      <c r="C726" s="246"/>
      <c r="D726" s="246"/>
      <c r="E726" s="247"/>
      <c r="F726" s="245"/>
      <c r="G726" s="392">
        <f aca="true" t="shared" si="127" ref="G726:H731">G727</f>
        <v>4316.6</v>
      </c>
      <c r="H726" s="392">
        <f t="shared" si="127"/>
        <v>0</v>
      </c>
      <c r="I726" s="398">
        <f t="shared" si="124"/>
        <v>4316.6</v>
      </c>
      <c r="J726" s="398">
        <f t="shared" si="123"/>
        <v>0</v>
      </c>
    </row>
    <row r="727" spans="1:10" s="5" customFormat="1" ht="12.75">
      <c r="A727" s="94" t="s">
        <v>206</v>
      </c>
      <c r="B727" s="92" t="s">
        <v>339</v>
      </c>
      <c r="C727" s="99"/>
      <c r="D727" s="99"/>
      <c r="E727" s="101"/>
      <c r="F727" s="96"/>
      <c r="G727" s="299">
        <f t="shared" si="127"/>
        <v>4316.6</v>
      </c>
      <c r="H727" s="299">
        <f t="shared" si="127"/>
        <v>0</v>
      </c>
      <c r="I727" s="399">
        <f t="shared" si="124"/>
        <v>4316.6</v>
      </c>
      <c r="J727" s="399">
        <f t="shared" si="123"/>
        <v>0</v>
      </c>
    </row>
    <row r="728" spans="1:10" s="73" customFormat="1" ht="21">
      <c r="A728" s="285" t="s">
        <v>340</v>
      </c>
      <c r="B728" s="255" t="s">
        <v>341</v>
      </c>
      <c r="C728" s="286"/>
      <c r="D728" s="286"/>
      <c r="E728" s="103"/>
      <c r="F728" s="91"/>
      <c r="G728" s="299">
        <f>G730</f>
        <v>4316.6</v>
      </c>
      <c r="H728" s="299">
        <f>H730</f>
        <v>0</v>
      </c>
      <c r="I728" s="399">
        <f t="shared" si="124"/>
        <v>4316.6</v>
      </c>
      <c r="J728" s="399">
        <f t="shared" si="123"/>
        <v>0</v>
      </c>
    </row>
    <row r="729" spans="1:10" s="73" customFormat="1" ht="12.75">
      <c r="A729" s="285" t="s">
        <v>5</v>
      </c>
      <c r="B729" s="255" t="s">
        <v>341</v>
      </c>
      <c r="C729" s="287" t="s">
        <v>66</v>
      </c>
      <c r="D729" s="287" t="s">
        <v>34</v>
      </c>
      <c r="E729" s="103"/>
      <c r="F729" s="91"/>
      <c r="G729" s="299">
        <f>G730</f>
        <v>4316.6</v>
      </c>
      <c r="H729" s="299">
        <f>H730</f>
        <v>0</v>
      </c>
      <c r="I729" s="399">
        <f t="shared" si="124"/>
        <v>4316.6</v>
      </c>
      <c r="J729" s="399">
        <f t="shared" si="123"/>
        <v>0</v>
      </c>
    </row>
    <row r="730" spans="1:10" s="5" customFormat="1" ht="12.75">
      <c r="A730" s="97" t="s">
        <v>80</v>
      </c>
      <c r="B730" s="98" t="s">
        <v>341</v>
      </c>
      <c r="C730" s="99" t="s">
        <v>66</v>
      </c>
      <c r="D730" s="99" t="s">
        <v>73</v>
      </c>
      <c r="E730" s="101"/>
      <c r="F730" s="96"/>
      <c r="G730" s="300">
        <f t="shared" si="127"/>
        <v>4316.6</v>
      </c>
      <c r="H730" s="300">
        <f t="shared" si="127"/>
        <v>0</v>
      </c>
      <c r="I730" s="399">
        <f t="shared" si="124"/>
        <v>4316.6</v>
      </c>
      <c r="J730" s="399">
        <f t="shared" si="123"/>
        <v>0</v>
      </c>
    </row>
    <row r="731" spans="1:10" s="5" customFormat="1" ht="21">
      <c r="A731" s="100" t="s">
        <v>353</v>
      </c>
      <c r="B731" s="98" t="s">
        <v>341</v>
      </c>
      <c r="C731" s="99" t="s">
        <v>66</v>
      </c>
      <c r="D731" s="99" t="s">
        <v>73</v>
      </c>
      <c r="E731" s="101" t="s">
        <v>94</v>
      </c>
      <c r="F731" s="96"/>
      <c r="G731" s="300">
        <f t="shared" si="127"/>
        <v>4316.6</v>
      </c>
      <c r="H731" s="300">
        <f t="shared" si="127"/>
        <v>0</v>
      </c>
      <c r="I731" s="399">
        <f t="shared" si="124"/>
        <v>4316.6</v>
      </c>
      <c r="J731" s="399">
        <f t="shared" si="123"/>
        <v>0</v>
      </c>
    </row>
    <row r="732" spans="1:10" s="5" customFormat="1" ht="21">
      <c r="A732" s="100" t="s">
        <v>635</v>
      </c>
      <c r="B732" s="98" t="s">
        <v>341</v>
      </c>
      <c r="C732" s="99" t="s">
        <v>66</v>
      </c>
      <c r="D732" s="99" t="s">
        <v>73</v>
      </c>
      <c r="E732" s="101" t="s">
        <v>91</v>
      </c>
      <c r="F732" s="96"/>
      <c r="G732" s="300">
        <f>G733</f>
        <v>4316.6</v>
      </c>
      <c r="H732" s="300">
        <f>H733</f>
        <v>0</v>
      </c>
      <c r="I732" s="399">
        <f t="shared" si="124"/>
        <v>4316.6</v>
      </c>
      <c r="J732" s="399">
        <f t="shared" si="123"/>
        <v>0</v>
      </c>
    </row>
    <row r="733" spans="1:10" s="5" customFormat="1" ht="20.25">
      <c r="A733" s="102" t="s">
        <v>336</v>
      </c>
      <c r="B733" s="98" t="s">
        <v>341</v>
      </c>
      <c r="C733" s="99" t="s">
        <v>66</v>
      </c>
      <c r="D733" s="99" t="s">
        <v>73</v>
      </c>
      <c r="E733" s="101" t="s">
        <v>91</v>
      </c>
      <c r="F733" s="96">
        <v>727</v>
      </c>
      <c r="G733" s="300">
        <v>4316.6</v>
      </c>
      <c r="H733" s="300">
        <v>0</v>
      </c>
      <c r="I733" s="399">
        <f t="shared" si="124"/>
        <v>4316.6</v>
      </c>
      <c r="J733" s="399">
        <f t="shared" si="123"/>
        <v>0</v>
      </c>
    </row>
    <row r="734" spans="1:10" s="347" customFormat="1" ht="30.75">
      <c r="A734" s="240" t="s">
        <v>609</v>
      </c>
      <c r="B734" s="241" t="s">
        <v>610</v>
      </c>
      <c r="C734" s="244"/>
      <c r="D734" s="244"/>
      <c r="E734" s="249"/>
      <c r="F734" s="242"/>
      <c r="G734" s="392">
        <f aca="true" t="shared" si="128" ref="G734:H740">G735</f>
        <v>8.3</v>
      </c>
      <c r="H734" s="392">
        <f t="shared" si="128"/>
        <v>0</v>
      </c>
      <c r="I734" s="398">
        <f t="shared" si="124"/>
        <v>8.3</v>
      </c>
      <c r="J734" s="398">
        <f t="shared" si="123"/>
        <v>0</v>
      </c>
    </row>
    <row r="735" spans="1:10" s="5" customFormat="1" ht="20.25">
      <c r="A735" s="105" t="s">
        <v>611</v>
      </c>
      <c r="B735" s="92" t="s">
        <v>612</v>
      </c>
      <c r="C735" s="95"/>
      <c r="D735" s="95"/>
      <c r="E735" s="103"/>
      <c r="F735" s="91"/>
      <c r="G735" s="299">
        <f t="shared" si="128"/>
        <v>8.3</v>
      </c>
      <c r="H735" s="299">
        <f t="shared" si="128"/>
        <v>0</v>
      </c>
      <c r="I735" s="399">
        <f t="shared" si="124"/>
        <v>8.3</v>
      </c>
      <c r="J735" s="399">
        <f t="shared" si="123"/>
        <v>0</v>
      </c>
    </row>
    <row r="736" spans="1:10" s="5" customFormat="1" ht="21">
      <c r="A736" s="104" t="s">
        <v>664</v>
      </c>
      <c r="B736" s="92" t="s">
        <v>663</v>
      </c>
      <c r="C736" s="95"/>
      <c r="D736" s="95"/>
      <c r="E736" s="103"/>
      <c r="F736" s="91"/>
      <c r="G736" s="299">
        <f t="shared" si="128"/>
        <v>8.3</v>
      </c>
      <c r="H736" s="299">
        <f t="shared" si="128"/>
        <v>0</v>
      </c>
      <c r="I736" s="399">
        <f t="shared" si="124"/>
        <v>8.3</v>
      </c>
      <c r="J736" s="399">
        <f t="shared" si="123"/>
        <v>0</v>
      </c>
    </row>
    <row r="737" spans="1:10" s="5" customFormat="1" ht="12.75">
      <c r="A737" s="105" t="s">
        <v>128</v>
      </c>
      <c r="B737" s="92" t="s">
        <v>663</v>
      </c>
      <c r="C737" s="95" t="s">
        <v>70</v>
      </c>
      <c r="D737" s="95" t="s">
        <v>34</v>
      </c>
      <c r="E737" s="103"/>
      <c r="F737" s="91"/>
      <c r="G737" s="299">
        <f t="shared" si="128"/>
        <v>8.3</v>
      </c>
      <c r="H737" s="299">
        <f t="shared" si="128"/>
        <v>0</v>
      </c>
      <c r="I737" s="399">
        <f t="shared" si="124"/>
        <v>8.3</v>
      </c>
      <c r="J737" s="399">
        <f t="shared" si="123"/>
        <v>0</v>
      </c>
    </row>
    <row r="738" spans="1:10" s="5" customFormat="1" ht="12.75">
      <c r="A738" s="102" t="s">
        <v>175</v>
      </c>
      <c r="B738" s="98" t="s">
        <v>663</v>
      </c>
      <c r="C738" s="99" t="s">
        <v>70</v>
      </c>
      <c r="D738" s="99" t="s">
        <v>65</v>
      </c>
      <c r="E738" s="101"/>
      <c r="F738" s="96"/>
      <c r="G738" s="300">
        <f t="shared" si="128"/>
        <v>8.3</v>
      </c>
      <c r="H738" s="300">
        <f t="shared" si="128"/>
        <v>0</v>
      </c>
      <c r="I738" s="399">
        <f t="shared" si="124"/>
        <v>8.3</v>
      </c>
      <c r="J738" s="399">
        <f t="shared" si="123"/>
        <v>0</v>
      </c>
    </row>
    <row r="739" spans="1:10" s="5" customFormat="1" ht="21">
      <c r="A739" s="100" t="s">
        <v>353</v>
      </c>
      <c r="B739" s="98" t="s">
        <v>663</v>
      </c>
      <c r="C739" s="99" t="s">
        <v>70</v>
      </c>
      <c r="D739" s="99" t="s">
        <v>65</v>
      </c>
      <c r="E739" s="101" t="s">
        <v>94</v>
      </c>
      <c r="F739" s="96"/>
      <c r="G739" s="300">
        <f t="shared" si="128"/>
        <v>8.3</v>
      </c>
      <c r="H739" s="300">
        <f t="shared" si="128"/>
        <v>0</v>
      </c>
      <c r="I739" s="399">
        <f t="shared" si="124"/>
        <v>8.3</v>
      </c>
      <c r="J739" s="399">
        <f t="shared" si="123"/>
        <v>0</v>
      </c>
    </row>
    <row r="740" spans="1:10" s="5" customFormat="1" ht="21">
      <c r="A740" s="100" t="s">
        <v>635</v>
      </c>
      <c r="B740" s="98" t="s">
        <v>663</v>
      </c>
      <c r="C740" s="99" t="s">
        <v>70</v>
      </c>
      <c r="D740" s="99" t="s">
        <v>65</v>
      </c>
      <c r="E740" s="101" t="s">
        <v>91</v>
      </c>
      <c r="F740" s="96"/>
      <c r="G740" s="300">
        <f t="shared" si="128"/>
        <v>8.3</v>
      </c>
      <c r="H740" s="300">
        <f t="shared" si="128"/>
        <v>0</v>
      </c>
      <c r="I740" s="399">
        <f t="shared" si="124"/>
        <v>8.3</v>
      </c>
      <c r="J740" s="399">
        <f t="shared" si="123"/>
        <v>0</v>
      </c>
    </row>
    <row r="741" spans="1:10" s="5" customFormat="1" ht="20.25">
      <c r="A741" s="102" t="s">
        <v>336</v>
      </c>
      <c r="B741" s="98" t="s">
        <v>663</v>
      </c>
      <c r="C741" s="99" t="s">
        <v>70</v>
      </c>
      <c r="D741" s="99" t="s">
        <v>65</v>
      </c>
      <c r="E741" s="101" t="s">
        <v>91</v>
      </c>
      <c r="F741" s="96">
        <v>727</v>
      </c>
      <c r="G741" s="300">
        <v>8.3</v>
      </c>
      <c r="H741" s="300">
        <v>0</v>
      </c>
      <c r="I741" s="399">
        <f t="shared" si="124"/>
        <v>8.3</v>
      </c>
      <c r="J741" s="399">
        <f t="shared" si="123"/>
        <v>0</v>
      </c>
    </row>
    <row r="742" spans="1:10" s="351" customFormat="1" ht="30.75">
      <c r="A742" s="240" t="s">
        <v>446</v>
      </c>
      <c r="B742" s="249" t="s">
        <v>377</v>
      </c>
      <c r="C742" s="244"/>
      <c r="D742" s="244"/>
      <c r="E742" s="249"/>
      <c r="F742" s="242"/>
      <c r="G742" s="392">
        <f aca="true" t="shared" si="129" ref="G742:H747">G743</f>
        <v>16</v>
      </c>
      <c r="H742" s="392">
        <f t="shared" si="129"/>
        <v>0</v>
      </c>
      <c r="I742" s="398">
        <f t="shared" si="124"/>
        <v>16</v>
      </c>
      <c r="J742" s="398">
        <f t="shared" si="123"/>
        <v>0</v>
      </c>
    </row>
    <row r="743" spans="1:10" s="73" customFormat="1" ht="20.25">
      <c r="A743" s="105" t="s">
        <v>382</v>
      </c>
      <c r="B743" s="103" t="s">
        <v>378</v>
      </c>
      <c r="C743" s="95"/>
      <c r="D743" s="95"/>
      <c r="E743" s="103"/>
      <c r="F743" s="91"/>
      <c r="G743" s="299">
        <f t="shared" si="129"/>
        <v>16</v>
      </c>
      <c r="H743" s="299">
        <f t="shared" si="129"/>
        <v>0</v>
      </c>
      <c r="I743" s="399">
        <f t="shared" si="124"/>
        <v>16</v>
      </c>
      <c r="J743" s="399">
        <f t="shared" si="123"/>
        <v>0</v>
      </c>
    </row>
    <row r="744" spans="1:10" s="73" customFormat="1" ht="34.5" customHeight="1">
      <c r="A744" s="105" t="s">
        <v>661</v>
      </c>
      <c r="B744" s="103" t="s">
        <v>662</v>
      </c>
      <c r="C744" s="95"/>
      <c r="D744" s="95"/>
      <c r="E744" s="103"/>
      <c r="F744" s="91"/>
      <c r="G744" s="299">
        <f t="shared" si="129"/>
        <v>16</v>
      </c>
      <c r="H744" s="299">
        <f t="shared" si="129"/>
        <v>0</v>
      </c>
      <c r="I744" s="399">
        <f t="shared" si="124"/>
        <v>16</v>
      </c>
      <c r="J744" s="399">
        <f t="shared" si="123"/>
        <v>0</v>
      </c>
    </row>
    <row r="745" spans="1:10" s="73" customFormat="1" ht="12.75">
      <c r="A745" s="104" t="s">
        <v>379</v>
      </c>
      <c r="B745" s="103" t="s">
        <v>662</v>
      </c>
      <c r="C745" s="95" t="s">
        <v>74</v>
      </c>
      <c r="D745" s="95" t="s">
        <v>34</v>
      </c>
      <c r="E745" s="103"/>
      <c r="F745" s="91"/>
      <c r="G745" s="299">
        <f t="shared" si="129"/>
        <v>16</v>
      </c>
      <c r="H745" s="299">
        <f t="shared" si="129"/>
        <v>0</v>
      </c>
      <c r="I745" s="399">
        <f t="shared" si="124"/>
        <v>16</v>
      </c>
      <c r="J745" s="399">
        <f t="shared" si="123"/>
        <v>0</v>
      </c>
    </row>
    <row r="746" spans="1:10" s="5" customFormat="1" ht="12.75">
      <c r="A746" s="100" t="s">
        <v>308</v>
      </c>
      <c r="B746" s="101" t="s">
        <v>662</v>
      </c>
      <c r="C746" s="99" t="s">
        <v>74</v>
      </c>
      <c r="D746" s="99" t="s">
        <v>70</v>
      </c>
      <c r="E746" s="101"/>
      <c r="F746" s="96"/>
      <c r="G746" s="300">
        <f t="shared" si="129"/>
        <v>16</v>
      </c>
      <c r="H746" s="300">
        <f t="shared" si="129"/>
        <v>0</v>
      </c>
      <c r="I746" s="399">
        <f t="shared" si="124"/>
        <v>16</v>
      </c>
      <c r="J746" s="399">
        <f t="shared" si="123"/>
        <v>0</v>
      </c>
    </row>
    <row r="747" spans="1:10" s="5" customFormat="1" ht="21">
      <c r="A747" s="100" t="s">
        <v>353</v>
      </c>
      <c r="B747" s="101" t="s">
        <v>662</v>
      </c>
      <c r="C747" s="99" t="s">
        <v>74</v>
      </c>
      <c r="D747" s="99" t="s">
        <v>70</v>
      </c>
      <c r="E747" s="101" t="s">
        <v>94</v>
      </c>
      <c r="F747" s="96"/>
      <c r="G747" s="300">
        <f t="shared" si="129"/>
        <v>16</v>
      </c>
      <c r="H747" s="300">
        <f t="shared" si="129"/>
        <v>0</v>
      </c>
      <c r="I747" s="399">
        <f t="shared" si="124"/>
        <v>16</v>
      </c>
      <c r="J747" s="399">
        <f t="shared" si="123"/>
        <v>0</v>
      </c>
    </row>
    <row r="748" spans="1:10" s="5" customFormat="1" ht="21">
      <c r="A748" s="100" t="s">
        <v>635</v>
      </c>
      <c r="B748" s="101" t="s">
        <v>662</v>
      </c>
      <c r="C748" s="99" t="s">
        <v>74</v>
      </c>
      <c r="D748" s="99" t="s">
        <v>70</v>
      </c>
      <c r="E748" s="101" t="s">
        <v>91</v>
      </c>
      <c r="F748" s="96"/>
      <c r="G748" s="300">
        <f>G749</f>
        <v>16</v>
      </c>
      <c r="H748" s="300">
        <f>H749</f>
        <v>0</v>
      </c>
      <c r="I748" s="399">
        <f t="shared" si="124"/>
        <v>16</v>
      </c>
      <c r="J748" s="399">
        <f t="shared" si="123"/>
        <v>0</v>
      </c>
    </row>
    <row r="749" spans="1:10" s="5" customFormat="1" ht="21">
      <c r="A749" s="100" t="s">
        <v>336</v>
      </c>
      <c r="B749" s="101" t="s">
        <v>662</v>
      </c>
      <c r="C749" s="99" t="s">
        <v>74</v>
      </c>
      <c r="D749" s="99" t="s">
        <v>70</v>
      </c>
      <c r="E749" s="101" t="s">
        <v>91</v>
      </c>
      <c r="F749" s="96">
        <v>727</v>
      </c>
      <c r="G749" s="300">
        <v>16</v>
      </c>
      <c r="H749" s="300">
        <v>0</v>
      </c>
      <c r="I749" s="399">
        <f t="shared" si="124"/>
        <v>16</v>
      </c>
      <c r="J749" s="399">
        <f t="shared" si="123"/>
        <v>0</v>
      </c>
    </row>
    <row r="750" spans="1:10" s="347" customFormat="1" ht="21">
      <c r="A750" s="240" t="s">
        <v>447</v>
      </c>
      <c r="B750" s="241" t="s">
        <v>349</v>
      </c>
      <c r="C750" s="246"/>
      <c r="D750" s="246"/>
      <c r="E750" s="247"/>
      <c r="F750" s="245"/>
      <c r="G750" s="392">
        <f aca="true" t="shared" si="130" ref="G750:H756">G751</f>
        <v>142</v>
      </c>
      <c r="H750" s="392">
        <f t="shared" si="130"/>
        <v>0</v>
      </c>
      <c r="I750" s="398">
        <f t="shared" si="124"/>
        <v>142</v>
      </c>
      <c r="J750" s="398">
        <f t="shared" si="123"/>
        <v>0</v>
      </c>
    </row>
    <row r="751" spans="1:10" s="5" customFormat="1" ht="12.75">
      <c r="A751" s="105" t="s">
        <v>206</v>
      </c>
      <c r="B751" s="92" t="s">
        <v>350</v>
      </c>
      <c r="C751" s="95"/>
      <c r="D751" s="95"/>
      <c r="E751" s="103"/>
      <c r="F751" s="91"/>
      <c r="G751" s="299">
        <f t="shared" si="130"/>
        <v>142</v>
      </c>
      <c r="H751" s="299">
        <f t="shared" si="130"/>
        <v>0</v>
      </c>
      <c r="I751" s="399">
        <f t="shared" si="124"/>
        <v>142</v>
      </c>
      <c r="J751" s="399">
        <f t="shared" si="123"/>
        <v>0</v>
      </c>
    </row>
    <row r="752" spans="1:10" s="210" customFormat="1" ht="21">
      <c r="A752" s="100" t="s">
        <v>660</v>
      </c>
      <c r="B752" s="92" t="s">
        <v>659</v>
      </c>
      <c r="C752" s="95"/>
      <c r="D752" s="95"/>
      <c r="E752" s="103"/>
      <c r="F752" s="91"/>
      <c r="G752" s="299">
        <f t="shared" si="130"/>
        <v>142</v>
      </c>
      <c r="H752" s="299">
        <f t="shared" si="130"/>
        <v>0</v>
      </c>
      <c r="I752" s="399">
        <f t="shared" si="124"/>
        <v>142</v>
      </c>
      <c r="J752" s="399">
        <f t="shared" si="123"/>
        <v>0</v>
      </c>
    </row>
    <row r="753" spans="1:10" s="210" customFormat="1" ht="12.75">
      <c r="A753" s="105" t="s">
        <v>128</v>
      </c>
      <c r="B753" s="92" t="s">
        <v>659</v>
      </c>
      <c r="C753" s="95" t="s">
        <v>70</v>
      </c>
      <c r="D753" s="95" t="s">
        <v>34</v>
      </c>
      <c r="E753" s="103"/>
      <c r="F753" s="91"/>
      <c r="G753" s="299">
        <f t="shared" si="130"/>
        <v>142</v>
      </c>
      <c r="H753" s="299">
        <f t="shared" si="130"/>
        <v>0</v>
      </c>
      <c r="I753" s="399">
        <f t="shared" si="124"/>
        <v>142</v>
      </c>
      <c r="J753" s="399">
        <f t="shared" si="123"/>
        <v>0</v>
      </c>
    </row>
    <row r="754" spans="1:10" s="139" customFormat="1" ht="12.75">
      <c r="A754" s="102" t="s">
        <v>177</v>
      </c>
      <c r="B754" s="98" t="s">
        <v>659</v>
      </c>
      <c r="C754" s="99" t="s">
        <v>70</v>
      </c>
      <c r="D754" s="99" t="s">
        <v>68</v>
      </c>
      <c r="E754" s="101"/>
      <c r="F754" s="96"/>
      <c r="G754" s="300">
        <f t="shared" si="130"/>
        <v>142</v>
      </c>
      <c r="H754" s="300">
        <f t="shared" si="130"/>
        <v>0</v>
      </c>
      <c r="I754" s="399">
        <f t="shared" si="124"/>
        <v>142</v>
      </c>
      <c r="J754" s="399">
        <f t="shared" si="123"/>
        <v>0</v>
      </c>
    </row>
    <row r="755" spans="1:10" s="139" customFormat="1" ht="21">
      <c r="A755" s="100" t="s">
        <v>353</v>
      </c>
      <c r="B755" s="98" t="s">
        <v>659</v>
      </c>
      <c r="C755" s="99" t="s">
        <v>70</v>
      </c>
      <c r="D755" s="99" t="s">
        <v>68</v>
      </c>
      <c r="E755" s="101" t="s">
        <v>94</v>
      </c>
      <c r="F755" s="96"/>
      <c r="G755" s="300">
        <f t="shared" si="130"/>
        <v>142</v>
      </c>
      <c r="H755" s="300">
        <f t="shared" si="130"/>
        <v>0</v>
      </c>
      <c r="I755" s="399">
        <f t="shared" si="124"/>
        <v>142</v>
      </c>
      <c r="J755" s="399">
        <f t="shared" si="123"/>
        <v>0</v>
      </c>
    </row>
    <row r="756" spans="1:10" s="139" customFormat="1" ht="24.75" customHeight="1">
      <c r="A756" s="100" t="s">
        <v>635</v>
      </c>
      <c r="B756" s="98" t="s">
        <v>659</v>
      </c>
      <c r="C756" s="99" t="s">
        <v>70</v>
      </c>
      <c r="D756" s="99" t="s">
        <v>68</v>
      </c>
      <c r="E756" s="101" t="s">
        <v>91</v>
      </c>
      <c r="F756" s="96"/>
      <c r="G756" s="300">
        <f t="shared" si="130"/>
        <v>142</v>
      </c>
      <c r="H756" s="300">
        <f t="shared" si="130"/>
        <v>0</v>
      </c>
      <c r="I756" s="399">
        <f t="shared" si="124"/>
        <v>142</v>
      </c>
      <c r="J756" s="399">
        <f t="shared" si="123"/>
        <v>0</v>
      </c>
    </row>
    <row r="757" spans="1:10" s="5" customFormat="1" ht="21">
      <c r="A757" s="100" t="s">
        <v>336</v>
      </c>
      <c r="B757" s="98" t="s">
        <v>659</v>
      </c>
      <c r="C757" s="99" t="s">
        <v>70</v>
      </c>
      <c r="D757" s="99" t="s">
        <v>68</v>
      </c>
      <c r="E757" s="101" t="s">
        <v>91</v>
      </c>
      <c r="F757" s="96">
        <v>727</v>
      </c>
      <c r="G757" s="300">
        <v>142</v>
      </c>
      <c r="H757" s="300">
        <v>0</v>
      </c>
      <c r="I757" s="399">
        <f t="shared" si="124"/>
        <v>142</v>
      </c>
      <c r="J757" s="399">
        <f t="shared" si="123"/>
        <v>0</v>
      </c>
    </row>
    <row r="758" spans="1:13" s="79" customFormat="1" ht="12.75">
      <c r="A758" s="94" t="s">
        <v>75</v>
      </c>
      <c r="B758" s="91"/>
      <c r="C758" s="91"/>
      <c r="D758" s="91"/>
      <c r="E758" s="103"/>
      <c r="F758" s="91"/>
      <c r="G758" s="299">
        <f>G6+G34+G58+G66+G86+G130+G138+G146+G160+G174+G207+G224+G355+G506+G548+G559+G579+G587+G595+G637+G651+G665+G698+G706+G726+G734+G742+G750</f>
        <v>248000.19999999998</v>
      </c>
      <c r="H758" s="299">
        <f>H6+H34+H58+H66+H86+H130+H138+H146+H160+H174+H207+H224+H355+H506+H548+H559+H579+H587+H595+H637+H651+H665+H698+H706+H726+H734+H742+H750</f>
        <v>50215.6</v>
      </c>
      <c r="I758" s="399">
        <f t="shared" si="124"/>
        <v>197784.59999999998</v>
      </c>
      <c r="J758" s="399">
        <f t="shared" si="123"/>
        <v>20.248209477250423</v>
      </c>
      <c r="K758" s="239"/>
      <c r="L758" s="239"/>
      <c r="M758" s="239"/>
    </row>
    <row r="759" spans="1:10" s="79" customFormat="1" ht="12.75">
      <c r="A759" s="142"/>
      <c r="B759" s="143"/>
      <c r="C759" s="143"/>
      <c r="D759" s="143"/>
      <c r="E759" s="266"/>
      <c r="F759" s="143"/>
      <c r="G759" s="309"/>
      <c r="H759" s="309"/>
      <c r="I759" s="400"/>
      <c r="J759" s="401"/>
    </row>
    <row r="760" spans="9:10" ht="12.75">
      <c r="I760" s="402"/>
      <c r="J760" s="402"/>
    </row>
    <row r="761" ht="12.75">
      <c r="I761" s="402"/>
    </row>
  </sheetData>
  <sheetProtection/>
  <autoFilter ref="A5:M758"/>
  <mergeCells count="1">
    <mergeCell ref="A2:J2"/>
  </mergeCells>
  <printOptions horizontalCentered="1"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6">
      <selection activeCell="E5" sqref="E5"/>
    </sheetView>
  </sheetViews>
  <sheetFormatPr defaultColWidth="9.125" defaultRowHeight="12.75"/>
  <cols>
    <col min="1" max="1" width="21.625" style="5" customWidth="1"/>
    <col min="2" max="2" width="62.50390625" style="5" customWidth="1"/>
    <col min="3" max="3" width="11.875" style="5" customWidth="1"/>
    <col min="4" max="4" width="12.875" style="5" customWidth="1"/>
    <col min="5" max="5" width="9.50390625" style="5" bestFit="1" customWidth="1"/>
    <col min="6" max="6" width="9.625" style="5" bestFit="1" customWidth="1"/>
    <col min="7" max="16384" width="9.125" style="5" customWidth="1"/>
  </cols>
  <sheetData>
    <row r="1" spans="1:6" ht="28.5" customHeight="1">
      <c r="A1" s="429" t="s">
        <v>692</v>
      </c>
      <c r="B1" s="429"/>
      <c r="C1" s="429"/>
      <c r="D1" s="428"/>
      <c r="E1" s="428"/>
      <c r="F1" s="428"/>
    </row>
    <row r="2" spans="1:3" ht="12.75">
      <c r="A2" s="11"/>
      <c r="B2" s="11"/>
      <c r="C2" s="11" t="s">
        <v>1</v>
      </c>
    </row>
    <row r="3" spans="1:6" ht="23.25">
      <c r="A3" s="25" t="s">
        <v>29</v>
      </c>
      <c r="B3" s="25" t="s">
        <v>30</v>
      </c>
      <c r="C3" s="362" t="str">
        <f>'пр.3'!F3</f>
        <v>Утверждено</v>
      </c>
      <c r="D3" s="360" t="s">
        <v>671</v>
      </c>
      <c r="E3" s="360" t="s">
        <v>672</v>
      </c>
      <c r="F3" s="361" t="s">
        <v>673</v>
      </c>
    </row>
    <row r="4" spans="1:6" ht="12.75">
      <c r="A4" s="25">
        <v>1</v>
      </c>
      <c r="B4" s="25">
        <v>2</v>
      </c>
      <c r="C4" s="25">
        <v>3</v>
      </c>
      <c r="D4" s="354">
        <v>4</v>
      </c>
      <c r="E4" s="354">
        <v>5</v>
      </c>
      <c r="F4" s="354">
        <v>6</v>
      </c>
    </row>
    <row r="5" spans="1:6" ht="26.25">
      <c r="A5" s="62" t="s">
        <v>23</v>
      </c>
      <c r="B5" s="90" t="s">
        <v>51</v>
      </c>
      <c r="C5" s="17">
        <f>C6+C19+C11</f>
        <v>13627.099999999977</v>
      </c>
      <c r="D5" s="17">
        <f>D6+D19+D11</f>
        <v>21119.399999999936</v>
      </c>
      <c r="E5" s="366">
        <f>C5-D5</f>
        <v>-7492.299999999959</v>
      </c>
      <c r="F5" s="367">
        <f>D5/C5*100</f>
        <v>154.9808836803133</v>
      </c>
    </row>
    <row r="6" spans="1:6" ht="12.75">
      <c r="A6" s="363" t="s">
        <v>24</v>
      </c>
      <c r="B6" s="364" t="s">
        <v>50</v>
      </c>
      <c r="C6" s="365">
        <f>C7-C9</f>
        <v>0</v>
      </c>
      <c r="D6" s="365">
        <f>D7-D9</f>
        <v>0</v>
      </c>
      <c r="E6" s="366">
        <f aca="true" t="shared" si="0" ref="E6:E27">C6-D6</f>
        <v>0</v>
      </c>
      <c r="F6" s="367">
        <v>0</v>
      </c>
    </row>
    <row r="7" spans="1:6" ht="26.25">
      <c r="A7" s="45" t="s">
        <v>25</v>
      </c>
      <c r="B7" s="46" t="s">
        <v>52</v>
      </c>
      <c r="C7" s="18">
        <f>C8</f>
        <v>0</v>
      </c>
      <c r="D7" s="18">
        <f>D8</f>
        <v>0</v>
      </c>
      <c r="E7" s="366">
        <f t="shared" si="0"/>
        <v>0</v>
      </c>
      <c r="F7" s="367">
        <v>0</v>
      </c>
    </row>
    <row r="8" spans="1:6" ht="26.25">
      <c r="A8" s="47" t="s">
        <v>216</v>
      </c>
      <c r="B8" s="28" t="s">
        <v>217</v>
      </c>
      <c r="C8" s="18">
        <v>0</v>
      </c>
      <c r="D8" s="18">
        <v>0</v>
      </c>
      <c r="E8" s="366">
        <f t="shared" si="0"/>
        <v>0</v>
      </c>
      <c r="F8" s="367">
        <v>0</v>
      </c>
    </row>
    <row r="9" spans="1:6" ht="26.25">
      <c r="A9" s="45" t="s">
        <v>26</v>
      </c>
      <c r="B9" s="46" t="s">
        <v>47</v>
      </c>
      <c r="C9" s="18">
        <f>C10</f>
        <v>0</v>
      </c>
      <c r="D9" s="18">
        <f>D10</f>
        <v>0</v>
      </c>
      <c r="E9" s="366">
        <f t="shared" si="0"/>
        <v>0</v>
      </c>
      <c r="F9" s="367">
        <v>0</v>
      </c>
    </row>
    <row r="10" spans="1:6" ht="26.25">
      <c r="A10" s="47" t="s">
        <v>218</v>
      </c>
      <c r="B10" s="28" t="s">
        <v>219</v>
      </c>
      <c r="C10" s="18">
        <v>0</v>
      </c>
      <c r="D10" s="18">
        <v>0</v>
      </c>
      <c r="E10" s="366">
        <f t="shared" si="0"/>
        <v>0</v>
      </c>
      <c r="F10" s="367">
        <v>0</v>
      </c>
    </row>
    <row r="11" spans="1:6" ht="17.25" customHeight="1">
      <c r="A11" s="62" t="s">
        <v>27</v>
      </c>
      <c r="B11" s="90" t="s">
        <v>88</v>
      </c>
      <c r="C11" s="17">
        <f>C13+C16</f>
        <v>0</v>
      </c>
      <c r="D11" s="17">
        <f>D13+D16</f>
        <v>0</v>
      </c>
      <c r="E11" s="366">
        <f t="shared" si="0"/>
        <v>0</v>
      </c>
      <c r="F11" s="367">
        <v>0</v>
      </c>
    </row>
    <row r="12" spans="1:6" ht="25.5" customHeight="1">
      <c r="A12" s="45" t="s">
        <v>232</v>
      </c>
      <c r="B12" s="48" t="s">
        <v>233</v>
      </c>
      <c r="C12" s="17">
        <f>C13+C16</f>
        <v>0</v>
      </c>
      <c r="D12" s="17">
        <f>D13+D16</f>
        <v>0</v>
      </c>
      <c r="E12" s="366">
        <f t="shared" si="0"/>
        <v>0</v>
      </c>
      <c r="F12" s="367">
        <v>0</v>
      </c>
    </row>
    <row r="13" spans="1:6" ht="26.25">
      <c r="A13" s="45" t="s">
        <v>120</v>
      </c>
      <c r="B13" s="46" t="s">
        <v>53</v>
      </c>
      <c r="C13" s="18">
        <f>C14</f>
        <v>0</v>
      </c>
      <c r="D13" s="18">
        <f>D14</f>
        <v>0</v>
      </c>
      <c r="E13" s="366">
        <f t="shared" si="0"/>
        <v>0</v>
      </c>
      <c r="F13" s="367">
        <v>0</v>
      </c>
    </row>
    <row r="14" spans="1:6" ht="26.25">
      <c r="A14" s="47" t="s">
        <v>222</v>
      </c>
      <c r="B14" s="46" t="s">
        <v>223</v>
      </c>
      <c r="C14" s="18">
        <f>C15</f>
        <v>0</v>
      </c>
      <c r="D14" s="18">
        <f>D15</f>
        <v>0</v>
      </c>
      <c r="E14" s="366">
        <f t="shared" si="0"/>
        <v>0</v>
      </c>
      <c r="F14" s="367">
        <v>0</v>
      </c>
    </row>
    <row r="15" spans="1:6" ht="52.5">
      <c r="A15" s="47" t="s">
        <v>220</v>
      </c>
      <c r="B15" s="46" t="s">
        <v>221</v>
      </c>
      <c r="C15" s="18"/>
      <c r="D15" s="18"/>
      <c r="E15" s="366">
        <f t="shared" si="0"/>
        <v>0</v>
      </c>
      <c r="F15" s="367">
        <v>0</v>
      </c>
    </row>
    <row r="16" spans="1:6" ht="39">
      <c r="A16" s="45" t="s">
        <v>119</v>
      </c>
      <c r="B16" s="46" t="s">
        <v>54</v>
      </c>
      <c r="C16" s="18">
        <f>C17</f>
        <v>0</v>
      </c>
      <c r="D16" s="18">
        <f>D17</f>
        <v>0</v>
      </c>
      <c r="E16" s="366">
        <f t="shared" si="0"/>
        <v>0</v>
      </c>
      <c r="F16" s="367">
        <v>0</v>
      </c>
    </row>
    <row r="17" spans="1:6" ht="39">
      <c r="A17" s="47" t="s">
        <v>227</v>
      </c>
      <c r="B17" s="46" t="s">
        <v>226</v>
      </c>
      <c r="C17" s="18">
        <f>C18</f>
        <v>0</v>
      </c>
      <c r="D17" s="18">
        <f>D18</f>
        <v>0</v>
      </c>
      <c r="E17" s="366">
        <f t="shared" si="0"/>
        <v>0</v>
      </c>
      <c r="F17" s="367">
        <v>0</v>
      </c>
    </row>
    <row r="18" spans="1:6" ht="52.5">
      <c r="A18" s="47" t="s">
        <v>224</v>
      </c>
      <c r="B18" s="46" t="s">
        <v>225</v>
      </c>
      <c r="C18" s="18">
        <v>0</v>
      </c>
      <c r="D18" s="18">
        <v>0</v>
      </c>
      <c r="E18" s="366">
        <f t="shared" si="0"/>
        <v>0</v>
      </c>
      <c r="F18" s="367">
        <v>0</v>
      </c>
    </row>
    <row r="19" spans="1:6" ht="12.75">
      <c r="A19" s="62" t="s">
        <v>36</v>
      </c>
      <c r="B19" s="90" t="s">
        <v>55</v>
      </c>
      <c r="C19" s="17">
        <f>C24+C20</f>
        <v>13627.099999999977</v>
      </c>
      <c r="D19" s="17">
        <f>D24+D20</f>
        <v>21119.399999999936</v>
      </c>
      <c r="E19" s="366">
        <f t="shared" si="0"/>
        <v>-7492.299999999959</v>
      </c>
      <c r="F19" s="367">
        <f aca="true" t="shared" si="1" ref="F19:F27">D19/C19*100</f>
        <v>154.9808836803133</v>
      </c>
    </row>
    <row r="20" spans="1:6" ht="12.75">
      <c r="A20" s="45" t="s">
        <v>37</v>
      </c>
      <c r="B20" s="46" t="s">
        <v>14</v>
      </c>
      <c r="C20" s="18">
        <f aca="true" t="shared" si="2" ref="C20:D22">C21</f>
        <v>-674546.2</v>
      </c>
      <c r="D20" s="18">
        <f t="shared" si="2"/>
        <v>-126026.90000000002</v>
      </c>
      <c r="E20" s="366">
        <f t="shared" si="0"/>
        <v>-548519.2999999999</v>
      </c>
      <c r="F20" s="367">
        <f t="shared" si="1"/>
        <v>18.68321250642284</v>
      </c>
    </row>
    <row r="21" spans="1:6" ht="12.75">
      <c r="A21" s="45" t="s">
        <v>38</v>
      </c>
      <c r="B21" s="46" t="s">
        <v>21</v>
      </c>
      <c r="C21" s="18">
        <f t="shared" si="2"/>
        <v>-674546.2</v>
      </c>
      <c r="D21" s="18">
        <f t="shared" si="2"/>
        <v>-126026.90000000002</v>
      </c>
      <c r="E21" s="366">
        <f t="shared" si="0"/>
        <v>-548519.2999999999</v>
      </c>
      <c r="F21" s="367">
        <f t="shared" si="1"/>
        <v>18.68321250642284</v>
      </c>
    </row>
    <row r="22" spans="1:6" ht="12.75">
      <c r="A22" s="45" t="s">
        <v>39</v>
      </c>
      <c r="B22" s="46" t="s">
        <v>22</v>
      </c>
      <c r="C22" s="18">
        <f t="shared" si="2"/>
        <v>-674546.2</v>
      </c>
      <c r="D22" s="18">
        <f t="shared" si="2"/>
        <v>-126026.90000000002</v>
      </c>
      <c r="E22" s="366">
        <f t="shared" si="0"/>
        <v>-548519.2999999999</v>
      </c>
      <c r="F22" s="367">
        <f t="shared" si="1"/>
        <v>18.68321250642284</v>
      </c>
    </row>
    <row r="23" spans="1:6" ht="26.25">
      <c r="A23" s="47" t="s">
        <v>228</v>
      </c>
      <c r="B23" s="28" t="s">
        <v>229</v>
      </c>
      <c r="C23" s="18">
        <v>-674546.2</v>
      </c>
      <c r="D23" s="18">
        <f>-'[4]1 доходы'!$D$153</f>
        <v>-126026.90000000002</v>
      </c>
      <c r="E23" s="366">
        <f t="shared" si="0"/>
        <v>-548519.2999999999</v>
      </c>
      <c r="F23" s="367">
        <f t="shared" si="1"/>
        <v>18.68321250642284</v>
      </c>
    </row>
    <row r="24" spans="1:6" ht="12.75">
      <c r="A24" s="45" t="s">
        <v>40</v>
      </c>
      <c r="B24" s="46" t="s">
        <v>31</v>
      </c>
      <c r="C24" s="18">
        <f aca="true" t="shared" si="3" ref="C24:D26">C25</f>
        <v>688173.2999999999</v>
      </c>
      <c r="D24" s="18">
        <f t="shared" si="3"/>
        <v>147146.29999999996</v>
      </c>
      <c r="E24" s="366">
        <f t="shared" si="0"/>
        <v>541027</v>
      </c>
      <c r="F24" s="367">
        <f t="shared" si="1"/>
        <v>21.38215766290264</v>
      </c>
    </row>
    <row r="25" spans="1:6" ht="12.75">
      <c r="A25" s="45" t="s">
        <v>41</v>
      </c>
      <c r="B25" s="46" t="s">
        <v>32</v>
      </c>
      <c r="C25" s="18">
        <f t="shared" si="3"/>
        <v>688173.2999999999</v>
      </c>
      <c r="D25" s="18">
        <f t="shared" si="3"/>
        <v>147146.29999999996</v>
      </c>
      <c r="E25" s="366">
        <f t="shared" si="0"/>
        <v>541027</v>
      </c>
      <c r="F25" s="367">
        <f t="shared" si="1"/>
        <v>21.38215766290264</v>
      </c>
    </row>
    <row r="26" spans="1:6" ht="12.75">
      <c r="A26" s="45" t="s">
        <v>121</v>
      </c>
      <c r="B26" s="46" t="s">
        <v>33</v>
      </c>
      <c r="C26" s="18">
        <f t="shared" si="3"/>
        <v>688173.2999999999</v>
      </c>
      <c r="D26" s="18">
        <f t="shared" si="3"/>
        <v>147146.29999999996</v>
      </c>
      <c r="E26" s="366">
        <f t="shared" si="0"/>
        <v>541027</v>
      </c>
      <c r="F26" s="367">
        <f t="shared" si="1"/>
        <v>21.38215766290264</v>
      </c>
    </row>
    <row r="27" spans="1:6" ht="26.25">
      <c r="A27" s="47" t="s">
        <v>230</v>
      </c>
      <c r="B27" s="16" t="s">
        <v>231</v>
      </c>
      <c r="C27" s="18">
        <f>'пр2 по разд'!D46-C10-C16</f>
        <v>688173.2999999999</v>
      </c>
      <c r="D27" s="18">
        <f>'пр2 по разд'!E46-D10-D16</f>
        <v>147146.29999999996</v>
      </c>
      <c r="E27" s="366">
        <f t="shared" si="0"/>
        <v>541027</v>
      </c>
      <c r="F27" s="367">
        <f t="shared" si="1"/>
        <v>21.38215766290264</v>
      </c>
    </row>
    <row r="28" s="26" customFormat="1" ht="12.75"/>
    <row r="29" s="26" customFormat="1" ht="12.75"/>
    <row r="30" s="26" customFormat="1" ht="12.75"/>
    <row r="31" s="26" customFormat="1" ht="12.75"/>
  </sheetData>
  <sheetProtection/>
  <mergeCells count="1">
    <mergeCell ref="A1:F1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view="pageBreakPreview" zoomScale="60" zoomScalePageLayoutView="0" workbookViewId="0" topLeftCell="A1">
      <selection activeCell="H11" sqref="H11"/>
    </sheetView>
  </sheetViews>
  <sheetFormatPr defaultColWidth="9.00390625" defaultRowHeight="12.75"/>
  <cols>
    <col min="1" max="1" width="58.375" style="0" customWidth="1"/>
    <col min="2" max="2" width="17.00390625" style="0" customWidth="1"/>
    <col min="3" max="3" width="5.375" style="0" customWidth="1"/>
    <col min="4" max="4" width="5.625" style="0" customWidth="1"/>
    <col min="5" max="5" width="6.50390625" style="0" customWidth="1"/>
    <col min="6" max="6" width="7.125" style="0" customWidth="1"/>
  </cols>
  <sheetData>
    <row r="1" spans="1:8" s="110" customFormat="1" ht="41.25" customHeight="1">
      <c r="A1" s="433" t="s">
        <v>679</v>
      </c>
      <c r="B1" s="433"/>
      <c r="C1" s="434"/>
      <c r="D1" s="434"/>
      <c r="E1" s="434"/>
      <c r="F1" s="434"/>
      <c r="G1" s="434"/>
      <c r="H1" s="109"/>
    </row>
    <row r="2" spans="3:8" s="110" customFormat="1" ht="13.5">
      <c r="C2" s="108"/>
      <c r="D2" s="108"/>
      <c r="E2" s="108"/>
      <c r="F2" s="108"/>
      <c r="G2" s="108" t="s">
        <v>371</v>
      </c>
      <c r="H2" s="109"/>
    </row>
    <row r="3" spans="1:10" s="110" customFormat="1" ht="24" customHeight="1">
      <c r="A3" s="111" t="s">
        <v>30</v>
      </c>
      <c r="B3" s="112" t="s">
        <v>386</v>
      </c>
      <c r="C3" s="112" t="s">
        <v>44</v>
      </c>
      <c r="D3" s="112" t="s">
        <v>43</v>
      </c>
      <c r="E3" s="111" t="s">
        <v>46</v>
      </c>
      <c r="F3" s="111" t="s">
        <v>387</v>
      </c>
      <c r="G3" s="111" t="s">
        <v>383</v>
      </c>
      <c r="H3" s="360" t="s">
        <v>671</v>
      </c>
      <c r="I3" s="360" t="s">
        <v>672</v>
      </c>
      <c r="J3" s="361" t="s">
        <v>673</v>
      </c>
    </row>
    <row r="4" spans="1:10" s="110" customFormat="1" ht="13.5">
      <c r="A4" s="113">
        <v>1</v>
      </c>
      <c r="B4" s="113"/>
      <c r="C4" s="112">
        <v>2</v>
      </c>
      <c r="D4" s="112">
        <v>3</v>
      </c>
      <c r="E4" s="111">
        <v>5</v>
      </c>
      <c r="F4" s="111">
        <v>6</v>
      </c>
      <c r="G4" s="111">
        <v>7</v>
      </c>
      <c r="H4" s="368">
        <v>3</v>
      </c>
      <c r="I4" s="368">
        <v>4</v>
      </c>
      <c r="J4" s="368">
        <v>5</v>
      </c>
    </row>
    <row r="5" spans="1:10" s="110" customFormat="1" ht="15">
      <c r="A5" s="114" t="s">
        <v>75</v>
      </c>
      <c r="C5" s="112"/>
      <c r="D5" s="112"/>
      <c r="E5" s="111"/>
      <c r="F5" s="111"/>
      <c r="G5" s="115">
        <f aca="true" t="shared" si="0" ref="G5:H10">G6</f>
        <v>5461.5</v>
      </c>
      <c r="H5" s="115">
        <f t="shared" si="0"/>
        <v>1946.6</v>
      </c>
      <c r="I5" s="369">
        <f>G5-H5</f>
        <v>3514.9</v>
      </c>
      <c r="J5" s="369">
        <f>H5/G5*100</f>
        <v>35.64222283255516</v>
      </c>
    </row>
    <row r="6" spans="1:10" s="110" customFormat="1" ht="30.75">
      <c r="A6" s="120" t="s">
        <v>18</v>
      </c>
      <c r="B6" s="20" t="s">
        <v>370</v>
      </c>
      <c r="C6" s="329"/>
      <c r="D6" s="329"/>
      <c r="E6" s="116"/>
      <c r="F6" s="116"/>
      <c r="G6" s="119">
        <f t="shared" si="0"/>
        <v>5461.5</v>
      </c>
      <c r="H6" s="119">
        <f t="shared" si="0"/>
        <v>1946.6</v>
      </c>
      <c r="I6" s="369">
        <f aca="true" t="shared" si="1" ref="I6:I11">G6-H6</f>
        <v>3514.9</v>
      </c>
      <c r="J6" s="369">
        <f aca="true" t="shared" si="2" ref="J6:J11">H6/G6*100</f>
        <v>35.64222283255516</v>
      </c>
    </row>
    <row r="7" spans="1:10" s="110" customFormat="1" ht="17.25" customHeight="1">
      <c r="A7" s="120" t="s">
        <v>667</v>
      </c>
      <c r="B7" s="20" t="s">
        <v>668</v>
      </c>
      <c r="C7" s="329"/>
      <c r="D7" s="329"/>
      <c r="E7" s="116"/>
      <c r="F7" s="116"/>
      <c r="G7" s="119">
        <f t="shared" si="0"/>
        <v>5461.5</v>
      </c>
      <c r="H7" s="119">
        <f t="shared" si="0"/>
        <v>1946.6</v>
      </c>
      <c r="I7" s="369">
        <f t="shared" si="1"/>
        <v>3514.9</v>
      </c>
      <c r="J7" s="369">
        <f t="shared" si="2"/>
        <v>35.64222283255516</v>
      </c>
    </row>
    <row r="8" spans="1:10" s="110" customFormat="1" ht="15">
      <c r="A8" s="117" t="s">
        <v>669</v>
      </c>
      <c r="B8" s="20" t="s">
        <v>668</v>
      </c>
      <c r="C8" s="118">
        <v>10</v>
      </c>
      <c r="D8" s="118" t="s">
        <v>34</v>
      </c>
      <c r="E8" s="116"/>
      <c r="F8" s="116"/>
      <c r="G8" s="119">
        <f t="shared" si="0"/>
        <v>5461.5</v>
      </c>
      <c r="H8" s="119">
        <f t="shared" si="0"/>
        <v>1946.6</v>
      </c>
      <c r="I8" s="369">
        <f t="shared" si="1"/>
        <v>3514.9</v>
      </c>
      <c r="J8" s="369">
        <f t="shared" si="2"/>
        <v>35.64222283255516</v>
      </c>
    </row>
    <row r="9" spans="1:10" s="110" customFormat="1" ht="15">
      <c r="A9" s="117" t="s">
        <v>670</v>
      </c>
      <c r="B9" s="20" t="s">
        <v>668</v>
      </c>
      <c r="C9" s="118">
        <v>10</v>
      </c>
      <c r="D9" s="118" t="s">
        <v>64</v>
      </c>
      <c r="E9" s="116"/>
      <c r="F9" s="116"/>
      <c r="G9" s="119">
        <f t="shared" si="0"/>
        <v>5461.5</v>
      </c>
      <c r="H9" s="119">
        <f t="shared" si="0"/>
        <v>1946.6</v>
      </c>
      <c r="I9" s="369">
        <f t="shared" si="1"/>
        <v>3514.9</v>
      </c>
      <c r="J9" s="369">
        <f t="shared" si="2"/>
        <v>35.64222283255516</v>
      </c>
    </row>
    <row r="10" spans="1:10" s="110" customFormat="1" ht="15">
      <c r="A10" s="120" t="s">
        <v>101</v>
      </c>
      <c r="B10" s="20" t="s">
        <v>668</v>
      </c>
      <c r="C10" s="118">
        <v>10</v>
      </c>
      <c r="D10" s="118" t="s">
        <v>64</v>
      </c>
      <c r="E10" s="121" t="s">
        <v>102</v>
      </c>
      <c r="F10" s="116"/>
      <c r="G10" s="119">
        <f t="shared" si="0"/>
        <v>5461.5</v>
      </c>
      <c r="H10" s="119">
        <f t="shared" si="0"/>
        <v>1946.6</v>
      </c>
      <c r="I10" s="369">
        <f t="shared" si="1"/>
        <v>3514.9</v>
      </c>
      <c r="J10" s="369">
        <f t="shared" si="2"/>
        <v>35.64222283255516</v>
      </c>
    </row>
    <row r="11" spans="1:10" s="110" customFormat="1" ht="15">
      <c r="A11" s="120" t="s">
        <v>130</v>
      </c>
      <c r="B11" s="20" t="s">
        <v>668</v>
      </c>
      <c r="C11" s="118">
        <v>10</v>
      </c>
      <c r="D11" s="118" t="s">
        <v>64</v>
      </c>
      <c r="E11" s="121" t="s">
        <v>102</v>
      </c>
      <c r="F11" s="116">
        <v>721</v>
      </c>
      <c r="G11" s="119">
        <f>'пр.4 вед.стр.'!G155</f>
        <v>5461.5</v>
      </c>
      <c r="H11" s="119">
        <f>'пр.4 вед.стр.'!H155</f>
        <v>1946.6</v>
      </c>
      <c r="I11" s="369">
        <f t="shared" si="1"/>
        <v>3514.9</v>
      </c>
      <c r="J11" s="369">
        <f t="shared" si="2"/>
        <v>35.64222283255516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E14"/>
  <sheetViews>
    <sheetView view="pageBreakPreview" zoomScale="60" zoomScalePageLayoutView="0" workbookViewId="0" topLeftCell="A1">
      <selection activeCell="C41" sqref="C41"/>
    </sheetView>
  </sheetViews>
  <sheetFormatPr defaultColWidth="9.00390625" defaultRowHeight="12.75"/>
  <cols>
    <col min="1" max="1" width="62.00390625" style="0" customWidth="1"/>
    <col min="2" max="2" width="14.375" style="0" customWidth="1"/>
    <col min="3" max="3" width="11.00390625" style="0" customWidth="1"/>
    <col min="4" max="4" width="10.625" style="0" customWidth="1"/>
  </cols>
  <sheetData>
    <row r="2" spans="1:2" ht="12.75">
      <c r="A2" s="5"/>
      <c r="B2" s="5"/>
    </row>
    <row r="3" spans="1:5" ht="34.5" customHeight="1">
      <c r="A3" s="435" t="s">
        <v>683</v>
      </c>
      <c r="B3" s="435"/>
      <c r="C3" s="436"/>
      <c r="D3" s="436"/>
      <c r="E3" s="436"/>
    </row>
    <row r="4" spans="1:2" ht="12.75">
      <c r="A4" s="5"/>
      <c r="B4" s="5"/>
    </row>
    <row r="5" spans="1:2" ht="12.75">
      <c r="A5" s="5"/>
      <c r="B5" s="336" t="s">
        <v>1</v>
      </c>
    </row>
    <row r="6" spans="1:5" ht="34.5">
      <c r="A6" s="41" t="s">
        <v>30</v>
      </c>
      <c r="B6" s="370" t="s">
        <v>676</v>
      </c>
      <c r="C6" s="360" t="s">
        <v>671</v>
      </c>
      <c r="D6" s="360" t="s">
        <v>672</v>
      </c>
      <c r="E6" s="361" t="s">
        <v>673</v>
      </c>
    </row>
    <row r="7" spans="1:5" ht="12.75">
      <c r="A7" s="371">
        <v>1</v>
      </c>
      <c r="B7" s="41">
        <v>2</v>
      </c>
      <c r="C7" s="368">
        <v>3</v>
      </c>
      <c r="D7" s="368">
        <v>4</v>
      </c>
      <c r="E7" s="368">
        <v>5</v>
      </c>
    </row>
    <row r="8" spans="1:5" ht="12.75">
      <c r="A8" s="41" t="s">
        <v>680</v>
      </c>
      <c r="B8" s="34">
        <f>B12</f>
        <v>0</v>
      </c>
      <c r="C8" s="34">
        <f>C12</f>
        <v>0</v>
      </c>
      <c r="D8" s="372">
        <f>B8-C8</f>
        <v>0</v>
      </c>
      <c r="E8" s="373">
        <v>0</v>
      </c>
    </row>
    <row r="9" spans="1:5" ht="19.5" customHeight="1">
      <c r="A9" s="374" t="s">
        <v>50</v>
      </c>
      <c r="B9" s="375">
        <v>0</v>
      </c>
      <c r="C9" s="375">
        <v>0</v>
      </c>
      <c r="D9" s="376">
        <f aca="true" t="shared" si="0" ref="D9:D14">B9-C9</f>
        <v>0</v>
      </c>
      <c r="E9" s="377">
        <v>0</v>
      </c>
    </row>
    <row r="10" spans="1:5" ht="13.5">
      <c r="A10" s="378" t="s">
        <v>681</v>
      </c>
      <c r="B10" s="379">
        <v>0</v>
      </c>
      <c r="C10" s="379">
        <v>0</v>
      </c>
      <c r="D10" s="376">
        <f t="shared" si="0"/>
        <v>0</v>
      </c>
      <c r="E10" s="377">
        <v>0</v>
      </c>
    </row>
    <row r="11" spans="1:5" ht="13.5">
      <c r="A11" s="378" t="s">
        <v>682</v>
      </c>
      <c r="B11" s="379">
        <v>0</v>
      </c>
      <c r="C11" s="379">
        <v>0</v>
      </c>
      <c r="D11" s="376">
        <f t="shared" si="0"/>
        <v>0</v>
      </c>
      <c r="E11" s="377">
        <v>0</v>
      </c>
    </row>
    <row r="12" spans="1:5" ht="29.25" customHeight="1">
      <c r="A12" s="380" t="s">
        <v>88</v>
      </c>
      <c r="B12" s="379">
        <f>B13-B14</f>
        <v>0</v>
      </c>
      <c r="C12" s="379">
        <f>C13-C14</f>
        <v>0</v>
      </c>
      <c r="D12" s="376">
        <f t="shared" si="0"/>
        <v>0</v>
      </c>
      <c r="E12" s="377">
        <v>0</v>
      </c>
    </row>
    <row r="13" spans="1:5" ht="13.5">
      <c r="A13" s="378" t="s">
        <v>681</v>
      </c>
      <c r="B13" s="379">
        <v>0</v>
      </c>
      <c r="C13" s="379">
        <v>0</v>
      </c>
      <c r="D13" s="376">
        <f t="shared" si="0"/>
        <v>0</v>
      </c>
      <c r="E13" s="377">
        <v>0</v>
      </c>
    </row>
    <row r="14" spans="1:5" ht="13.5">
      <c r="A14" s="378" t="s">
        <v>682</v>
      </c>
      <c r="B14" s="379">
        <v>0</v>
      </c>
      <c r="C14" s="379">
        <f>'[3]пр.6 ист.'!D19</f>
        <v>0</v>
      </c>
      <c r="D14" s="376">
        <f t="shared" si="0"/>
        <v>0</v>
      </c>
      <c r="E14" s="377">
        <v>0</v>
      </c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tabSelected="1" view="pageBreakPreview" zoomScale="60" zoomScalePageLayoutView="0" workbookViewId="0" topLeftCell="A1">
      <selection activeCell="E25" sqref="E25"/>
    </sheetView>
  </sheetViews>
  <sheetFormatPr defaultColWidth="9.00390625" defaultRowHeight="12.75"/>
  <cols>
    <col min="1" max="1" width="56.50390625" style="0" customWidth="1"/>
    <col min="2" max="2" width="12.125" style="0" customWidth="1"/>
    <col min="3" max="3" width="10.50390625" style="0" customWidth="1"/>
    <col min="4" max="4" width="10.125" style="0" customWidth="1"/>
  </cols>
  <sheetData>
    <row r="1" spans="1:3" ht="12.75">
      <c r="A1" s="5"/>
      <c r="B1" s="5"/>
      <c r="C1" s="5"/>
    </row>
    <row r="2" spans="1:4" ht="39.75" customHeight="1">
      <c r="A2" s="437" t="s">
        <v>683</v>
      </c>
      <c r="B2" s="437"/>
      <c r="C2" s="437"/>
      <c r="D2" s="428"/>
    </row>
    <row r="3" spans="1:4" ht="12.75">
      <c r="A3" s="5"/>
      <c r="B3" s="5"/>
      <c r="C3" s="336"/>
      <c r="D3" s="336" t="s">
        <v>1</v>
      </c>
    </row>
    <row r="4" spans="1:4" ht="66">
      <c r="A4" s="22" t="s">
        <v>30</v>
      </c>
      <c r="B4" s="23" t="s">
        <v>684</v>
      </c>
      <c r="C4" s="23" t="s">
        <v>691</v>
      </c>
      <c r="D4" s="381" t="s">
        <v>685</v>
      </c>
    </row>
    <row r="5" spans="1:4" ht="12.75">
      <c r="A5" s="62">
        <v>1</v>
      </c>
      <c r="B5" s="382">
        <v>2</v>
      </c>
      <c r="C5" s="382">
        <v>3</v>
      </c>
      <c r="D5" s="383">
        <v>4</v>
      </c>
    </row>
    <row r="6" spans="1:4" ht="36" customHeight="1">
      <c r="A6" s="384" t="s">
        <v>686</v>
      </c>
      <c r="B6" s="385">
        <f>B8+B9</f>
        <v>32000</v>
      </c>
      <c r="C6" s="385">
        <f>C8+C9</f>
        <v>32000</v>
      </c>
      <c r="D6" s="385">
        <f>D8+D9</f>
        <v>0</v>
      </c>
    </row>
    <row r="7" spans="1:4" ht="18.75" customHeight="1">
      <c r="A7" s="380" t="s">
        <v>687</v>
      </c>
      <c r="B7" s="386"/>
      <c r="C7" s="386"/>
      <c r="D7" s="386"/>
    </row>
    <row r="8" spans="1:5" ht="45" customHeight="1">
      <c r="A8" s="380" t="s">
        <v>688</v>
      </c>
      <c r="B8" s="387">
        <v>32000</v>
      </c>
      <c r="C8" s="387">
        <v>32000</v>
      </c>
      <c r="D8" s="387">
        <v>0</v>
      </c>
      <c r="E8" s="388"/>
    </row>
    <row r="9" spans="1:4" ht="31.5" customHeight="1">
      <c r="A9" s="380" t="s">
        <v>689</v>
      </c>
      <c r="B9" s="388">
        <v>0</v>
      </c>
      <c r="C9" s="387">
        <v>0</v>
      </c>
      <c r="D9" s="387">
        <v>0</v>
      </c>
    </row>
    <row r="10" spans="1:4" ht="13.5">
      <c r="A10" s="389" t="s">
        <v>690</v>
      </c>
      <c r="B10" s="390">
        <f>B6</f>
        <v>32000</v>
      </c>
      <c r="C10" s="390">
        <f>C6</f>
        <v>32000</v>
      </c>
      <c r="D10" s="390">
        <f>D6</f>
        <v>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2019-04-11T05:17:41Z</cp:lastPrinted>
  <dcterms:created xsi:type="dcterms:W3CDTF">2004-12-28T06:12:23Z</dcterms:created>
  <dcterms:modified xsi:type="dcterms:W3CDTF">2019-04-11T05:19:38Z</dcterms:modified>
  <cp:category/>
  <cp:version/>
  <cp:contentType/>
  <cp:contentStatus/>
</cp:coreProperties>
</file>